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0. Web Ponto 1.0 e 1.9\"/>
    </mc:Choice>
  </mc:AlternateContent>
  <bookViews>
    <workbookView xWindow="0" yWindow="0" windowWidth="18045" windowHeight="9525" tabRatio="340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L11" i="2" l="1"/>
  <c r="J11" i="2"/>
  <c r="I11" i="2"/>
  <c r="G11" i="2" s="1"/>
  <c r="H11" i="2"/>
  <c r="K11" i="2" s="1"/>
  <c r="F11" i="2"/>
  <c r="J12" i="2"/>
  <c r="I12" i="2"/>
  <c r="G12" i="2" s="1"/>
  <c r="F12" i="2" l="1"/>
  <c r="H12" i="2"/>
  <c r="K12" i="2" l="1"/>
  <c r="L12" i="2"/>
  <c r="J76" i="2" l="1"/>
  <c r="I76" i="2"/>
  <c r="G76" i="2" s="1"/>
  <c r="H76" i="2"/>
  <c r="K76" i="2" s="1"/>
  <c r="J75" i="2"/>
  <c r="I75" i="2"/>
  <c r="G75" i="2" s="1"/>
  <c r="J77" i="2"/>
  <c r="I77" i="2"/>
  <c r="G77" i="2" s="1"/>
  <c r="J78" i="2"/>
  <c r="I78" i="2"/>
  <c r="F78" i="2" s="1"/>
  <c r="J74" i="2"/>
  <c r="I74" i="2"/>
  <c r="H74" i="2" s="1"/>
  <c r="F75" i="2" l="1"/>
  <c r="H75" i="2"/>
  <c r="F76" i="2"/>
  <c r="F77" i="2"/>
  <c r="H77" i="2"/>
  <c r="L77" i="2" s="1"/>
  <c r="L76" i="2"/>
  <c r="G78" i="2"/>
  <c r="H78" i="2"/>
  <c r="L74" i="2"/>
  <c r="K74" i="2"/>
  <c r="F74" i="2"/>
  <c r="G74" i="2"/>
  <c r="F42" i="2"/>
  <c r="H42" i="2"/>
  <c r="I42" i="2"/>
  <c r="G42" i="2" s="1"/>
  <c r="J42" i="2"/>
  <c r="L42" i="2"/>
  <c r="K77" i="2" l="1"/>
  <c r="K75" i="2"/>
  <c r="L75" i="2"/>
  <c r="L78" i="2"/>
  <c r="K78" i="2" s="1"/>
  <c r="K42" i="2"/>
  <c r="J32" i="2"/>
  <c r="I32" i="2"/>
  <c r="H32" i="2" s="1"/>
  <c r="K32" i="2" l="1"/>
  <c r="L32" i="2"/>
  <c r="F32" i="2"/>
  <c r="G32" i="2"/>
  <c r="J14" i="2"/>
  <c r="I14" i="2"/>
  <c r="H14" i="2" s="1"/>
  <c r="L14" i="2" l="1"/>
  <c r="K14" i="2" s="1"/>
  <c r="F14" i="2"/>
  <c r="G14" i="2"/>
  <c r="J73" i="2"/>
  <c r="I73" i="2"/>
  <c r="G73" i="2" s="1"/>
  <c r="J20" i="2"/>
  <c r="I20" i="2"/>
  <c r="G20" i="2" s="1"/>
  <c r="J21" i="2"/>
  <c r="I21" i="2"/>
  <c r="G21" i="2" s="1"/>
  <c r="F73" i="2" l="1"/>
  <c r="H73" i="2"/>
  <c r="F21" i="2"/>
  <c r="H20" i="2"/>
  <c r="H21" i="2"/>
  <c r="L21" i="2" s="1"/>
  <c r="F20" i="2"/>
  <c r="J25" i="2"/>
  <c r="I25" i="2"/>
  <c r="G25" i="2" s="1"/>
  <c r="J191" i="2"/>
  <c r="I191" i="2"/>
  <c r="G191" i="2" s="1"/>
  <c r="J190" i="2"/>
  <c r="I190" i="2"/>
  <c r="G190" i="2" s="1"/>
  <c r="J189" i="2"/>
  <c r="I189" i="2"/>
  <c r="G189" i="2" s="1"/>
  <c r="J188" i="2"/>
  <c r="I188" i="2"/>
  <c r="H188" i="2" s="1"/>
  <c r="J187" i="2"/>
  <c r="I187" i="2"/>
  <c r="G187" i="2" s="1"/>
  <c r="J195" i="2"/>
  <c r="I195" i="2"/>
  <c r="G195" i="2" s="1"/>
  <c r="J194" i="2"/>
  <c r="I194" i="2"/>
  <c r="G194" i="2" s="1"/>
  <c r="J193" i="2"/>
  <c r="I193" i="2"/>
  <c r="G193" i="2" s="1"/>
  <c r="J192" i="2"/>
  <c r="I192" i="2"/>
  <c r="H192" i="2" s="1"/>
  <c r="J197" i="2"/>
  <c r="I197" i="2"/>
  <c r="G197" i="2" s="1"/>
  <c r="J196" i="2"/>
  <c r="I196" i="2"/>
  <c r="G196" i="2" s="1"/>
  <c r="L198" i="2"/>
  <c r="J198" i="2"/>
  <c r="I198" i="2"/>
  <c r="G198" i="2" s="1"/>
  <c r="H198" i="2"/>
  <c r="F198" i="2"/>
  <c r="J226" i="2"/>
  <c r="I226" i="2"/>
  <c r="G226" i="2" s="1"/>
  <c r="J225" i="2"/>
  <c r="I225" i="2"/>
  <c r="G225" i="2" s="1"/>
  <c r="J224" i="2"/>
  <c r="I224" i="2"/>
  <c r="F224" i="2" s="1"/>
  <c r="J223" i="2"/>
  <c r="I223" i="2"/>
  <c r="G223" i="2" s="1"/>
  <c r="J222" i="2"/>
  <c r="I222" i="2"/>
  <c r="G222" i="2" s="1"/>
  <c r="J221" i="2"/>
  <c r="I221" i="2"/>
  <c r="G221" i="2" s="1"/>
  <c r="L227" i="2"/>
  <c r="J227" i="2"/>
  <c r="I227" i="2"/>
  <c r="G227" i="2" s="1"/>
  <c r="H227" i="2"/>
  <c r="F227" i="2"/>
  <c r="J107" i="2"/>
  <c r="I107" i="2"/>
  <c r="G107" i="2" s="1"/>
  <c r="J106" i="2"/>
  <c r="I106" i="2"/>
  <c r="G106" i="2" s="1"/>
  <c r="J105" i="2"/>
  <c r="I105" i="2"/>
  <c r="G105" i="2" s="1"/>
  <c r="J108" i="2"/>
  <c r="I108" i="2"/>
  <c r="G108" i="2" s="1"/>
  <c r="J102" i="2"/>
  <c r="I102" i="2"/>
  <c r="G102" i="2" s="1"/>
  <c r="J101" i="2"/>
  <c r="I101" i="2"/>
  <c r="G101" i="2" s="1"/>
  <c r="J103" i="2"/>
  <c r="I103" i="2"/>
  <c r="G103" i="2" s="1"/>
  <c r="J100" i="2"/>
  <c r="I100" i="2"/>
  <c r="G100" i="2" s="1"/>
  <c r="J99" i="2"/>
  <c r="I99" i="2"/>
  <c r="G99" i="2" s="1"/>
  <c r="J109" i="2"/>
  <c r="I109" i="2"/>
  <c r="G109" i="2" s="1"/>
  <c r="J104" i="2"/>
  <c r="I104" i="2"/>
  <c r="G104" i="2" s="1"/>
  <c r="J86" i="2"/>
  <c r="I86" i="2"/>
  <c r="G86" i="2" s="1"/>
  <c r="J92" i="2"/>
  <c r="I92" i="2"/>
  <c r="G92" i="2" s="1"/>
  <c r="J91" i="2"/>
  <c r="I91" i="2"/>
  <c r="G91" i="2" s="1"/>
  <c r="J90" i="2"/>
  <c r="I90" i="2"/>
  <c r="H90" i="2" s="1"/>
  <c r="L90" i="2" s="1"/>
  <c r="J89" i="2"/>
  <c r="I89" i="2"/>
  <c r="G89" i="2" s="1"/>
  <c r="J88" i="2"/>
  <c r="I88" i="2"/>
  <c r="G88" i="2" s="1"/>
  <c r="J87" i="2"/>
  <c r="I87" i="2"/>
  <c r="H87" i="2" s="1"/>
  <c r="L87" i="2" s="1"/>
  <c r="K87" i="2" s="1"/>
  <c r="J85" i="2"/>
  <c r="I85" i="2"/>
  <c r="G85" i="2" s="1"/>
  <c r="J96" i="2"/>
  <c r="I96" i="2"/>
  <c r="G96" i="2" s="1"/>
  <c r="J95" i="2"/>
  <c r="I95" i="2"/>
  <c r="G95" i="2" s="1"/>
  <c r="J94" i="2"/>
  <c r="I94" i="2"/>
  <c r="G94" i="2" s="1"/>
  <c r="J93" i="2"/>
  <c r="I93" i="2"/>
  <c r="G93" i="2" s="1"/>
  <c r="J97" i="2"/>
  <c r="I97" i="2"/>
  <c r="H97" i="2" s="1"/>
  <c r="L97" i="2" s="1"/>
  <c r="K97" i="2" s="1"/>
  <c r="J98" i="2"/>
  <c r="I98" i="2"/>
  <c r="G98" i="2" s="1"/>
  <c r="J55" i="2"/>
  <c r="I55" i="2"/>
  <c r="G55" i="2" s="1"/>
  <c r="J10" i="2"/>
  <c r="I10" i="2"/>
  <c r="G10" i="2" s="1"/>
  <c r="J64" i="2"/>
  <c r="I64" i="2"/>
  <c r="G64" i="2" s="1"/>
  <c r="J63" i="2"/>
  <c r="I63" i="2"/>
  <c r="G63" i="2" s="1"/>
  <c r="J62" i="2"/>
  <c r="I62" i="2"/>
  <c r="G62" i="2" s="1"/>
  <c r="J61" i="2"/>
  <c r="I61" i="2"/>
  <c r="G61" i="2" s="1"/>
  <c r="J60" i="2"/>
  <c r="I60" i="2"/>
  <c r="G60" i="2" s="1"/>
  <c r="J59" i="2"/>
  <c r="I59" i="2"/>
  <c r="H59" i="2" s="1"/>
  <c r="J58" i="2"/>
  <c r="I58" i="2"/>
  <c r="G58" i="2" s="1"/>
  <c r="J67" i="2"/>
  <c r="I67" i="2"/>
  <c r="G67" i="2" s="1"/>
  <c r="J66" i="2"/>
  <c r="I66" i="2"/>
  <c r="G66" i="2" s="1"/>
  <c r="J65" i="2"/>
  <c r="I65" i="2"/>
  <c r="H65" i="2" s="1"/>
  <c r="L65" i="2" s="1"/>
  <c r="K65" i="2" s="1"/>
  <c r="F86" i="2" l="1"/>
  <c r="H86" i="2"/>
  <c r="L86" i="2" s="1"/>
  <c r="L73" i="2"/>
  <c r="K73" i="2" s="1"/>
  <c r="H85" i="2"/>
  <c r="L85" i="2" s="1"/>
  <c r="F85" i="2"/>
  <c r="H58" i="2"/>
  <c r="L58" i="2" s="1"/>
  <c r="K58" i="2" s="1"/>
  <c r="H25" i="2"/>
  <c r="L25" i="2" s="1"/>
  <c r="F58" i="2"/>
  <c r="H55" i="2"/>
  <c r="L55" i="2" s="1"/>
  <c r="F55" i="2"/>
  <c r="F25" i="2"/>
  <c r="K21" i="2"/>
  <c r="L20" i="2"/>
  <c r="K20" i="2" s="1"/>
  <c r="F10" i="2"/>
  <c r="H10" i="2"/>
  <c r="L10" i="2" s="1"/>
  <c r="F189" i="2"/>
  <c r="H189" i="2"/>
  <c r="H187" i="2"/>
  <c r="F194" i="2"/>
  <c r="H194" i="2"/>
  <c r="F192" i="2"/>
  <c r="F195" i="2"/>
  <c r="H195" i="2"/>
  <c r="F188" i="2"/>
  <c r="F193" i="2"/>
  <c r="G188" i="2"/>
  <c r="H193" i="2"/>
  <c r="L193" i="2" s="1"/>
  <c r="H191" i="2"/>
  <c r="L192" i="2"/>
  <c r="K192" i="2" s="1"/>
  <c r="L188" i="2"/>
  <c r="K188" i="2" s="1"/>
  <c r="F187" i="2"/>
  <c r="F197" i="2"/>
  <c r="H197" i="2"/>
  <c r="L197" i="2" s="1"/>
  <c r="F191" i="2"/>
  <c r="F190" i="2"/>
  <c r="H190" i="2"/>
  <c r="L190" i="2" s="1"/>
  <c r="K190" i="2" s="1"/>
  <c r="F196" i="2"/>
  <c r="G192" i="2"/>
  <c r="H196" i="2"/>
  <c r="K198" i="2"/>
  <c r="H221" i="2"/>
  <c r="F222" i="2"/>
  <c r="G224" i="2"/>
  <c r="K227" i="2"/>
  <c r="H224" i="2"/>
  <c r="F221" i="2"/>
  <c r="F225" i="2"/>
  <c r="H225" i="2"/>
  <c r="L225" i="2" s="1"/>
  <c r="K225" i="2" s="1"/>
  <c r="F226" i="2"/>
  <c r="H222" i="2"/>
  <c r="F223" i="2"/>
  <c r="H226" i="2"/>
  <c r="H223" i="2"/>
  <c r="H105" i="2"/>
  <c r="L105" i="2" s="1"/>
  <c r="K105" i="2" s="1"/>
  <c r="H107" i="2"/>
  <c r="H108" i="2"/>
  <c r="L108" i="2" s="1"/>
  <c r="K108" i="2" s="1"/>
  <c r="F109" i="2"/>
  <c r="F106" i="2"/>
  <c r="H109" i="2"/>
  <c r="L109" i="2" s="1"/>
  <c r="K109" i="2" s="1"/>
  <c r="H106" i="2"/>
  <c r="F108" i="2"/>
  <c r="F105" i="2"/>
  <c r="F107" i="2"/>
  <c r="H100" i="2"/>
  <c r="L100" i="2" s="1"/>
  <c r="H102" i="2"/>
  <c r="L102" i="2" s="1"/>
  <c r="F99" i="2"/>
  <c r="H99" i="2"/>
  <c r="H101" i="2"/>
  <c r="F103" i="2"/>
  <c r="H103" i="2"/>
  <c r="H104" i="2"/>
  <c r="F102" i="2"/>
  <c r="F101" i="2"/>
  <c r="F100" i="2"/>
  <c r="F104" i="2"/>
  <c r="F97" i="2"/>
  <c r="G97" i="2"/>
  <c r="F87" i="2"/>
  <c r="F94" i="2"/>
  <c r="H98" i="2"/>
  <c r="L98" i="2" s="1"/>
  <c r="H88" i="2"/>
  <c r="L88" i="2" s="1"/>
  <c r="K88" i="2" s="1"/>
  <c r="H92" i="2"/>
  <c r="L92" i="2" s="1"/>
  <c r="K92" i="2" s="1"/>
  <c r="F89" i="2"/>
  <c r="H89" i="2"/>
  <c r="F98" i="2"/>
  <c r="F91" i="2"/>
  <c r="F93" i="2"/>
  <c r="H93" i="2"/>
  <c r="H95" i="2"/>
  <c r="L95" i="2" s="1"/>
  <c r="K95" i="2" s="1"/>
  <c r="F92" i="2"/>
  <c r="F96" i="2"/>
  <c r="G87" i="2"/>
  <c r="H96" i="2"/>
  <c r="L96" i="2" s="1"/>
  <c r="K96" i="2" s="1"/>
  <c r="H94" i="2"/>
  <c r="L94" i="2" s="1"/>
  <c r="F90" i="2"/>
  <c r="G90" i="2"/>
  <c r="H91" i="2"/>
  <c r="L91" i="2" s="1"/>
  <c r="K91" i="2" s="1"/>
  <c r="F88" i="2"/>
  <c r="F95" i="2"/>
  <c r="K90" i="2"/>
  <c r="H60" i="2"/>
  <c r="G59" i="2"/>
  <c r="H61" i="2"/>
  <c r="L61" i="2" s="1"/>
  <c r="F59" i="2"/>
  <c r="H63" i="2"/>
  <c r="F66" i="2"/>
  <c r="H66" i="2"/>
  <c r="L66" i="2" s="1"/>
  <c r="K66" i="2" s="1"/>
  <c r="H62" i="2"/>
  <c r="F63" i="2"/>
  <c r="F67" i="2"/>
  <c r="H67" i="2"/>
  <c r="L67" i="2" s="1"/>
  <c r="K67" i="2" s="1"/>
  <c r="F61" i="2"/>
  <c r="L59" i="2"/>
  <c r="K59" i="2" s="1"/>
  <c r="F60" i="2"/>
  <c r="F62" i="2"/>
  <c r="F64" i="2"/>
  <c r="H64" i="2"/>
  <c r="F65" i="2"/>
  <c r="G65" i="2"/>
  <c r="K86" i="2" l="1"/>
  <c r="K85" i="2"/>
  <c r="K25" i="2"/>
  <c r="K55" i="2"/>
  <c r="K10" i="2"/>
  <c r="L189" i="2"/>
  <c r="K189" i="2" s="1"/>
  <c r="L187" i="2"/>
  <c r="K187" i="2" s="1"/>
  <c r="K193" i="2"/>
  <c r="L191" i="2"/>
  <c r="K191" i="2" s="1"/>
  <c r="L195" i="2"/>
  <c r="K195" i="2" s="1"/>
  <c r="L194" i="2"/>
  <c r="K194" i="2" s="1"/>
  <c r="K197" i="2"/>
  <c r="L196" i="2"/>
  <c r="K196" i="2" s="1"/>
  <c r="L221" i="2"/>
  <c r="K221" i="2" s="1"/>
  <c r="L224" i="2"/>
  <c r="K224" i="2" s="1"/>
  <c r="K100" i="2"/>
  <c r="L223" i="2"/>
  <c r="K223" i="2" s="1"/>
  <c r="L226" i="2"/>
  <c r="K226" i="2" s="1"/>
  <c r="L222" i="2"/>
  <c r="K222" i="2" s="1"/>
  <c r="L107" i="2"/>
  <c r="K107" i="2" s="1"/>
  <c r="L101" i="2"/>
  <c r="K101" i="2" s="1"/>
  <c r="L106" i="2"/>
  <c r="K106" i="2" s="1"/>
  <c r="K102" i="2"/>
  <c r="L99" i="2"/>
  <c r="K99" i="2" s="1"/>
  <c r="L103" i="2"/>
  <c r="K103" i="2" s="1"/>
  <c r="L104" i="2"/>
  <c r="K104" i="2" s="1"/>
  <c r="L89" i="2"/>
  <c r="K89" i="2" s="1"/>
  <c r="L93" i="2"/>
  <c r="K93" i="2" s="1"/>
  <c r="K98" i="2"/>
  <c r="L63" i="2"/>
  <c r="K63" i="2" s="1"/>
  <c r="L62" i="2"/>
  <c r="K62" i="2" s="1"/>
  <c r="L60" i="2"/>
  <c r="K60" i="2" s="1"/>
  <c r="K94" i="2"/>
  <c r="K61" i="2"/>
  <c r="L64" i="2"/>
  <c r="K64" i="2" s="1"/>
  <c r="L110" i="2"/>
  <c r="J110" i="2"/>
  <c r="I110" i="2"/>
  <c r="G110" i="2" s="1"/>
  <c r="H110" i="2"/>
  <c r="F110" i="2"/>
  <c r="J184" i="2"/>
  <c r="I184" i="2"/>
  <c r="G184" i="2" s="1"/>
  <c r="J183" i="2"/>
  <c r="I183" i="2"/>
  <c r="G183" i="2" s="1"/>
  <c r="J182" i="2"/>
  <c r="I182" i="2"/>
  <c r="G182" i="2" s="1"/>
  <c r="J181" i="2"/>
  <c r="I181" i="2"/>
  <c r="G181" i="2" s="1"/>
  <c r="J180" i="2"/>
  <c r="I180" i="2"/>
  <c r="H180" i="2" s="1"/>
  <c r="L180" i="2" s="1"/>
  <c r="J179" i="2"/>
  <c r="I179" i="2"/>
  <c r="G179" i="2" s="1"/>
  <c r="L178" i="2"/>
  <c r="J178" i="2"/>
  <c r="I178" i="2"/>
  <c r="G178" i="2" s="1"/>
  <c r="H178" i="2"/>
  <c r="F178" i="2"/>
  <c r="J186" i="2"/>
  <c r="I186" i="2"/>
  <c r="G186" i="2" s="1"/>
  <c r="J185" i="2"/>
  <c r="I185" i="2"/>
  <c r="H185" i="2" s="1"/>
  <c r="L185" i="2" s="1"/>
  <c r="J24" i="2"/>
  <c r="I24" i="2"/>
  <c r="G24" i="2" s="1"/>
  <c r="J17" i="2"/>
  <c r="I17" i="2"/>
  <c r="G17" i="2" s="1"/>
  <c r="J23" i="2"/>
  <c r="I23" i="2"/>
  <c r="G23" i="2" s="1"/>
  <c r="J22" i="2"/>
  <c r="I22" i="2"/>
  <c r="G22" i="2" s="1"/>
  <c r="L156" i="2"/>
  <c r="J156" i="2"/>
  <c r="I156" i="2"/>
  <c r="G156" i="2" s="1"/>
  <c r="H156" i="2"/>
  <c r="F156" i="2"/>
  <c r="J130" i="2"/>
  <c r="I130" i="2"/>
  <c r="G130" i="2" s="1"/>
  <c r="J19" i="2"/>
  <c r="I19" i="2"/>
  <c r="G19" i="2" s="1"/>
  <c r="J18" i="2"/>
  <c r="I18" i="2"/>
  <c r="G18" i="2" s="1"/>
  <c r="H23" i="2" l="1"/>
  <c r="L23" i="2" s="1"/>
  <c r="F23" i="2"/>
  <c r="F22" i="2"/>
  <c r="H22" i="2"/>
  <c r="F18" i="2"/>
  <c r="H18" i="2"/>
  <c r="H17" i="2"/>
  <c r="L17" i="2" s="1"/>
  <c r="F17" i="2"/>
  <c r="K178" i="2"/>
  <c r="H182" i="2"/>
  <c r="L182" i="2" s="1"/>
  <c r="K182" i="2" s="1"/>
  <c r="H181" i="2"/>
  <c r="K156" i="2"/>
  <c r="F185" i="2"/>
  <c r="G185" i="2"/>
  <c r="H183" i="2"/>
  <c r="K110" i="2"/>
  <c r="H186" i="2"/>
  <c r="F186" i="2"/>
  <c r="K185" i="2"/>
  <c r="F184" i="2"/>
  <c r="H184" i="2"/>
  <c r="L184" i="2" s="1"/>
  <c r="F183" i="2"/>
  <c r="F182" i="2"/>
  <c r="F181" i="2"/>
  <c r="F180" i="2"/>
  <c r="G180" i="2"/>
  <c r="F179" i="2"/>
  <c r="H179" i="2"/>
  <c r="L179" i="2" s="1"/>
  <c r="K180" i="2"/>
  <c r="F24" i="2"/>
  <c r="H24" i="2"/>
  <c r="L24" i="2" s="1"/>
  <c r="F130" i="2"/>
  <c r="H130" i="2"/>
  <c r="F19" i="2"/>
  <c r="H19" i="2"/>
  <c r="K17" i="2" l="1"/>
  <c r="K23" i="2"/>
  <c r="L22" i="2"/>
  <c r="K22" i="2" s="1"/>
  <c r="L18" i="2"/>
  <c r="K18" i="2" s="1"/>
  <c r="K184" i="2"/>
  <c r="K179" i="2"/>
  <c r="L130" i="2"/>
  <c r="K130" i="2" s="1"/>
  <c r="L183" i="2"/>
  <c r="K183" i="2" s="1"/>
  <c r="L186" i="2"/>
  <c r="K186" i="2" s="1"/>
  <c r="L181" i="2"/>
  <c r="K181" i="2" s="1"/>
  <c r="K24" i="2"/>
  <c r="L19" i="2"/>
  <c r="K19" i="2" s="1"/>
  <c r="J33" i="2" l="1"/>
  <c r="I33" i="2"/>
  <c r="F33" i="2" s="1"/>
  <c r="J136" i="2"/>
  <c r="I136" i="2"/>
  <c r="G136" i="2" s="1"/>
  <c r="J127" i="2"/>
  <c r="I127" i="2"/>
  <c r="H127" i="2" s="1"/>
  <c r="J125" i="2"/>
  <c r="I125" i="2"/>
  <c r="G125" i="2" s="1"/>
  <c r="J124" i="2"/>
  <c r="I124" i="2"/>
  <c r="H124" i="2" s="1"/>
  <c r="J69" i="2"/>
  <c r="I69" i="2"/>
  <c r="G69" i="2" s="1"/>
  <c r="J30" i="2"/>
  <c r="I30" i="2"/>
  <c r="G30" i="2" s="1"/>
  <c r="J31" i="2"/>
  <c r="I31" i="2"/>
  <c r="G31" i="2" s="1"/>
  <c r="F124" i="2" l="1"/>
  <c r="H69" i="2"/>
  <c r="L69" i="2" s="1"/>
  <c r="F69" i="2"/>
  <c r="F136" i="2"/>
  <c r="H136" i="2"/>
  <c r="L136" i="2" s="1"/>
  <c r="H125" i="2"/>
  <c r="L125" i="2" s="1"/>
  <c r="H33" i="2"/>
  <c r="L33" i="2" s="1"/>
  <c r="K33" i="2" s="1"/>
  <c r="G33" i="2"/>
  <c r="L127" i="2"/>
  <c r="K127" i="2" s="1"/>
  <c r="F127" i="2"/>
  <c r="G127" i="2"/>
  <c r="F125" i="2"/>
  <c r="L124" i="2"/>
  <c r="K124" i="2" s="1"/>
  <c r="G124" i="2"/>
  <c r="H30" i="2"/>
  <c r="F30" i="2"/>
  <c r="H31" i="2"/>
  <c r="F31" i="2"/>
  <c r="K69" i="2" l="1"/>
  <c r="K136" i="2"/>
  <c r="K125" i="2"/>
  <c r="L30" i="2"/>
  <c r="K30" i="2" s="1"/>
  <c r="L31" i="2"/>
  <c r="K31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64" i="2"/>
  <c r="L228" i="2"/>
  <c r="L229" i="2"/>
  <c r="L232" i="2"/>
  <c r="L233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3" i="2"/>
  <c r="G13" i="2" s="1"/>
  <c r="J13" i="2"/>
  <c r="I15" i="2"/>
  <c r="G15" i="2" s="1"/>
  <c r="J15" i="2"/>
  <c r="I16" i="2"/>
  <c r="G16" i="2" s="1"/>
  <c r="J16" i="2"/>
  <c r="I26" i="2"/>
  <c r="G26" i="2" s="1"/>
  <c r="J26" i="2"/>
  <c r="I27" i="2"/>
  <c r="G27" i="2" s="1"/>
  <c r="J27" i="2"/>
  <c r="I28" i="2"/>
  <c r="G28" i="2" s="1"/>
  <c r="J28" i="2"/>
  <c r="I29" i="2"/>
  <c r="F29" i="2" s="1"/>
  <c r="J29" i="2"/>
  <c r="I34" i="2"/>
  <c r="G34" i="2" s="1"/>
  <c r="J34" i="2"/>
  <c r="I35" i="2"/>
  <c r="G35" i="2" s="1"/>
  <c r="J35" i="2"/>
  <c r="I36" i="2"/>
  <c r="H36" i="2" s="1"/>
  <c r="L36" i="2" s="1"/>
  <c r="J36" i="2"/>
  <c r="I37" i="2"/>
  <c r="G37" i="2" s="1"/>
  <c r="J37" i="2"/>
  <c r="I38" i="2"/>
  <c r="G38" i="2" s="1"/>
  <c r="J38" i="2"/>
  <c r="I39" i="2"/>
  <c r="F39" i="2" s="1"/>
  <c r="J39" i="2"/>
  <c r="I40" i="2"/>
  <c r="G40" i="2" s="1"/>
  <c r="J40" i="2"/>
  <c r="I41" i="2"/>
  <c r="G41" i="2" s="1"/>
  <c r="J41" i="2"/>
  <c r="I43" i="2"/>
  <c r="G43" i="2" s="1"/>
  <c r="J43" i="2"/>
  <c r="I44" i="2"/>
  <c r="G44" i="2" s="1"/>
  <c r="J44" i="2"/>
  <c r="I45" i="2"/>
  <c r="G45" i="2" s="1"/>
  <c r="J45" i="2"/>
  <c r="I46" i="2"/>
  <c r="H46" i="2" s="1"/>
  <c r="L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3" i="2"/>
  <c r="G53" i="2" s="1"/>
  <c r="J53" i="2"/>
  <c r="I54" i="2"/>
  <c r="G54" i="2" s="1"/>
  <c r="J54" i="2"/>
  <c r="I56" i="2"/>
  <c r="G56" i="2" s="1"/>
  <c r="J56" i="2"/>
  <c r="I57" i="2"/>
  <c r="G57" i="2" s="1"/>
  <c r="J57" i="2"/>
  <c r="I68" i="2"/>
  <c r="G68" i="2" s="1"/>
  <c r="J68" i="2"/>
  <c r="I70" i="2"/>
  <c r="G70" i="2" s="1"/>
  <c r="J70" i="2"/>
  <c r="I71" i="2"/>
  <c r="G71" i="2" s="1"/>
  <c r="J71" i="2"/>
  <c r="I72" i="2"/>
  <c r="G72" i="2" s="1"/>
  <c r="J72" i="2"/>
  <c r="I79" i="2"/>
  <c r="G79" i="2" s="1"/>
  <c r="J79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I111" i="2"/>
  <c r="G111" i="2" s="1"/>
  <c r="J111" i="2"/>
  <c r="I112" i="2"/>
  <c r="G112" i="2" s="1"/>
  <c r="J112" i="2"/>
  <c r="I113" i="2"/>
  <c r="F113" i="2" s="1"/>
  <c r="J113" i="2"/>
  <c r="I114" i="2"/>
  <c r="G114" i="2" s="1"/>
  <c r="J114" i="2"/>
  <c r="I115" i="2"/>
  <c r="G115" i="2" s="1"/>
  <c r="J115" i="2"/>
  <c r="I116" i="2"/>
  <c r="G116" i="2" s="1"/>
  <c r="J116" i="2"/>
  <c r="I117" i="2"/>
  <c r="G117" i="2" s="1"/>
  <c r="J117" i="2"/>
  <c r="I118" i="2"/>
  <c r="G118" i="2" s="1"/>
  <c r="J118" i="2"/>
  <c r="I119" i="2"/>
  <c r="F119" i="2" s="1"/>
  <c r="J119" i="2"/>
  <c r="I120" i="2"/>
  <c r="G120" i="2" s="1"/>
  <c r="J120" i="2"/>
  <c r="I121" i="2"/>
  <c r="G121" i="2" s="1"/>
  <c r="J121" i="2"/>
  <c r="I122" i="2"/>
  <c r="G122" i="2" s="1"/>
  <c r="J122" i="2"/>
  <c r="I123" i="2"/>
  <c r="H123" i="2" s="1"/>
  <c r="L123" i="2" s="1"/>
  <c r="J123" i="2"/>
  <c r="I126" i="2"/>
  <c r="G126" i="2" s="1"/>
  <c r="J126" i="2"/>
  <c r="I128" i="2"/>
  <c r="G128" i="2" s="1"/>
  <c r="J128" i="2"/>
  <c r="I129" i="2"/>
  <c r="G129" i="2" s="1"/>
  <c r="J129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F164" i="2"/>
  <c r="H164" i="2"/>
  <c r="I164" i="2"/>
  <c r="G164" i="2" s="1"/>
  <c r="J164" i="2"/>
  <c r="I165" i="2"/>
  <c r="G165" i="2" s="1"/>
  <c r="J165" i="2"/>
  <c r="I166" i="2"/>
  <c r="G166" i="2" s="1"/>
  <c r="J166" i="2"/>
  <c r="I167" i="2"/>
  <c r="G167" i="2" s="1"/>
  <c r="J167" i="2"/>
  <c r="I168" i="2"/>
  <c r="G168" i="2" s="1"/>
  <c r="J168" i="2"/>
  <c r="I169" i="2"/>
  <c r="G169" i="2" s="1"/>
  <c r="J169" i="2"/>
  <c r="I170" i="2"/>
  <c r="G170" i="2" s="1"/>
  <c r="J170" i="2"/>
  <c r="I171" i="2"/>
  <c r="G171" i="2" s="1"/>
  <c r="J171" i="2"/>
  <c r="I172" i="2"/>
  <c r="G172" i="2" s="1"/>
  <c r="J172" i="2"/>
  <c r="I173" i="2"/>
  <c r="F173" i="2" s="1"/>
  <c r="J173" i="2"/>
  <c r="I174" i="2"/>
  <c r="G174" i="2" s="1"/>
  <c r="J174" i="2"/>
  <c r="I175" i="2"/>
  <c r="G175" i="2" s="1"/>
  <c r="J175" i="2"/>
  <c r="I176" i="2"/>
  <c r="G176" i="2" s="1"/>
  <c r="J176" i="2"/>
  <c r="F177" i="2"/>
  <c r="I177" i="2"/>
  <c r="G177" i="2" s="1"/>
  <c r="J177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F205" i="2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I214" i="2"/>
  <c r="G214" i="2" s="1"/>
  <c r="J214" i="2"/>
  <c r="I215" i="2"/>
  <c r="G215" i="2" s="1"/>
  <c r="J215" i="2"/>
  <c r="I216" i="2"/>
  <c r="G216" i="2" s="1"/>
  <c r="J216" i="2"/>
  <c r="I217" i="2"/>
  <c r="G217" i="2" s="1"/>
  <c r="J217" i="2"/>
  <c r="I218" i="2"/>
  <c r="G218" i="2" s="1"/>
  <c r="J218" i="2"/>
  <c r="I219" i="2"/>
  <c r="G219" i="2" s="1"/>
  <c r="J219" i="2"/>
  <c r="I220" i="2"/>
  <c r="G220" i="2" s="1"/>
  <c r="J220" i="2"/>
  <c r="F228" i="2"/>
  <c r="H228" i="2"/>
  <c r="I228" i="2"/>
  <c r="G228" i="2" s="1"/>
  <c r="J228" i="2"/>
  <c r="F229" i="2"/>
  <c r="H229" i="2"/>
  <c r="I229" i="2"/>
  <c r="G229" i="2" s="1"/>
  <c r="J229" i="2"/>
  <c r="I230" i="2"/>
  <c r="G230" i="2" s="1"/>
  <c r="J230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I602" i="2"/>
  <c r="G602" i="2" s="1"/>
  <c r="H602" i="2"/>
  <c r="J602" i="2"/>
  <c r="H603" i="2"/>
  <c r="I603" i="2"/>
  <c r="G603" i="2" s="1"/>
  <c r="F603" i="2"/>
  <c r="J603" i="2"/>
  <c r="F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H608" i="2"/>
  <c r="I608" i="2"/>
  <c r="G608" i="2" s="1"/>
  <c r="F608" i="2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04" i="2"/>
  <c r="F602" i="2"/>
  <c r="F11" i="5"/>
  <c r="J5" i="3"/>
  <c r="K5" i="3" s="1"/>
  <c r="H13" i="2"/>
  <c r="L13" i="2" s="1"/>
  <c r="F13" i="2"/>
  <c r="H8" i="2"/>
  <c r="L8" i="2"/>
  <c r="H211" i="2"/>
  <c r="L211" i="2"/>
  <c r="H111" i="2" l="1"/>
  <c r="L111" i="2" s="1"/>
  <c r="F111" i="2"/>
  <c r="F28" i="2"/>
  <c r="H28" i="2"/>
  <c r="L28" i="2" s="1"/>
  <c r="H82" i="2"/>
  <c r="L82" i="2" s="1"/>
  <c r="H56" i="2"/>
  <c r="L56" i="2" s="1"/>
  <c r="F56" i="2"/>
  <c r="K575" i="2"/>
  <c r="K527" i="2"/>
  <c r="K479" i="2"/>
  <c r="K299" i="2"/>
  <c r="K263" i="2"/>
  <c r="K587" i="2"/>
  <c r="K563" i="2"/>
  <c r="K491" i="2"/>
  <c r="K455" i="2"/>
  <c r="K407" i="2"/>
  <c r="K371" i="2"/>
  <c r="K335" i="2"/>
  <c r="K287" i="2"/>
  <c r="K251" i="2"/>
  <c r="K599" i="2"/>
  <c r="K551" i="2"/>
  <c r="K503" i="2"/>
  <c r="K467" i="2"/>
  <c r="K431" i="2"/>
  <c r="K419" i="2"/>
  <c r="K383" i="2"/>
  <c r="K347" i="2"/>
  <c r="K323" i="2"/>
  <c r="K275" i="2"/>
  <c r="K539" i="2"/>
  <c r="K515" i="2"/>
  <c r="K443" i="2"/>
  <c r="K395" i="2"/>
  <c r="K359" i="2"/>
  <c r="K311" i="2"/>
  <c r="K239" i="2"/>
  <c r="F217" i="2"/>
  <c r="F219" i="2"/>
  <c r="K635" i="2"/>
  <c r="K623" i="2"/>
  <c r="K611" i="2"/>
  <c r="H219" i="2"/>
  <c r="L219" i="2" s="1"/>
  <c r="F234" i="2"/>
  <c r="F160" i="2"/>
  <c r="F231" i="2"/>
  <c r="H165" i="2"/>
  <c r="L165" i="2" s="1"/>
  <c r="H217" i="2"/>
  <c r="L217" i="2" s="1"/>
  <c r="H234" i="2"/>
  <c r="L234" i="2" s="1"/>
  <c r="H231" i="2"/>
  <c r="L231" i="2" s="1"/>
  <c r="K231" i="2" s="1"/>
  <c r="F176" i="2"/>
  <c r="F175" i="2"/>
  <c r="H230" i="2"/>
  <c r="L230" i="2" s="1"/>
  <c r="F230" i="2"/>
  <c r="F216" i="2"/>
  <c r="F220" i="2"/>
  <c r="H216" i="2"/>
  <c r="L216" i="2" s="1"/>
  <c r="F215" i="2"/>
  <c r="F159" i="2"/>
  <c r="H220" i="2"/>
  <c r="H215" i="2"/>
  <c r="H214" i="2"/>
  <c r="L214" i="2" s="1"/>
  <c r="K214" i="2" s="1"/>
  <c r="F214" i="2"/>
  <c r="F213" i="2"/>
  <c r="H213" i="2"/>
  <c r="H218" i="2"/>
  <c r="L218" i="2" s="1"/>
  <c r="F218" i="2"/>
  <c r="H212" i="2"/>
  <c r="H176" i="2"/>
  <c r="H175" i="2"/>
  <c r="L175" i="2" s="1"/>
  <c r="F149" i="2"/>
  <c r="F145" i="2"/>
  <c r="H84" i="2"/>
  <c r="L84" i="2" s="1"/>
  <c r="H115" i="2"/>
  <c r="L115" i="2" s="1"/>
  <c r="F115" i="2"/>
  <c r="H160" i="2"/>
  <c r="L160" i="2" s="1"/>
  <c r="F84" i="2"/>
  <c r="H146" i="2"/>
  <c r="L146" i="2" s="1"/>
  <c r="F154" i="2"/>
  <c r="F152" i="2"/>
  <c r="H149" i="2"/>
  <c r="L149" i="2" s="1"/>
  <c r="F148" i="2"/>
  <c r="H135" i="2"/>
  <c r="L135" i="2" s="1"/>
  <c r="F135" i="2"/>
  <c r="F144" i="2"/>
  <c r="K330" i="2"/>
  <c r="H119" i="2"/>
  <c r="L119" i="2" s="1"/>
  <c r="H114" i="2"/>
  <c r="L114" i="2" s="1"/>
  <c r="F114" i="2"/>
  <c r="H113" i="2"/>
  <c r="L113" i="2" s="1"/>
  <c r="H81" i="2"/>
  <c r="L81" i="2" s="1"/>
  <c r="H72" i="2"/>
  <c r="L72" i="2" s="1"/>
  <c r="F46" i="2"/>
  <c r="F203" i="2"/>
  <c r="H203" i="2"/>
  <c r="L203" i="2" s="1"/>
  <c r="F206" i="2"/>
  <c r="F50" i="2"/>
  <c r="F207" i="2"/>
  <c r="H206" i="2"/>
  <c r="L206" i="2" s="1"/>
  <c r="K598" i="2"/>
  <c r="K586" i="2"/>
  <c r="K574" i="2"/>
  <c r="K562" i="2"/>
  <c r="K550" i="2"/>
  <c r="K538" i="2"/>
  <c r="K526" i="2"/>
  <c r="K514" i="2"/>
  <c r="K382" i="2"/>
  <c r="K370" i="2"/>
  <c r="K286" i="2"/>
  <c r="K274" i="2"/>
  <c r="K634" i="2"/>
  <c r="K622" i="2"/>
  <c r="K610" i="2"/>
  <c r="G113" i="2"/>
  <c r="G119" i="2"/>
  <c r="F212" i="2"/>
  <c r="F211" i="2"/>
  <c r="H202" i="2"/>
  <c r="L202" i="2" s="1"/>
  <c r="F202" i="2"/>
  <c r="H208" i="2"/>
  <c r="L208" i="2" s="1"/>
  <c r="F208" i="2"/>
  <c r="H207" i="2"/>
  <c r="L207" i="2" s="1"/>
  <c r="K207" i="2" s="1"/>
  <c r="H177" i="2"/>
  <c r="L177" i="2" s="1"/>
  <c r="K254" i="2"/>
  <c r="H162" i="2"/>
  <c r="L162" i="2" s="1"/>
  <c r="H155" i="2"/>
  <c r="L155" i="2" s="1"/>
  <c r="F155" i="2"/>
  <c r="H161" i="2"/>
  <c r="L161" i="2" s="1"/>
  <c r="K161" i="2" s="1"/>
  <c r="F161" i="2"/>
  <c r="F162" i="2"/>
  <c r="H159" i="2"/>
  <c r="L159" i="2" s="1"/>
  <c r="H154" i="2"/>
  <c r="L154" i="2" s="1"/>
  <c r="H150" i="2"/>
  <c r="L150" i="2" s="1"/>
  <c r="H158" i="2"/>
  <c r="L158" i="2" s="1"/>
  <c r="F158" i="2"/>
  <c r="H152" i="2"/>
  <c r="L152" i="2" s="1"/>
  <c r="F150" i="2"/>
  <c r="H145" i="2"/>
  <c r="L145" i="2" s="1"/>
  <c r="H148" i="2"/>
  <c r="L148" i="2" s="1"/>
  <c r="H144" i="2"/>
  <c r="L144" i="2" s="1"/>
  <c r="H143" i="2"/>
  <c r="L143" i="2" s="1"/>
  <c r="F143" i="2"/>
  <c r="H142" i="2"/>
  <c r="L142" i="2" s="1"/>
  <c r="K142" i="2" s="1"/>
  <c r="H137" i="2"/>
  <c r="L137" i="2" s="1"/>
  <c r="F137" i="2"/>
  <c r="F129" i="2"/>
  <c r="H129" i="2"/>
  <c r="L129" i="2" s="1"/>
  <c r="H83" i="2"/>
  <c r="L83" i="2" s="1"/>
  <c r="F81" i="2"/>
  <c r="H80" i="2"/>
  <c r="F80" i="2"/>
  <c r="G46" i="2"/>
  <c r="F52" i="2"/>
  <c r="H52" i="2"/>
  <c r="L52" i="2" s="1"/>
  <c r="H50" i="2"/>
  <c r="L50" i="2" s="1"/>
  <c r="F38" i="2"/>
  <c r="H41" i="2"/>
  <c r="L41" i="2" s="1"/>
  <c r="F41" i="2"/>
  <c r="F27" i="2"/>
  <c r="H27" i="2"/>
  <c r="H16" i="2"/>
  <c r="L16" i="2" s="1"/>
  <c r="H210" i="2"/>
  <c r="L210" i="2" s="1"/>
  <c r="F210" i="2"/>
  <c r="H209" i="2"/>
  <c r="L209" i="2" s="1"/>
  <c r="F209" i="2"/>
  <c r="H205" i="2"/>
  <c r="L205" i="2" s="1"/>
  <c r="H204" i="2"/>
  <c r="L204" i="2" s="1"/>
  <c r="F204" i="2"/>
  <c r="F201" i="2"/>
  <c r="H201" i="2"/>
  <c r="H200" i="2"/>
  <c r="L200" i="2" s="1"/>
  <c r="F200" i="2"/>
  <c r="K557" i="2"/>
  <c r="K521" i="2"/>
  <c r="K509" i="2"/>
  <c r="K485" i="2"/>
  <c r="K473" i="2"/>
  <c r="K461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593" i="2"/>
  <c r="K569" i="2"/>
  <c r="K545" i="2"/>
  <c r="K497" i="2"/>
  <c r="K449" i="2"/>
  <c r="K581" i="2"/>
  <c r="K533" i="2"/>
  <c r="K629" i="2"/>
  <c r="K617" i="2"/>
  <c r="K605" i="2"/>
  <c r="F199" i="2"/>
  <c r="H199" i="2"/>
  <c r="L199" i="2" s="1"/>
  <c r="H166" i="2"/>
  <c r="L166" i="2" s="1"/>
  <c r="H173" i="2"/>
  <c r="L173" i="2" s="1"/>
  <c r="F166" i="2"/>
  <c r="F171" i="2"/>
  <c r="H172" i="2"/>
  <c r="L172" i="2" s="1"/>
  <c r="F172" i="2"/>
  <c r="H168" i="2"/>
  <c r="L168" i="2" s="1"/>
  <c r="H170" i="2"/>
  <c r="L170" i="2" s="1"/>
  <c r="F168" i="2"/>
  <c r="H171" i="2"/>
  <c r="L171" i="2" s="1"/>
  <c r="F174" i="2"/>
  <c r="G173" i="2"/>
  <c r="F170" i="2"/>
  <c r="H174" i="2"/>
  <c r="L174" i="2" s="1"/>
  <c r="H167" i="2"/>
  <c r="F167" i="2"/>
  <c r="H169" i="2"/>
  <c r="F169" i="2"/>
  <c r="F165" i="2"/>
  <c r="H163" i="2"/>
  <c r="F163" i="2"/>
  <c r="F157" i="2"/>
  <c r="H157" i="2"/>
  <c r="L157" i="2" s="1"/>
  <c r="H153" i="2"/>
  <c r="L153" i="2" s="1"/>
  <c r="F153" i="2"/>
  <c r="H151" i="2"/>
  <c r="F151" i="2"/>
  <c r="H147" i="2"/>
  <c r="L147" i="2" s="1"/>
  <c r="F147" i="2"/>
  <c r="F146" i="2"/>
  <c r="F142" i="2"/>
  <c r="F141" i="2"/>
  <c r="H141" i="2"/>
  <c r="L141" i="2" s="1"/>
  <c r="F140" i="2"/>
  <c r="H140" i="2"/>
  <c r="L140" i="2" s="1"/>
  <c r="F112" i="2"/>
  <c r="F134" i="2"/>
  <c r="H128" i="2"/>
  <c r="L128" i="2" s="1"/>
  <c r="F128" i="2"/>
  <c r="F131" i="2"/>
  <c r="F123" i="2"/>
  <c r="G123" i="2"/>
  <c r="F121" i="2"/>
  <c r="F120" i="2"/>
  <c r="K554" i="2"/>
  <c r="K530" i="2"/>
  <c r="K506" i="2"/>
  <c r="K482" i="2"/>
  <c r="K470" i="2"/>
  <c r="K458" i="2"/>
  <c r="K434" i="2"/>
  <c r="K422" i="2"/>
  <c r="K410" i="2"/>
  <c r="K398" i="2"/>
  <c r="K386" i="2"/>
  <c r="K374" i="2"/>
  <c r="K350" i="2"/>
  <c r="K338" i="2"/>
  <c r="K326" i="2"/>
  <c r="K314" i="2"/>
  <c r="K302" i="2"/>
  <c r="K290" i="2"/>
  <c r="K278" i="2"/>
  <c r="K266" i="2"/>
  <c r="K242" i="2"/>
  <c r="K578" i="2"/>
  <c r="K566" i="2"/>
  <c r="K542" i="2"/>
  <c r="K518" i="2"/>
  <c r="K494" i="2"/>
  <c r="H134" i="2"/>
  <c r="K604" i="2"/>
  <c r="F132" i="2"/>
  <c r="H133" i="2"/>
  <c r="L133" i="2" s="1"/>
  <c r="H131" i="2"/>
  <c r="L131" i="2" s="1"/>
  <c r="H138" i="2"/>
  <c r="L138" i="2" s="1"/>
  <c r="H139" i="2"/>
  <c r="F139" i="2"/>
  <c r="F138" i="2"/>
  <c r="F133" i="2"/>
  <c r="H132" i="2"/>
  <c r="H126" i="2"/>
  <c r="F126" i="2"/>
  <c r="F122" i="2"/>
  <c r="H122" i="2"/>
  <c r="L122" i="2" s="1"/>
  <c r="H121" i="2"/>
  <c r="L121" i="2" s="1"/>
  <c r="K572" i="2"/>
  <c r="K548" i="2"/>
  <c r="K536" i="2"/>
  <c r="K512" i="2"/>
  <c r="K500" i="2"/>
  <c r="K488" i="2"/>
  <c r="K476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48" i="2"/>
  <c r="K236" i="2"/>
  <c r="K596" i="2"/>
  <c r="K584" i="2"/>
  <c r="K524" i="2"/>
  <c r="K560" i="2"/>
  <c r="F71" i="2"/>
  <c r="K265" i="2"/>
  <c r="K628" i="2"/>
  <c r="K616" i="2"/>
  <c r="K111" i="2"/>
  <c r="K592" i="2"/>
  <c r="K580" i="2"/>
  <c r="K568" i="2"/>
  <c r="K556" i="2"/>
  <c r="K544" i="2"/>
  <c r="K532" i="2"/>
  <c r="K520" i="2"/>
  <c r="K436" i="2"/>
  <c r="K412" i="2"/>
  <c r="K400" i="2"/>
  <c r="K388" i="2"/>
  <c r="K376" i="2"/>
  <c r="K364" i="2"/>
  <c r="K352" i="2"/>
  <c r="K328" i="2"/>
  <c r="K280" i="2"/>
  <c r="K268" i="2"/>
  <c r="K256" i="2"/>
  <c r="K244" i="2"/>
  <c r="H120" i="2"/>
  <c r="L120" i="2" s="1"/>
  <c r="K120" i="2" s="1"/>
  <c r="F118" i="2"/>
  <c r="H118" i="2"/>
  <c r="H117" i="2"/>
  <c r="L117" i="2" s="1"/>
  <c r="F117" i="2"/>
  <c r="H116" i="2"/>
  <c r="L116" i="2" s="1"/>
  <c r="F116" i="2"/>
  <c r="F79" i="2"/>
  <c r="K312" i="2"/>
  <c r="K82" i="2"/>
  <c r="F72" i="2"/>
  <c r="K259" i="2"/>
  <c r="H71" i="2"/>
  <c r="F45" i="2"/>
  <c r="F82" i="2"/>
  <c r="K632" i="2"/>
  <c r="K620" i="2"/>
  <c r="F83" i="2"/>
  <c r="H112" i="2"/>
  <c r="L112" i="2" s="1"/>
  <c r="K608" i="2"/>
  <c r="K601" i="2"/>
  <c r="K565" i="2"/>
  <c r="K553" i="2"/>
  <c r="K529" i="2"/>
  <c r="K517" i="2"/>
  <c r="K505" i="2"/>
  <c r="K493" i="2"/>
  <c r="K481" i="2"/>
  <c r="K469" i="2"/>
  <c r="K457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53" i="2"/>
  <c r="K241" i="2"/>
  <c r="K229" i="2"/>
  <c r="K464" i="2"/>
  <c r="H79" i="2"/>
  <c r="K625" i="2"/>
  <c r="K613" i="2"/>
  <c r="K495" i="2"/>
  <c r="K459" i="2"/>
  <c r="K375" i="2"/>
  <c r="K351" i="2"/>
  <c r="K327" i="2"/>
  <c r="K279" i="2"/>
  <c r="K255" i="2"/>
  <c r="K602" i="2"/>
  <c r="K590" i="2"/>
  <c r="K427" i="2"/>
  <c r="K379" i="2"/>
  <c r="K626" i="2"/>
  <c r="K614" i="2"/>
  <c r="H45" i="2"/>
  <c r="L45" i="2" s="1"/>
  <c r="K46" i="2"/>
  <c r="H40" i="2"/>
  <c r="F40" i="2"/>
  <c r="H38" i="2"/>
  <c r="H37" i="2"/>
  <c r="F37" i="2"/>
  <c r="F16" i="2"/>
  <c r="H68" i="2"/>
  <c r="L68" i="2" s="1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609" i="2"/>
  <c r="K285" i="2"/>
  <c r="K624" i="2"/>
  <c r="K612" i="2"/>
  <c r="K432" i="2"/>
  <c r="K420" i="2"/>
  <c r="K408" i="2"/>
  <c r="K396" i="2"/>
  <c r="K384" i="2"/>
  <c r="K372" i="2"/>
  <c r="K360" i="2"/>
  <c r="K348" i="2"/>
  <c r="K336" i="2"/>
  <c r="K324" i="2"/>
  <c r="K300" i="2"/>
  <c r="K288" i="2"/>
  <c r="K276" i="2"/>
  <c r="K264" i="2"/>
  <c r="K252" i="2"/>
  <c r="K240" i="2"/>
  <c r="K228" i="2"/>
  <c r="F68" i="2"/>
  <c r="F57" i="2"/>
  <c r="K309" i="2"/>
  <c r="K297" i="2"/>
  <c r="K273" i="2"/>
  <c r="K261" i="2"/>
  <c r="K249" i="2"/>
  <c r="K237" i="2"/>
  <c r="K247" i="2"/>
  <c r="K561" i="2"/>
  <c r="K501" i="2"/>
  <c r="K489" i="2"/>
  <c r="K477" i="2"/>
  <c r="K465" i="2"/>
  <c r="K453" i="2"/>
  <c r="K597" i="2"/>
  <c r="K429" i="2"/>
  <c r="K417" i="2"/>
  <c r="K405" i="2"/>
  <c r="K393" i="2"/>
  <c r="K381" i="2"/>
  <c r="K369" i="2"/>
  <c r="K357" i="2"/>
  <c r="K345" i="2"/>
  <c r="K333" i="2"/>
  <c r="K321" i="2"/>
  <c r="H70" i="2"/>
  <c r="L70" i="2" s="1"/>
  <c r="F70" i="2"/>
  <c r="K123" i="2"/>
  <c r="K439" i="2"/>
  <c r="K307" i="2"/>
  <c r="K295" i="2"/>
  <c r="K283" i="2"/>
  <c r="K271" i="2"/>
  <c r="K235" i="2"/>
  <c r="K415" i="2"/>
  <c r="K258" i="2"/>
  <c r="K403" i="2"/>
  <c r="K391" i="2"/>
  <c r="K367" i="2"/>
  <c r="K355" i="2"/>
  <c r="K631" i="2"/>
  <c r="K619" i="2"/>
  <c r="K595" i="2"/>
  <c r="K583" i="2"/>
  <c r="K571" i="2"/>
  <c r="K343" i="2"/>
  <c r="K559" i="2"/>
  <c r="K331" i="2"/>
  <c r="K164" i="2"/>
  <c r="K607" i="2"/>
  <c r="K547" i="2"/>
  <c r="K535" i="2"/>
  <c r="K523" i="2"/>
  <c r="K511" i="2"/>
  <c r="K319" i="2"/>
  <c r="K499" i="2"/>
  <c r="K487" i="2"/>
  <c r="K475" i="2"/>
  <c r="K463" i="2"/>
  <c r="K451" i="2"/>
  <c r="H57" i="2"/>
  <c r="K462" i="2"/>
  <c r="K450" i="2"/>
  <c r="K414" i="2"/>
  <c r="K570" i="2"/>
  <c r="K486" i="2"/>
  <c r="K474" i="2"/>
  <c r="F53" i="2"/>
  <c r="K438" i="2"/>
  <c r="K378" i="2"/>
  <c r="F51" i="2"/>
  <c r="K630" i="2"/>
  <c r="K558" i="2"/>
  <c r="K426" i="2"/>
  <c r="K246" i="2"/>
  <c r="K387" i="2"/>
  <c r="K267" i="2"/>
  <c r="K546" i="2"/>
  <c r="K366" i="2"/>
  <c r="K318" i="2"/>
  <c r="K618" i="2"/>
  <c r="K534" i="2"/>
  <c r="K522" i="2"/>
  <c r="K219" i="2"/>
  <c r="K28" i="2"/>
  <c r="K510" i="2"/>
  <c r="K354" i="2"/>
  <c r="K306" i="2"/>
  <c r="K498" i="2"/>
  <c r="K294" i="2"/>
  <c r="K282" i="2"/>
  <c r="K606" i="2"/>
  <c r="K594" i="2"/>
  <c r="K582" i="2"/>
  <c r="K402" i="2"/>
  <c r="K390" i="2"/>
  <c r="K342" i="2"/>
  <c r="K270" i="2"/>
  <c r="H53" i="2"/>
  <c r="F36" i="2"/>
  <c r="F9" i="2"/>
  <c r="K316" i="2"/>
  <c r="K232" i="2"/>
  <c r="K211" i="2"/>
  <c r="K423" i="2"/>
  <c r="K303" i="2"/>
  <c r="K399" i="2"/>
  <c r="K243" i="2"/>
  <c r="K483" i="2"/>
  <c r="K447" i="2"/>
  <c r="K315" i="2"/>
  <c r="K291" i="2"/>
  <c r="K471" i="2"/>
  <c r="K363" i="2"/>
  <c r="K507" i="2"/>
  <c r="K435" i="2"/>
  <c r="K411" i="2"/>
  <c r="K339" i="2"/>
  <c r="G36" i="2"/>
  <c r="H9" i="2"/>
  <c r="K603" i="2"/>
  <c r="K13" i="2"/>
  <c r="H54" i="2"/>
  <c r="F54" i="2"/>
  <c r="H51" i="2"/>
  <c r="H49" i="2"/>
  <c r="L49" i="2" s="1"/>
  <c r="F49" i="2"/>
  <c r="H44" i="2"/>
  <c r="H48" i="2"/>
  <c r="F48" i="2"/>
  <c r="F47" i="2"/>
  <c r="H47" i="2"/>
  <c r="F44" i="2"/>
  <c r="H43" i="2"/>
  <c r="F43" i="2"/>
  <c r="K531" i="2"/>
  <c r="K424" i="2"/>
  <c r="K555" i="2"/>
  <c r="K484" i="2"/>
  <c r="K292" i="2"/>
  <c r="K627" i="2"/>
  <c r="K615" i="2"/>
  <c r="K591" i="2"/>
  <c r="K448" i="2"/>
  <c r="K496" i="2"/>
  <c r="K460" i="2"/>
  <c r="K543" i="2"/>
  <c r="K519" i="2"/>
  <c r="K340" i="2"/>
  <c r="K633" i="2"/>
  <c r="K418" i="2"/>
  <c r="K406" i="2"/>
  <c r="K394" i="2"/>
  <c r="K358" i="2"/>
  <c r="K322" i="2"/>
  <c r="K250" i="2"/>
  <c r="K238" i="2"/>
  <c r="K567" i="2"/>
  <c r="K304" i="2"/>
  <c r="K508" i="2"/>
  <c r="K472" i="2"/>
  <c r="K579" i="2"/>
  <c r="H39" i="2"/>
  <c r="G39" i="2"/>
  <c r="K36" i="2"/>
  <c r="H35" i="2"/>
  <c r="F35" i="2"/>
  <c r="H34" i="2"/>
  <c r="F34" i="2"/>
  <c r="G29" i="2"/>
  <c r="H29" i="2"/>
  <c r="K585" i="2"/>
  <c r="K537" i="2"/>
  <c r="K442" i="2"/>
  <c r="K621" i="2"/>
  <c r="K490" i="2"/>
  <c r="K454" i="2"/>
  <c r="K262" i="2"/>
  <c r="K513" i="2"/>
  <c r="K8" i="2"/>
  <c r="K589" i="2"/>
  <c r="K446" i="2"/>
  <c r="K362" i="2"/>
  <c r="K346" i="2"/>
  <c r="K573" i="2"/>
  <c r="K525" i="2"/>
  <c r="K502" i="2"/>
  <c r="K466" i="2"/>
  <c r="K298" i="2"/>
  <c r="K549" i="2"/>
  <c r="K310" i="2"/>
  <c r="K541" i="2"/>
  <c r="K478" i="2"/>
  <c r="K430" i="2"/>
  <c r="K577" i="2"/>
  <c r="K334" i="2"/>
  <c r="H26" i="2"/>
  <c r="F26" i="2"/>
  <c r="H15" i="2"/>
  <c r="F15" i="2"/>
  <c r="K441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56" i="2" l="1"/>
  <c r="K165" i="2"/>
  <c r="K216" i="2"/>
  <c r="K146" i="2"/>
  <c r="K175" i="2"/>
  <c r="K218" i="2"/>
  <c r="K234" i="2"/>
  <c r="K114" i="2"/>
  <c r="K206" i="2"/>
  <c r="K230" i="2"/>
  <c r="K119" i="2"/>
  <c r="K113" i="2"/>
  <c r="K217" i="2"/>
  <c r="K159" i="2"/>
  <c r="K160" i="2"/>
  <c r="K208" i="2"/>
  <c r="J7" i="3"/>
  <c r="K7" i="3" s="1"/>
  <c r="I13" i="5" s="1"/>
  <c r="F13" i="5"/>
  <c r="K115" i="2"/>
  <c r="K84" i="2"/>
  <c r="K203" i="2"/>
  <c r="L213" i="2"/>
  <c r="K213" i="2" s="1"/>
  <c r="K135" i="2"/>
  <c r="L212" i="2"/>
  <c r="K212" i="2" s="1"/>
  <c r="L215" i="2"/>
  <c r="K215" i="2" s="1"/>
  <c r="L220" i="2"/>
  <c r="K220" i="2" s="1"/>
  <c r="L176" i="2"/>
  <c r="K176" i="2" s="1"/>
  <c r="K149" i="2"/>
  <c r="K72" i="2"/>
  <c r="K81" i="2"/>
  <c r="K154" i="2"/>
  <c r="K137" i="2"/>
  <c r="K150" i="2"/>
  <c r="K152" i="2"/>
  <c r="K153" i="2"/>
  <c r="K155" i="2"/>
  <c r="K145" i="2"/>
  <c r="K202" i="2"/>
  <c r="K166" i="2"/>
  <c r="K162" i="2"/>
  <c r="K42" i="3"/>
  <c r="K177" i="2"/>
  <c r="K158" i="2"/>
  <c r="K148" i="2"/>
  <c r="K143" i="2"/>
  <c r="K144" i="2"/>
  <c r="K140" i="2"/>
  <c r="K129" i="2"/>
  <c r="K83" i="2"/>
  <c r="L80" i="2"/>
  <c r="K80" i="2" s="1"/>
  <c r="K52" i="2"/>
  <c r="K50" i="2"/>
  <c r="K41" i="2"/>
  <c r="L27" i="2"/>
  <c r="K27" i="2" s="1"/>
  <c r="K16" i="2"/>
  <c r="K128" i="2"/>
  <c r="K210" i="2"/>
  <c r="K209" i="2"/>
  <c r="K205" i="2"/>
  <c r="K204" i="2"/>
  <c r="L201" i="2"/>
  <c r="K201" i="2" s="1"/>
  <c r="K200" i="2"/>
  <c r="K199" i="2"/>
  <c r="K170" i="2"/>
  <c r="K168" i="2"/>
  <c r="K171" i="2"/>
  <c r="K172" i="2"/>
  <c r="K174" i="2"/>
  <c r="K173" i="2"/>
  <c r="L169" i="2"/>
  <c r="K169" i="2" s="1"/>
  <c r="L167" i="2"/>
  <c r="K167" i="2" s="1"/>
  <c r="L163" i="2"/>
  <c r="K163" i="2" s="1"/>
  <c r="K157" i="2"/>
  <c r="L151" i="2"/>
  <c r="K151" i="2" s="1"/>
  <c r="K147" i="2"/>
  <c r="K141" i="2"/>
  <c r="K121" i="2"/>
  <c r="L134" i="2"/>
  <c r="K134" i="2" s="1"/>
  <c r="K138" i="2"/>
  <c r="K133" i="2"/>
  <c r="K131" i="2"/>
  <c r="L71" i="2"/>
  <c r="K71" i="2" s="1"/>
  <c r="K116" i="2"/>
  <c r="L139" i="2"/>
  <c r="K139" i="2" s="1"/>
  <c r="L132" i="2"/>
  <c r="K132" i="2" s="1"/>
  <c r="L126" i="2"/>
  <c r="K126" i="2" s="1"/>
  <c r="K122" i="2"/>
  <c r="L118" i="2"/>
  <c r="K118" i="2" s="1"/>
  <c r="K117" i="2"/>
  <c r="K45" i="2"/>
  <c r="K112" i="2"/>
  <c r="L79" i="2"/>
  <c r="L37" i="2"/>
  <c r="K37" i="2" s="1"/>
  <c r="L40" i="2"/>
  <c r="K40" i="2" s="1"/>
  <c r="L38" i="2"/>
  <c r="K38" i="2" s="1"/>
  <c r="F28" i="5"/>
  <c r="J22" i="3"/>
  <c r="K68" i="2"/>
  <c r="K49" i="2"/>
  <c r="K70" i="2"/>
  <c r="L26" i="2"/>
  <c r="K26" i="2" s="1"/>
  <c r="L57" i="2"/>
  <c r="K57" i="2" s="1"/>
  <c r="L53" i="2"/>
  <c r="K53" i="2" s="1"/>
  <c r="L9" i="2"/>
  <c r="K9" i="2" s="1"/>
  <c r="L54" i="2"/>
  <c r="K54" i="2" s="1"/>
  <c r="L51" i="2"/>
  <c r="K51" i="2" s="1"/>
  <c r="L44" i="2"/>
  <c r="K44" i="2" s="1"/>
  <c r="L48" i="2"/>
  <c r="K48" i="2" s="1"/>
  <c r="L47" i="2"/>
  <c r="K47" i="2" s="1"/>
  <c r="L43" i="2"/>
  <c r="K43" i="2" s="1"/>
  <c r="C19" i="4"/>
  <c r="G19" i="4" s="1"/>
  <c r="C25" i="4"/>
  <c r="G25" i="4" s="1"/>
  <c r="C11" i="4"/>
  <c r="G11" i="4" s="1"/>
  <c r="C40" i="4"/>
  <c r="G40" i="4" s="1"/>
  <c r="C32" i="4"/>
  <c r="G32" i="4" s="1"/>
  <c r="L39" i="2"/>
  <c r="K39" i="2" s="1"/>
  <c r="L35" i="2"/>
  <c r="K35" i="2" s="1"/>
  <c r="L34" i="2"/>
  <c r="K34" i="2" s="1"/>
  <c r="L29" i="2"/>
  <c r="K29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5" i="2"/>
  <c r="K15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44" i="3" l="1"/>
  <c r="K38" i="4"/>
  <c r="K42" i="4" s="1"/>
  <c r="K79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Registrar ponto
- Usuário
- Senha
- Horário
- Status do registro
- Data
- Ação
- Mensagem</t>
        </r>
      </text>
    </comment>
    <comment ref="E1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Webponto
- Servidor</t>
        </r>
      </text>
    </comment>
    <comment ref="D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Gráfico
- Justificativas
- Registro
- Mensagem</t>
        </r>
      </text>
    </comment>
    <comment ref="E1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Horas Diárias</t>
        </r>
      </text>
    </comment>
    <comment ref="D1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-Código</t>
        </r>
      </text>
    </comment>
    <comment ref="E1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Ano
- Servidor
- Justificativa</t>
        </r>
      </text>
    </comment>
    <comment ref="D1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Ano
- Mês
- Situação
- Ações
- Nome
- Tipo
- Início
- Fim
- Turno
- Status
- Inclusão
- Ação
- Mensagem</t>
        </r>
      </text>
    </comment>
    <comment ref="E1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Ano
- Servidor
- Justificativa</t>
        </r>
      </text>
    </comment>
    <comment ref="D1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 Ação
- Mensagem</t>
        </r>
      </text>
    </comment>
    <comment ref="E1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Categoria
- Justificativa</t>
        </r>
      </text>
    </comment>
    <comment ref="D2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Arquivo
- Status
- Nome
- Instituição
- Código
- Município
- Observação
- Ação</t>
        </r>
      </text>
    </comment>
    <comment ref="E2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Arquivo</t>
        </r>
      </text>
    </comment>
    <comment ref="E2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2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2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Justificativa
- Servidor
- Instituição</t>
        </r>
      </text>
    </comment>
    <comment ref="D2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Período
- Início
- Fim
- Hora início
- Hora fim
- Conselho
- Médico
- Clínica/Hospital
- Categoria
- UF
- Obs
- Informação
- Arquivo
- Matrícula
- Servidor Resp.
- Cidade
- Enfermeiro
- Instituição
- Ação
- Mensagem</t>
        </r>
      </text>
    </comment>
    <comment ref="E2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Motivo
- Categoria
- Justificativa</t>
        </r>
      </text>
    </comment>
    <comment ref="D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
- Ano
- Mês
- Data
- Sugestão Saída
- Justificativa
- Tipo de Jornada</t>
        </r>
      </text>
    </comment>
    <comment ref="E2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Frequência
- Web Ponto Client</t>
        </r>
      </text>
    </comment>
    <comment ref="D2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Ano
- Mês
- Data
- Entr. Manhã
- Saída Manhã
- Entr. Tarde
- Saída Tarde
- Entr. Noite
- Saída Noite
- Sugestão Saída
- Total
- Justificativa
- Obs
- Tipo de Jornada</t>
        </r>
      </text>
    </comment>
    <comment ref="E2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2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</t>
        </r>
      </text>
    </comment>
    <comment ref="E2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29" authorId="1" shapeId="0">
      <text>
        <r>
          <rPr>
            <b/>
            <sz val="9"/>
            <color indexed="81"/>
            <rFont val="Segoe UI"/>
            <charset val="1"/>
          </rPr>
          <t xml:space="preserve">Jonathas Gomes Marques:
</t>
        </r>
        <r>
          <rPr>
            <sz val="9"/>
            <color indexed="81"/>
            <rFont val="Segoe UI"/>
            <family val="2"/>
          </rPr>
          <t>- Referência
- Usuário
- Senha
- Assinar
- Mensagem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Usuário
- Ano
- Frequência
- Justificativa</t>
        </r>
      </text>
    </comment>
    <comment ref="D3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Período Referência
- Data
- Entr. Manhã
- Saída Manhã
- Entr. Tarde
- Saída Tarde
- Entr. Noite
- Saída Noite
- Total
- Obs
- Total de Horas Diárias
- Data Impressão
- Ação
- Assinatura Chefia Imediata
- Assinatura Funcionário Público</t>
        </r>
      </text>
    </comment>
    <comment ref="E3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Servidor
- Ano
- Justificativa
- Web Ponto Client</t>
        </r>
      </text>
    </comment>
    <comment ref="D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Ano
- Mês
- Justificar
- Detalhar Justificativa
- Excluir Justificativa
- Nome
- Data
- Entr. Manhã
- Saída Manhã
- Entr. Tarde
- Saída Tarde
- Total do Dia
- Log</t>
        </r>
      </text>
    </comment>
    <comment ref="E3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</t>
        </r>
      </text>
    </comment>
    <comment ref="D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Ano
- Mês
- Justificar
- Detalhar Justificativa
- Excluir Justificativa
- Nome
- Data
- Entr. Manhã
- Saída Manhã
- Entr. Tarde
- Saída Tarde
- Total do Dia
- Log
- Ação
- Mensagem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</t>
        </r>
      </text>
    </comment>
    <comment ref="D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de Justificativa
- Turno
- Motivo
- Obs
- Confirmar
- Ação
- Mensagem</t>
        </r>
      </text>
    </comment>
    <comment ref="E3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Servidor
- Frequência
- Justificativa
- Log
- Tipo de Justificativa</t>
        </r>
      </text>
    </comment>
    <comment ref="D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Data
- Motivo
- Descrição</t>
        </r>
      </text>
    </comment>
    <comment ref="E3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Motivo
- Frequência
- Justificativa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Justificativa
- Frequência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
- Ação
- Mensagem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Servidor
- Justificativa
- Frequência</t>
        </r>
      </text>
    </comment>
    <comment ref="D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Data da Inclusão
- Operação
- Usuário da Operação
- Detalhes</t>
        </r>
      </text>
    </comment>
    <comment ref="E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Log
- Usuário
- Frequência
- Justificativa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Quantidade de dias realizados
- Período Referência
- Data
- Entr. Manhã
- Saída Manhã
- Entr. Tarde
- Saída Tarde
- Total
- Data Impressão
- Assinatura Chefia Imediata
- Assinatura Funcionário
- Ação
- Justificativas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Usuário
- Servidor
- Frequência
- Justificativa
- Ano/Período</t>
        </r>
      </text>
    </comment>
    <comment ref="D4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Ação
- Nome
- Tipo
- Início
- Fim
- Mensagem</t>
        </r>
      </text>
    </comment>
    <comment ref="E4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Frequência
- Justificativa
- Ano
- Servidor</t>
        </r>
      </text>
    </comment>
    <comment ref="D4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4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Frequência
- Justificativa
- Ano
- Servidor</t>
        </r>
      </text>
    </comment>
    <comment ref="D4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Tipo
- Início
- Fim
- Ação
- Mensagem</t>
        </r>
      </text>
    </comment>
    <comment ref="E4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4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4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4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Tipo
- Ação</t>
        </r>
      </text>
    </comment>
    <comment ref="E4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Justificativa
- Ano
- Frequência</t>
        </r>
      </text>
    </comment>
    <comment ref="D5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Acrescentar Feriados
- Ação
- Mensagem</t>
        </r>
      </text>
    </comment>
    <comment ref="E5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5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Ação
- Mensagem</t>
        </r>
      </text>
    </comment>
    <comment ref="E5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5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Data
- Ação
- Mensagem</t>
        </r>
      </text>
    </comment>
    <comment ref="E5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 Feriados e Ponto Facultativos
- Ano</t>
        </r>
      </text>
    </comment>
    <comment ref="D5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Referência
- Nome
- Status do Usuário
- Setor Gestor
- Ação</t>
        </r>
      </text>
    </comment>
    <comment ref="E5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
- Servidor
- Ano/Referência
- Frequência</t>
        </r>
      </text>
    </comment>
    <comment ref="D5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Mensagem
- Referência
- Usuário
- Senha
- Ação</t>
        </r>
      </text>
    </comment>
    <comment ref="E5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
- Servidor
- Ano/Referência
- Frequência</t>
        </r>
      </text>
    </comment>
    <comment ref="D5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Referência
- Status Usuário
- Status Gestor</t>
        </r>
      </text>
    </comment>
    <comment ref="D6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</t>
        </r>
      </text>
    </comment>
    <comment ref="E6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</t>
        </r>
      </text>
    </comment>
    <comment ref="E6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
- Mensagem</t>
        </r>
      </text>
    </comment>
    <comment ref="E62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6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Sigla
- Status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</t>
        </r>
      </text>
    </comment>
    <comment ref="D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Abono
- Situação
- Permitir Abono de Horas
- Ação
- Mensagem</t>
        </r>
      </text>
    </comment>
    <comment ref="E84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Abono
- Status
- Ação</t>
        </r>
      </text>
    </comment>
    <comment ref="E8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Situação
- Permitir Abono de Horas
- Ação
- Mensagem</t>
        </r>
      </text>
    </comment>
    <comment ref="E8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Descrição
- Situação
- Permitir Abono de Horas
- Ação
- Mensagem</t>
        </r>
      </text>
    </comment>
    <comment ref="E8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Motivos de Faltas</t>
        </r>
      </text>
    </comment>
    <comment ref="D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Seletor
- Nome
- CPF
- Órgão
- Situação
- Ação</t>
        </r>
      </text>
    </comment>
    <comment ref="E8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Seletor
- Nome
- CPF
- Órgão
- Situação
- Ação</t>
        </r>
      </text>
    </comment>
    <comment ref="E9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Órgão
- Servidor
- Ação
- Mensagem</t>
        </r>
      </text>
    </comment>
    <comment ref="E9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</t>
        </r>
      </text>
    </comment>
    <comment ref="D9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Gerar Dias do ano corrente
- Percentual
- Ação</t>
        </r>
      </text>
    </comment>
    <comment ref="E9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Ano</t>
        </r>
      </text>
    </comment>
    <comment ref="D9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Login
- Status
- Registro Manual
- Biometria
- Acesso Web
- Ação</t>
        </r>
      </text>
    </comment>
    <comment ref="E9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Setor</t>
        </r>
      </text>
    </comment>
    <comment ref="D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Período
- Nome
- Data
- Entr. Manhã
- Saída Manhã
- Entr. Tarde
- Saída Tarde
- Total
- Dia da Semana
- Justificativa</t>
        </r>
      </text>
    </comment>
    <comment ref="E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Servidor
- Frequência
- Justificativa
- Setor</t>
        </r>
      </text>
    </comment>
    <comment ref="D9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Data
- Hora
- Local de Registro
- Mensagem
- Servidor
- Período de Referência
- Data Inicial
- Data Final
- Setor
- Filtro
- Ação</t>
        </r>
      </text>
    </comment>
    <comment ref="E9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Local</t>
        </r>
      </text>
    </comment>
    <comment ref="D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Período
- Tipo de Justificativa
- Data
- Servidor
- Turno
- Detalhe
- Ação</t>
        </r>
      </text>
    </comment>
    <comment ref="E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Justificativa
- Servidor</t>
        </r>
      </text>
    </comment>
    <comment ref="D9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Nome
- Tipo de Acesso
- Data de Cadastro
- Situação
- Login
- Cadastro Biométrico
- Padrões de Horário
- Total de Horas Diárias
- Ação
- Setor
- Filtrar Situação
- Filtrar Perfil</t>
        </r>
      </text>
    </comment>
    <comment ref="E99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Usuário
- Horário</t>
        </r>
      </text>
    </comment>
    <comment ref="D10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Data Início
- Data Final
- Filtrar
- Situação
- Data
- Desconto Aplicado
- Total a Cumprir
- Vínculo
- Matrícula
- Ação</t>
        </r>
      </text>
    </comment>
    <comment ref="E10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Justificativa</t>
        </r>
      </text>
    </comment>
    <comment ref="D10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Data Início
- Data Final
- Relatório
- Data
- Horas
- Total Horas
- Total Falta não Justificada
- Ação</t>
        </r>
      </text>
    </comment>
    <comment ref="E101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Servidor
- Frequência
- Justificativa</t>
        </r>
      </text>
    </comment>
    <comment ref="D10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Senha Antiga
- Senha Nova
- Confirma Nova Senha
- Ação
- Mensagem</t>
        </r>
      </text>
    </comment>
    <comment ref="E10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Usuário
- Log</t>
        </r>
      </text>
    </comment>
    <comment ref="D10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Ação</t>
        </r>
      </text>
    </comment>
    <comment ref="E10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Setor
- Usuário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<sst xmlns="http://schemas.openxmlformats.org/spreadsheetml/2006/main" count="521" uniqueCount="269">
  <si>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</si>
  <si>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</si>
  <si>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</si>
  <si>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</si>
  <si>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</si>
  <si>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</si>
  <si>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</si>
  <si>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</si>
  <si>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</si>
  <si>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</si>
  <si>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</si>
  <si>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</si>
  <si>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</si>
  <si>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</si>
  <si>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</si>
  <si>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</si>
  <si>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</si>
  <si>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</si>
  <si>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</si>
  <si>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</si>
  <si>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</si>
  <si>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</si>
  <si>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</si>
  <si>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</si>
  <si>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</si>
  <si>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</si>
  <si>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</si>
  <si>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</si>
  <si>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</si>
  <si>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</si>
  <si>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</si>
  <si>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</si>
  <si>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</si>
  <si>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</si>
  <si>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</si>
  <si>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</si>
  <si>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</si>
  <si>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</si>
  <si>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</si>
  <si>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</si>
  <si>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</si>
  <si>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</si>
  <si>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</si>
  <si>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</si>
  <si>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</si>
  <si>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</si>
  <si>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</si>
  <si>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</si>
  <si>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</si>
  <si>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</si>
  <si>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</si>
  <si>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</si>
  <si>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</si>
  <si>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</si>
  <si>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</si>
  <si>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</si>
  <si>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</si>
  <si>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</si>
  <si>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</si>
  <si>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</si>
  <si>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</si>
  <si>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</si>
  <si>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</si>
  <si>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</si>
  <si>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</si>
  <si>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</si>
  <si>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</si>
  <si>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</si>
  <si>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</si>
  <si>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</si>
  <si>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</si>
  <si>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</si>
  <si>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</si>
  <si>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</si>
  <si>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</si>
  <si>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</si>
  <si>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</si>
  <si>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</si>
  <si>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</si>
  <si>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</si>
  <si>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</si>
  <si>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</si>
  <si>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</si>
  <si>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</si>
  <si>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</si>
  <si>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</si>
  <si>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</si>
  <si>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</si>
  <si>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</si>
  <si>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</si>
  <si>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</si>
  <si>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</si>
  <si>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</si>
  <si>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</si>
  <si>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</si>
  <si>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</si>
  <si>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</si>
  <si>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</si>
  <si>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</si>
  <si>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</si>
  <si>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</si>
  <si>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</si>
  <si>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</si>
  <si>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</si>
  <si>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</si>
  <si>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</si>
  <si>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</si>
  <si>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</si>
  <si>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</si>
  <si>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</si>
  <si>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</si>
  <si>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</si>
  <si>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</si>
  <si>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</si>
  <si>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</si>
  <si>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</si>
  <si>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</si>
  <si>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</si>
  <si>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</si>
  <si>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</si>
  <si>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</si>
  <si>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</si>
  <si>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</si>
  <si>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</si>
  <si>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</si>
  <si>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</si>
  <si>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</si>
  <si>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</si>
  <si>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</si>
  <si>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</si>
  <si>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</si>
  <si>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</si>
  <si>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</si>
  <si>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</si>
  <si>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</si>
  <si>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</si>
  <si>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</si>
  <si>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</si>
  <si>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</si>
  <si>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</si>
  <si>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</si>
  <si>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</si>
  <si>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</si>
  <si>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</si>
  <si>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</si>
  <si>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</si>
  <si>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</si>
  <si>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</si>
  <si>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</si>
  <si>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</si>
  <si>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</si>
  <si>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</si>
  <si>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</si>
  <si>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</si>
  <si>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</si>
  <si>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</si>
  <si>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</si>
  <si>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</si>
  <si>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</si>
  <si>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</si>
  <si>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</si>
  <si>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</si>
  <si>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</si>
  <si>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</si>
  <si>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</si>
  <si>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</si>
  <si>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</si>
  <si>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</si>
  <si>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</si>
  <si>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</si>
  <si>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</si>
  <si>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</si>
  <si>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</si>
  <si>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WebPonto</t>
  </si>
  <si>
    <t>Sistema Biométrico de Ponto Eletrônico</t>
  </si>
  <si>
    <t>Web Ponto</t>
  </si>
  <si>
    <t>Registrar Ponto</t>
  </si>
  <si>
    <t>Registrar ponto na web, com login.</t>
  </si>
  <si>
    <t>Exibir Gráfico</t>
  </si>
  <si>
    <t>Dashbord inicial.</t>
  </si>
  <si>
    <t>Principal</t>
  </si>
  <si>
    <t>Lançamento de Atestados Médidos e Justificativas</t>
  </si>
  <si>
    <t>Lançamento de Atestados Médidos e Justificativas - Filtrar</t>
  </si>
  <si>
    <t>Lançamento de Atestados Médidos e Justificativas - Incluir</t>
  </si>
  <si>
    <t>Lançamento de Atestados Médidos e Justificativas - Ações - Consulta Implícita</t>
  </si>
  <si>
    <t>Lançamento de Atestados Médidos e Justificativas - Ações - Visualizar</t>
  </si>
  <si>
    <t>Lançamento de Atestados Médidos e Justificativas - Ações - Validar</t>
  </si>
  <si>
    <t>Lançamento de Atestados Médidos e Justificativas - Ações - Recusar</t>
  </si>
  <si>
    <t>Lançamento de Atestados Médidos e Justificativas - Lançar Justificativa Coletiva</t>
  </si>
  <si>
    <t>Minhas Horas Diárias</t>
  </si>
  <si>
    <t>Frequência.</t>
  </si>
  <si>
    <t>Minhas Horas Diárias - Filtrar</t>
  </si>
  <si>
    <t>Minhas Horas Diárias - Salvar em PDF</t>
  </si>
  <si>
    <t>Minhas Horas Diárias - Assinar Folha de Frequência</t>
  </si>
  <si>
    <t>Minhas Horas Diárias - Assinar Folha de Frequência - Salvar PDF Assinado</t>
  </si>
  <si>
    <t>Manutenção de Frequência - Buscar</t>
  </si>
  <si>
    <t>Manutenção de Frequência - Buscar - Justificar Falta ou Atraso</t>
  </si>
  <si>
    <t>Manutenção de Frequência - Buscar - Detalhe da Frequência</t>
  </si>
  <si>
    <t>Manutenção de Frequência - Buscar - Consultar por Data</t>
  </si>
  <si>
    <t>Manutenção de Frequência - Buscar - Consultar por Total do Dia</t>
  </si>
  <si>
    <t>Manutenção de Frequência - Buscar - Consultar Log</t>
  </si>
  <si>
    <t>Manutenção de Frequência - Gerar Folha de Frequência</t>
  </si>
  <si>
    <t>Funcionalidade já mensurada. Contém apenas filtros.</t>
  </si>
  <si>
    <t>Manutenção de Frequência - Lançar Férias, Licença Prêmio - Filtrar</t>
  </si>
  <si>
    <t>Manutenção de Frequência - Lançar Férias, Licença Prêmio - Excluir</t>
  </si>
  <si>
    <t>Manutenção de Frequência - Lançar Férias, Licença Prêmio - Incluir</t>
  </si>
  <si>
    <t>Manutenção de Frequência - Lançar Férias, Licença Prêmio - Reprocesssar</t>
  </si>
  <si>
    <t>Manutenção de Frequência - Lançar Férias, Licença Prêmio - Consultar por Nome/Tipo</t>
  </si>
  <si>
    <t>Manutenção de Frequência - Lançar Férias, Licença Prêmio - Listar</t>
  </si>
  <si>
    <t>Manutenção de Frequência - Lançar Férias, Licença Prêmio - Cadastrar</t>
  </si>
  <si>
    <t>Manutenção de Frequência - Lançar Férias, Licença Prêmio - Alterar</t>
  </si>
  <si>
    <t>Manutenção de Frequência - Lançar Atestados</t>
  </si>
  <si>
    <t>Funcionalidade já mensurada.</t>
  </si>
  <si>
    <t>Manutenção de Frequência - Assinar Folha de Frequência - Filtrar</t>
  </si>
  <si>
    <t>Manutenção de Frequência - Assinar Folha de Frequência - Cancelar Assinatura</t>
  </si>
  <si>
    <t>Manutenção de Frequência - Assinar Folha de Frequência - Cconsultar</t>
  </si>
  <si>
    <t>Cadastro - Setor</t>
  </si>
  <si>
    <t>Manutenção de Frequência</t>
  </si>
  <si>
    <t>Cadastro - Setor - Listar</t>
  </si>
  <si>
    <t>Cadastro - Setor - Cadastrar</t>
  </si>
  <si>
    <t>Cadastro - Setor - Alterar</t>
  </si>
  <si>
    <t>Cadastro - Usuário</t>
  </si>
  <si>
    <t>A intensão primária é importar dados de ouutra aplicação.</t>
  </si>
  <si>
    <t>Cadastro - Usuário - Filtrar</t>
  </si>
  <si>
    <t>Cadastro - Usuário - Atualizar Matrícula SEAP</t>
  </si>
  <si>
    <t>Cadastro - Usuário - Editar</t>
  </si>
  <si>
    <t>Cadastro - Usuário - Alterar para Editar</t>
  </si>
  <si>
    <t>Cadastro - Usuário - Excluir Cadastro Biométrico</t>
  </si>
  <si>
    <t>Cadastro - Usuário - Buscar no SEAP</t>
  </si>
  <si>
    <t>Cadastro - Usuário - Cadastrar</t>
  </si>
  <si>
    <t>Cadastro - Usuário - Cadastrar - Buscar no SEAP</t>
  </si>
  <si>
    <t>Busca dados de outra aplicação.</t>
  </si>
  <si>
    <t>Cadastro - Cargo</t>
  </si>
  <si>
    <t>Funcionalidade possuí apenas 1 atributo.</t>
  </si>
  <si>
    <t>Cadastro - Tipo de Vínculo</t>
  </si>
  <si>
    <t>Cadastro - Motivos de Faltas</t>
  </si>
  <si>
    <t>Cadastro - Motivos de Faltas - Listar</t>
  </si>
  <si>
    <t>Cadastro - Motivos de Faltas - Cadastrar</t>
  </si>
  <si>
    <t>Cadastro - Motivos de Faltas - Alterar</t>
  </si>
  <si>
    <t>Cadastro - Mudar Servidor de Órgão</t>
  </si>
  <si>
    <t>Cadastro - Mudar Servidor de Órgão - Buscar</t>
  </si>
  <si>
    <t>Cadastro - Mudar Servidor de Órgão - Mudar</t>
  </si>
  <si>
    <t>Cadastro - Manutenção de Dados</t>
  </si>
  <si>
    <t>Relatórios - Situação Cadastral Usuários</t>
  </si>
  <si>
    <t>Relatórios - Relação Marcação de Frequência por dia de Referência</t>
  </si>
  <si>
    <t>Relatórios - Relatório de Locais de Marcação de Ponto</t>
  </si>
  <si>
    <t>Relatórios - Relação de Justificativa por Período</t>
  </si>
  <si>
    <t>Relatórios - Relatório de Ficha de Servidores</t>
  </si>
  <si>
    <t>O total de Horas Diária é apenas recuperado de outro ALI.</t>
  </si>
  <si>
    <t>Relatórios - Relação de Descontos</t>
  </si>
  <si>
    <t>Relatórios - Relatório de Falta/Registro Ausente</t>
  </si>
  <si>
    <t>Mudar Senha de Acesso - Mudar Senha</t>
  </si>
  <si>
    <t>Mudar Órgão para Administrar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</si>
  <si>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Web Ponto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</si>
  <si>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- Análise de Pontos de Função realizada no ambiente de homologação (http://webponto.sad.infovia-mt/default.aspx) entre o período de 28/06/2022 a 30/06/2022, versão S2 (WEBPonto - Todos os direitos reservados - S2).</t>
  </si>
  <si>
    <t>Detalhada (IFPUG)</t>
  </si>
  <si>
    <t>Cadastro de Escala Semanal</t>
  </si>
  <si>
    <t>Cadastro de Escala Semanal - Cadastrar</t>
  </si>
  <si>
    <t>Cadastro - Usuário - Cadastrar - Consulta Implícita</t>
  </si>
  <si>
    <t>Cadastro - Usuário - Combo-box Tipo de Usuário</t>
  </si>
  <si>
    <t>Cadastro - Usuário - Combo-box Setor</t>
  </si>
  <si>
    <t>Cadastro - Usuário - Combo-box Cargo</t>
  </si>
  <si>
    <t>Cadastro - Usuário - Combo-box Regime de Horas</t>
  </si>
  <si>
    <t>Relatório Consolidado de Frequência Webponto</t>
  </si>
  <si>
    <t>Tabela Auxiliar - Fator de Assiduidade</t>
  </si>
  <si>
    <t>Tabela Auxiliar - Fator de Pontualidade</t>
  </si>
  <si>
    <t>Considerei com Dados de Código por ser uma tabela fixa, auxiliar e com pocuos atributos.</t>
  </si>
  <si>
    <t xml:space="preserve">1 - Identificar e mensurar as funções de dados e de transação;
2 - Identificar e mensurar as fronteiras da aplicação.
</t>
  </si>
  <si>
    <t>Web Ponto Client - Registro de Biometrica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</si>
</sst>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6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26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0.32152588555858308</c:v>
                </c:pt>
                <c:pt idx="1">
                  <c:v>0.17438692098092642</c:v>
                </c:pt>
                <c:pt idx="2">
                  <c:v>0.29972752043596729</c:v>
                </c:pt>
                <c:pt idx="3">
                  <c:v>0.17711171662125341</c:v>
                </c:pt>
                <c:pt idx="4">
                  <c:v>2.7247956403269755E-2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="120" zoomScaleNormal="120" zoomScaleSheetLayoutView="100" workbookViewId="0">
      <pane ySplit="3" topLeftCell="A4" activePane="bottomLeft" state="frozen"/>
      <selection activeCell="B11" sqref="B11"/>
      <selection pane="bottomLeft" activeCell="A21" sqref="A21:V21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2.75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2.75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x14ac:dyDescent="0.25">
      <c r="A4" s="130" t="s">
        <v>1</v>
      </c>
      <c r="B4" s="130"/>
      <c r="C4" s="130"/>
      <c r="D4" s="130"/>
      <c r="E4" s="130"/>
      <c r="F4" s="131" t="s">
        <v>170</v>
      </c>
      <c r="G4" s="131"/>
      <c r="H4" s="131"/>
      <c r="I4" s="131"/>
      <c r="J4" s="131"/>
      <c r="K4" s="131"/>
      <c r="L4" s="131"/>
      <c r="M4" s="131"/>
      <c r="N4" s="131"/>
      <c r="O4" s="135" t="s">
        <v>2</v>
      </c>
      <c r="P4" s="135"/>
      <c r="Q4" s="133">
        <f>Funções!L4</f>
        <v>367</v>
      </c>
      <c r="R4" s="133"/>
      <c r="S4" s="133"/>
      <c r="T4" s="133"/>
      <c r="U4" s="133"/>
      <c r="V4" s="133"/>
    </row>
    <row r="5" spans="1:22" x14ac:dyDescent="0.25">
      <c r="A5" s="130" t="s">
        <v>3</v>
      </c>
      <c r="B5" s="130"/>
      <c r="C5" s="130"/>
      <c r="D5" s="130"/>
      <c r="E5" s="130"/>
      <c r="F5" s="131" t="s">
        <v>173</v>
      </c>
      <c r="G5" s="131"/>
      <c r="H5" s="131"/>
      <c r="I5" s="131"/>
      <c r="J5" s="131"/>
      <c r="K5" s="131"/>
      <c r="L5" s="131"/>
      <c r="M5" s="131"/>
      <c r="N5" s="131"/>
      <c r="O5" s="132" t="s">
        <v>6</v>
      </c>
      <c r="P5" s="132"/>
      <c r="Q5" s="133">
        <f>Funções!L5</f>
        <v>367</v>
      </c>
      <c r="R5" s="133"/>
      <c r="S5" s="133"/>
      <c r="T5" s="133"/>
      <c r="U5" s="133"/>
      <c r="V5" s="133"/>
    </row>
    <row r="6" spans="1:22" x14ac:dyDescent="0.25">
      <c r="A6" s="130" t="s">
        <v>5</v>
      </c>
      <c r="B6" s="130"/>
      <c r="C6" s="130"/>
      <c r="D6" s="130"/>
      <c r="E6" s="130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32" t="s">
        <v>4</v>
      </c>
      <c r="P6" s="132"/>
      <c r="Q6" s="133">
        <f>Funções!L6</f>
        <v>367</v>
      </c>
      <c r="R6" s="133"/>
      <c r="S6" s="133"/>
      <c r="T6" s="133"/>
      <c r="U6" s="133"/>
      <c r="V6" s="133"/>
    </row>
    <row r="7" spans="1:22" ht="12.75" x14ac:dyDescent="0.2">
      <c r="A7" s="130" t="s">
        <v>7</v>
      </c>
      <c r="B7" s="130"/>
      <c r="C7" s="130"/>
      <c r="D7" s="130"/>
      <c r="E7" s="130"/>
      <c r="F7" s="131" t="s">
        <v>255</v>
      </c>
      <c r="G7" s="131"/>
      <c r="H7" s="131"/>
      <c r="I7" s="131"/>
      <c r="J7" s="131"/>
      <c r="K7" s="131"/>
      <c r="L7" s="131"/>
      <c r="M7" s="131"/>
      <c r="N7" s="131"/>
      <c r="O7" s="132" t="s">
        <v>8</v>
      </c>
      <c r="P7" s="132"/>
      <c r="Q7" s="132"/>
      <c r="R7" s="137"/>
      <c r="S7" s="137"/>
      <c r="T7" s="137"/>
      <c r="U7" s="137"/>
      <c r="V7" s="137"/>
    </row>
    <row r="8" spans="1:22" ht="12.75" x14ac:dyDescent="0.2">
      <c r="A8" s="130" t="s">
        <v>9</v>
      </c>
      <c r="B8" s="130"/>
      <c r="C8" s="130"/>
      <c r="D8" s="130"/>
      <c r="E8" s="130"/>
      <c r="F8" s="131" t="s">
        <v>174</v>
      </c>
      <c r="G8" s="131"/>
      <c r="H8" s="131"/>
      <c r="I8" s="131"/>
      <c r="J8" s="131"/>
      <c r="K8" s="131"/>
      <c r="L8" s="131"/>
      <c r="M8" s="131"/>
      <c r="N8" s="131"/>
      <c r="O8" s="132" t="s">
        <v>10</v>
      </c>
      <c r="P8" s="132"/>
      <c r="Q8" s="132"/>
      <c r="R8" s="137" t="s">
        <v>172</v>
      </c>
      <c r="S8" s="137"/>
      <c r="T8" s="137"/>
      <c r="U8" s="137"/>
      <c r="V8" s="137"/>
    </row>
    <row r="9" spans="1:22" x14ac:dyDescent="0.25">
      <c r="A9" s="130" t="s">
        <v>11</v>
      </c>
      <c r="B9" s="130"/>
      <c r="C9" s="130"/>
      <c r="D9" s="130"/>
      <c r="E9" s="130"/>
      <c r="F9" s="136" t="s">
        <v>171</v>
      </c>
      <c r="G9" s="136"/>
      <c r="H9" s="136"/>
      <c r="I9" s="136"/>
      <c r="J9" s="136"/>
      <c r="K9" s="136"/>
      <c r="L9" s="136"/>
      <c r="M9" s="136"/>
      <c r="N9" s="136"/>
      <c r="O9" s="138" t="s">
        <v>12</v>
      </c>
      <c r="P9" s="138"/>
      <c r="Q9" s="138"/>
      <c r="R9" s="139">
        <v>44740</v>
      </c>
      <c r="S9" s="139"/>
      <c r="T9" s="139"/>
      <c r="U9" s="139"/>
      <c r="V9" s="139"/>
    </row>
    <row r="10" spans="1:22" x14ac:dyDescent="0.25">
      <c r="A10" s="130" t="s">
        <v>13</v>
      </c>
      <c r="B10" s="130"/>
      <c r="C10" s="130"/>
      <c r="D10" s="130"/>
      <c r="E10" s="130"/>
      <c r="F10" s="136" t="s">
        <v>171</v>
      </c>
      <c r="G10" s="136"/>
      <c r="H10" s="136"/>
      <c r="I10" s="136"/>
      <c r="J10" s="136"/>
      <c r="K10" s="136"/>
      <c r="L10" s="136"/>
      <c r="M10" s="136"/>
      <c r="N10" s="136"/>
      <c r="O10" s="138" t="s">
        <v>14</v>
      </c>
      <c r="P10" s="138"/>
      <c r="Q10" s="138"/>
      <c r="R10" s="139">
        <v>45271</v>
      </c>
      <c r="S10" s="139"/>
      <c r="T10" s="139"/>
      <c r="U10" s="139"/>
      <c r="V10" s="139"/>
    </row>
    <row r="11" spans="1:22" x14ac:dyDescent="0.2">
      <c r="A11" s="140" t="s">
        <v>15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12.75" x14ac:dyDescent="0.2">
      <c r="A12" s="141" t="s">
        <v>253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75" x14ac:dyDescent="0.2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75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">
      <c r="A16" s="140" t="s">
        <v>16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2.75" x14ac:dyDescent="0.2">
      <c r="A17" s="141" t="s">
        <v>267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75" x14ac:dyDescent="0.2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39.75" customHeight="1" x14ac:dyDescent="0.2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45.5" customHeight="1" x14ac:dyDescent="0.2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">
      <c r="A21" s="140" t="s">
        <v>17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 ht="12.75" x14ac:dyDescent="0.2">
      <c r="A22" s="142" t="s">
        <v>254</v>
      </c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75" x14ac:dyDescent="0.2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75" x14ac:dyDescent="0.2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thickBot="1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thickBot="1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thickBot="1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75" x14ac:dyDescent="0.2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75" x14ac:dyDescent="0.2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75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75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75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75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75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75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75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75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75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75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75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75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75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75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2.75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35"/>
  <sheetViews>
    <sheetView showGridLines="0" tabSelected="1" zoomScale="130" zoomScaleNormal="130" zoomScaleSheetLayoutView="100" workbookViewId="0">
      <pane ySplit="7" topLeftCell="A8" activePane="bottomLeft" state="frozen"/>
      <selection activeCell="B11" sqref="B11"/>
      <selection pane="bottomLeft" activeCell="E13" sqref="E13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WebPonto</v>
      </c>
      <c r="B4" s="150" t="str">
        <f>Contagem!A8&amp;" : "&amp;Contagem!F8</f>
        <v>Projeto : Sistema Biométrico de Ponto Eletrônico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SUM(H8:H635)</f>
        <v>367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>Revisor : Jonathas Gomes Marques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SUM(K8:K635)</f>
        <v>367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SUM(L8:L635)</f>
        <v>367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8" si="0">IF(ISBLANK(B8),"",IF(I8="L","Baixa",IF(I8="A","Média",IF(I8="","","Alta"))))</f>
        <v/>
      </c>
      <c r="G8" s="7" t="str">
        <f t="shared" ref="G8:G68" si="1">CONCATENATE(B8,I8)</f>
        <v/>
      </c>
      <c r="H8" s="5" t="str">
        <f t="shared" ref="H8:H6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8" si="4">CONCATENATE(B8,C8)</f>
        <v/>
      </c>
      <c r="K8" s="9" t="str">
        <f t="shared" ref="K8:K71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 t="s">
        <v>175</v>
      </c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8" t="s">
        <v>176</v>
      </c>
      <c r="B10" s="4" t="s">
        <v>100</v>
      </c>
      <c r="C10" s="4" t="s">
        <v>41</v>
      </c>
      <c r="D10" s="7">
        <v>8</v>
      </c>
      <c r="E10" s="7">
        <v>3</v>
      </c>
      <c r="F10" s="8" t="str">
        <f t="shared" ref="F10:F12" si="6">IF(ISBLANK(B10),"",IF(I10="L","Baixa",IF(I10="A","Média",IF(I10="","","Alta"))))</f>
        <v>Alta</v>
      </c>
      <c r="G10" s="7" t="str">
        <f t="shared" ref="G10:G12" si="7">CONCATENATE(B10,I10)</f>
        <v>EEH</v>
      </c>
      <c r="H10" s="5">
        <f t="shared" ref="H10:H12" si="8">IF(ISBLANK(B10),"",IF(B10="ALI",IF(I10="L",7,IF(I10="A",10,15)),IF(B10="AIE",IF(I10="L",5,IF(I10="A",7,10)),IF(B10="SE",IF(I10="L",4,IF(I10="A",5,7)),IF(OR(B10="EE",B10="CE"),IF(I10="L",3,IF(I10="A",4,6)),0)))))</f>
        <v>6</v>
      </c>
      <c r="I10" s="122" t="str">
        <f t="shared" ref="I10:I12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H</v>
      </c>
      <c r="J10" s="7" t="str">
        <f t="shared" ref="J10:J12" si="10">CONCATENATE(B10,C10)</f>
        <v>EEI</v>
      </c>
      <c r="K10" s="9">
        <f t="shared" ref="K10:K12" si="11">IF(OR(H10="",H10=0),L10,H10)</f>
        <v>6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6</v>
      </c>
      <c r="M10" s="10"/>
      <c r="N10" s="10"/>
      <c r="O10" s="6" t="s">
        <v>177</v>
      </c>
    </row>
    <row r="11" spans="1:15" x14ac:dyDescent="0.2">
      <c r="A11" s="126"/>
      <c r="B11" s="4"/>
      <c r="C11" s="4"/>
      <c r="D11" s="7"/>
      <c r="E11" s="7"/>
      <c r="F11" s="8" t="str">
        <f t="shared" ref="F11" si="12">IF(ISBLANK(B11),"",IF(I11="L","Baixa",IF(I11="A","Média",IF(I11="","","Alta"))))</f>
        <v/>
      </c>
      <c r="G11" s="7" t="str">
        <f t="shared" ref="G11" si="13">CONCATENATE(B11,I11)</f>
        <v/>
      </c>
      <c r="H11" s="5" t="str">
        <f t="shared" ref="H11" si="14">IF(ISBLANK(B11),"",IF(B11="ALI",IF(I11="L",7,IF(I11="A",10,15)),IF(B11="AIE",IF(I11="L",5,IF(I11="A",7,10)),IF(B11="SE",IF(I11="L",4,IF(I11="A",5,7)),IF(OR(B11="EE",B11="CE"),IF(I11="L",3,IF(I11="A",4,6)),0)))))</f>
        <v/>
      </c>
      <c r="I11" s="122" t="str">
        <f t="shared" ref="I11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/>
      </c>
      <c r="J11" s="7" t="str">
        <f t="shared" ref="J11" si="16">CONCATENATE(B11,C11)</f>
        <v/>
      </c>
      <c r="K11" s="9" t="str">
        <f t="shared" ref="K11" si="17">IF(OR(H11="",H11=0),L11,H11)</f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26" t="s">
        <v>268</v>
      </c>
      <c r="B12" s="4" t="s">
        <v>99</v>
      </c>
      <c r="C12" s="4" t="s">
        <v>41</v>
      </c>
      <c r="D12" s="7">
        <v>1</v>
      </c>
      <c r="E12" s="7">
        <v>1</v>
      </c>
      <c r="F12" s="8" t="str">
        <f t="shared" si="6"/>
        <v>Baixa</v>
      </c>
      <c r="G12" s="7" t="str">
        <f t="shared" si="7"/>
        <v>AIEL</v>
      </c>
      <c r="H12" s="5">
        <f t="shared" si="8"/>
        <v>5</v>
      </c>
      <c r="I12" s="122" t="str">
        <f t="shared" si="9"/>
        <v>L</v>
      </c>
      <c r="J12" s="7" t="str">
        <f t="shared" si="10"/>
        <v>AIEI</v>
      </c>
      <c r="K12" s="9">
        <f t="shared" si="11"/>
        <v>5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5</v>
      </c>
      <c r="M12" s="10"/>
      <c r="N12" s="10"/>
      <c r="O12" s="6"/>
    </row>
    <row r="13" spans="1:15" x14ac:dyDescent="0.2">
      <c r="A13" s="126"/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8" t="s">
        <v>180</v>
      </c>
      <c r="B14" s="4"/>
      <c r="C14" s="4"/>
      <c r="D14" s="7"/>
      <c r="E14" s="7"/>
      <c r="F14" s="8" t="str">
        <f t="shared" ref="F14" si="18">IF(ISBLANK(B14),"",IF(I14="L","Baixa",IF(I14="A","Média",IF(I14="","","Alta"))))</f>
        <v/>
      </c>
      <c r="G14" s="7" t="str">
        <f t="shared" ref="G14" si="19">CONCATENATE(B14,I14)</f>
        <v/>
      </c>
      <c r="H14" s="5" t="str">
        <f t="shared" ref="H14" si="20">IF(ISBLANK(B14),"",IF(B14="ALI",IF(I14="L",7,IF(I14="A",10,15)),IF(B14="AIE",IF(I14="L",5,IF(I14="A",7,10)),IF(B14="SE",IF(I14="L",4,IF(I14="A",5,7)),IF(OR(B14="EE",B14="CE"),IF(I14="L",3,IF(I14="A",4,6)),0)))))</f>
        <v/>
      </c>
      <c r="I14" s="122" t="str">
        <f t="shared" ref="I14" si="21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/>
      </c>
      <c r="J14" s="7" t="str">
        <f t="shared" ref="J14" si="22">CONCATENATE(B14,C14)</f>
        <v/>
      </c>
      <c r="K14" s="9" t="str">
        <f t="shared" ref="K14" si="23">IF(OR(H14="",H14=0),L14,H14)</f>
        <v/>
      </c>
      <c r="L14" s="9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10"/>
      <c r="N14" s="10"/>
      <c r="O14" s="6"/>
    </row>
    <row r="15" spans="1:15" x14ac:dyDescent="0.2">
      <c r="A15" s="126" t="s">
        <v>178</v>
      </c>
      <c r="B15" s="4" t="s">
        <v>103</v>
      </c>
      <c r="C15" s="4" t="s">
        <v>41</v>
      </c>
      <c r="D15" s="7">
        <v>4</v>
      </c>
      <c r="E15" s="7">
        <v>3</v>
      </c>
      <c r="F15" s="8" t="str">
        <f t="shared" si="0"/>
        <v>Baixa</v>
      </c>
      <c r="G15" s="7" t="str">
        <f t="shared" si="1"/>
        <v>SEL</v>
      </c>
      <c r="H15" s="5">
        <f t="shared" si="2"/>
        <v>4</v>
      </c>
      <c r="I15" s="122" t="str">
        <f t="shared" si="3"/>
        <v>L</v>
      </c>
      <c r="J15" s="7" t="str">
        <f t="shared" si="4"/>
        <v>SEI</v>
      </c>
      <c r="K15" s="9">
        <f t="shared" si="5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 t="s">
        <v>179</v>
      </c>
    </row>
    <row r="16" spans="1:15" x14ac:dyDescent="0.2">
      <c r="A16" s="126"/>
      <c r="B16" s="4"/>
      <c r="C16" s="4"/>
      <c r="D16" s="7"/>
      <c r="E16" s="7"/>
      <c r="F16" s="8" t="str">
        <f t="shared" si="0"/>
        <v/>
      </c>
      <c r="G16" s="7" t="str">
        <f t="shared" si="1"/>
        <v/>
      </c>
      <c r="H16" s="5" t="str">
        <f t="shared" si="2"/>
        <v/>
      </c>
      <c r="I16" s="122" t="str">
        <f t="shared" si="3"/>
        <v/>
      </c>
      <c r="J16" s="7" t="str">
        <f t="shared" si="4"/>
        <v/>
      </c>
      <c r="K16" s="9" t="str">
        <f t="shared" si="5"/>
        <v/>
      </c>
      <c r="L16" s="9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">
      <c r="A17" s="128" t="s">
        <v>181</v>
      </c>
      <c r="B17" s="4" t="s">
        <v>98</v>
      </c>
      <c r="C17" s="4" t="s">
        <v>41</v>
      </c>
      <c r="D17" s="7">
        <v>21</v>
      </c>
      <c r="E17" s="7">
        <v>4</v>
      </c>
      <c r="F17" s="8" t="str">
        <f t="shared" si="0"/>
        <v>Média</v>
      </c>
      <c r="G17" s="7" t="str">
        <f t="shared" si="1"/>
        <v>ALIA</v>
      </c>
      <c r="H17" s="5">
        <f t="shared" si="2"/>
        <v>10</v>
      </c>
      <c r="I17" s="122" t="str">
        <f t="shared" si="3"/>
        <v>A</v>
      </c>
      <c r="J17" s="7" t="str">
        <f t="shared" si="4"/>
        <v>ALII</v>
      </c>
      <c r="K17" s="9">
        <f t="shared" si="5"/>
        <v>10</v>
      </c>
      <c r="L17" s="9">
        <f>IF(NOT(ISERROR(VLOOKUP(B17,Deflatores!G$42:H$64,2,FALSE))),VLOOKUP(B17,Deflatores!G$42:H$64,2,FALSE),IF(OR(ISBLANK(C17),ISBLANK(B17)),"",VLOOKUP(C17,Deflatores!G$4:H$38,2,FALSE)*H17+VLOOKUP(C17,Deflatores!G$4:I$38,3,FALSE)))</f>
        <v>10</v>
      </c>
      <c r="M17" s="10"/>
      <c r="N17" s="10"/>
      <c r="O17" s="6"/>
    </row>
    <row r="18" spans="1:15" x14ac:dyDescent="0.2">
      <c r="A18" s="126" t="s">
        <v>182</v>
      </c>
      <c r="B18" s="4" t="s">
        <v>102</v>
      </c>
      <c r="C18" s="4" t="s">
        <v>41</v>
      </c>
      <c r="D18" s="7">
        <v>15</v>
      </c>
      <c r="E18" s="7">
        <v>4</v>
      </c>
      <c r="F18" s="8" t="str">
        <f t="shared" ref="F18:F21" si="24">IF(ISBLANK(B18),"",IF(I18="L","Baixa",IF(I18="A","Média",IF(I18="","","Alta"))))</f>
        <v>Alta</v>
      </c>
      <c r="G18" s="7" t="str">
        <f t="shared" ref="G18:G21" si="25">CONCATENATE(B18,I18)</f>
        <v>CEH</v>
      </c>
      <c r="H18" s="5">
        <f t="shared" ref="H18:H21" si="26">IF(ISBLANK(B18),"",IF(B18="ALI",IF(I18="L",7,IF(I18="A",10,15)),IF(B18="AIE",IF(I18="L",5,IF(I18="A",7,10)),IF(B18="SE",IF(I18="L",4,IF(I18="A",5,7)),IF(OR(B18="EE",B18="CE"),IF(I18="L",3,IF(I18="A",4,6)),0)))))</f>
        <v>6</v>
      </c>
      <c r="I18" s="122" t="str">
        <f t="shared" ref="I18:I21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H</v>
      </c>
      <c r="J18" s="7" t="str">
        <f t="shared" ref="J18:J21" si="28">CONCATENATE(B18,C18)</f>
        <v>CEI</v>
      </c>
      <c r="K18" s="9">
        <f t="shared" ref="K18:K21" si="29">IF(OR(H18="",H18=0),L18,H18)</f>
        <v>6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6</v>
      </c>
      <c r="M18" s="10"/>
      <c r="N18" s="10"/>
      <c r="O18" s="6"/>
    </row>
    <row r="19" spans="1:15" x14ac:dyDescent="0.2">
      <c r="A19" s="126" t="s">
        <v>183</v>
      </c>
      <c r="B19" s="4" t="s">
        <v>100</v>
      </c>
      <c r="C19" s="4" t="s">
        <v>41</v>
      </c>
      <c r="D19" s="7">
        <v>22</v>
      </c>
      <c r="E19" s="7">
        <v>4</v>
      </c>
      <c r="F19" s="8" t="str">
        <f t="shared" si="24"/>
        <v>Alta</v>
      </c>
      <c r="G19" s="7" t="str">
        <f t="shared" si="25"/>
        <v>EEH</v>
      </c>
      <c r="H19" s="5">
        <f t="shared" si="26"/>
        <v>6</v>
      </c>
      <c r="I19" s="122" t="str">
        <f t="shared" si="27"/>
        <v>H</v>
      </c>
      <c r="J19" s="7" t="str">
        <f t="shared" si="28"/>
        <v>EEI</v>
      </c>
      <c r="K19" s="9">
        <f t="shared" si="29"/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/>
      <c r="N19" s="10"/>
      <c r="O19" s="6"/>
    </row>
    <row r="20" spans="1:15" x14ac:dyDescent="0.2">
      <c r="A20" s="126" t="s">
        <v>184</v>
      </c>
      <c r="B20" s="4" t="s">
        <v>102</v>
      </c>
      <c r="C20" s="4" t="s">
        <v>41</v>
      </c>
      <c r="D20" s="7">
        <v>8</v>
      </c>
      <c r="E20" s="7">
        <v>3</v>
      </c>
      <c r="F20" s="8" t="str">
        <f t="shared" ref="F20" si="30">IF(ISBLANK(B20),"",IF(I20="L","Baixa",IF(I20="A","Média",IF(I20="","","Alta"))))</f>
        <v>Média</v>
      </c>
      <c r="G20" s="7" t="str">
        <f t="shared" ref="G20" si="31">CONCATENATE(B20,I20)</f>
        <v>CEA</v>
      </c>
      <c r="H20" s="5">
        <f t="shared" ref="H20" si="32">IF(ISBLANK(B20),"",IF(B20="ALI",IF(I20="L",7,IF(I20="A",10,15)),IF(B20="AIE",IF(I20="L",5,IF(I20="A",7,10)),IF(B20="SE",IF(I20="L",4,IF(I20="A",5,7)),IF(OR(B20="EE",B20="CE"),IF(I20="L",3,IF(I20="A",4,6)),0)))))</f>
        <v>4</v>
      </c>
      <c r="I20" s="122" t="str">
        <f t="shared" ref="I20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A</v>
      </c>
      <c r="J20" s="7" t="str">
        <f t="shared" ref="J20" si="34">CONCATENATE(B20,C20)</f>
        <v>CEI</v>
      </c>
      <c r="K20" s="9">
        <f t="shared" ref="K20" si="35">IF(OR(H20="",H20=0),L20,H20)</f>
        <v>4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"/>
      <c r="N20" s="10"/>
      <c r="O20" s="6"/>
    </row>
    <row r="21" spans="1:15" x14ac:dyDescent="0.2">
      <c r="A21" s="126" t="s">
        <v>185</v>
      </c>
      <c r="B21" s="4" t="s">
        <v>102</v>
      </c>
      <c r="C21" s="4" t="s">
        <v>41</v>
      </c>
      <c r="D21" s="7">
        <v>1</v>
      </c>
      <c r="E21" s="7">
        <v>3</v>
      </c>
      <c r="F21" s="8" t="str">
        <f t="shared" si="24"/>
        <v>Baixa</v>
      </c>
      <c r="G21" s="7" t="str">
        <f t="shared" si="25"/>
        <v>CEL</v>
      </c>
      <c r="H21" s="5">
        <f t="shared" si="26"/>
        <v>3</v>
      </c>
      <c r="I21" s="122" t="str">
        <f t="shared" si="27"/>
        <v>L</v>
      </c>
      <c r="J21" s="7" t="str">
        <f t="shared" si="28"/>
        <v>CEI</v>
      </c>
      <c r="K21" s="9">
        <f t="shared" si="29"/>
        <v>3</v>
      </c>
      <c r="L21" s="9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">
      <c r="A22" s="126" t="s">
        <v>186</v>
      </c>
      <c r="B22" s="4" t="s">
        <v>100</v>
      </c>
      <c r="C22" s="4" t="s">
        <v>41</v>
      </c>
      <c r="D22" s="7">
        <v>2</v>
      </c>
      <c r="E22" s="7">
        <v>3</v>
      </c>
      <c r="F22" s="8" t="str">
        <f t="shared" ref="F22:F25" si="36">IF(ISBLANK(B22),"",IF(I22="L","Baixa",IF(I22="A","Média",IF(I22="","","Alta"))))</f>
        <v>Média</v>
      </c>
      <c r="G22" s="7" t="str">
        <f t="shared" ref="G22:G25" si="37">CONCATENATE(B22,I22)</f>
        <v>EEA</v>
      </c>
      <c r="H22" s="5">
        <f t="shared" ref="H22:H25" si="38">IF(ISBLANK(B22),"",IF(B22="ALI",IF(I22="L",7,IF(I22="A",10,15)),IF(B22="AIE",IF(I22="L",5,IF(I22="A",7,10)),IF(B22="SE",IF(I22="L",4,IF(I22="A",5,7)),IF(OR(B22="EE",B22="CE"),IF(I22="L",3,IF(I22="A",4,6)),0)))))</f>
        <v>4</v>
      </c>
      <c r="I22" s="122" t="str">
        <f t="shared" ref="I22:I25" si="39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>A</v>
      </c>
      <c r="J22" s="7" t="str">
        <f t="shared" ref="J22:J25" si="40">CONCATENATE(B22,C22)</f>
        <v>EEI</v>
      </c>
      <c r="K22" s="9">
        <f t="shared" ref="K22:K25" si="41">IF(OR(H22="",H22=0),L22,H22)</f>
        <v>4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4</v>
      </c>
      <c r="M22" s="10"/>
      <c r="N22" s="10"/>
      <c r="O22" s="6"/>
    </row>
    <row r="23" spans="1:15" x14ac:dyDescent="0.2">
      <c r="A23" s="126" t="s">
        <v>187</v>
      </c>
      <c r="B23" s="4" t="s">
        <v>100</v>
      </c>
      <c r="C23" s="4" t="s">
        <v>41</v>
      </c>
      <c r="D23" s="7">
        <v>2</v>
      </c>
      <c r="E23" s="7">
        <v>3</v>
      </c>
      <c r="F23" s="8" t="str">
        <f t="shared" si="36"/>
        <v>Média</v>
      </c>
      <c r="G23" s="7" t="str">
        <f t="shared" si="37"/>
        <v>EEA</v>
      </c>
      <c r="H23" s="5">
        <f t="shared" si="38"/>
        <v>4</v>
      </c>
      <c r="I23" s="122" t="str">
        <f t="shared" si="39"/>
        <v>A</v>
      </c>
      <c r="J23" s="7" t="str">
        <f t="shared" si="40"/>
        <v>EEI</v>
      </c>
      <c r="K23" s="9">
        <f t="shared" si="41"/>
        <v>4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4</v>
      </c>
      <c r="M23" s="10"/>
      <c r="N23" s="10"/>
      <c r="O23" s="6"/>
    </row>
    <row r="24" spans="1:15" x14ac:dyDescent="0.2">
      <c r="A24" s="126" t="s">
        <v>188</v>
      </c>
      <c r="B24" s="4" t="s">
        <v>100</v>
      </c>
      <c r="C24" s="4" t="s">
        <v>41</v>
      </c>
      <c r="D24" s="7">
        <v>22</v>
      </c>
      <c r="E24" s="7">
        <v>4</v>
      </c>
      <c r="F24" s="8" t="str">
        <f t="shared" si="36"/>
        <v>Alta</v>
      </c>
      <c r="G24" s="7" t="str">
        <f t="shared" si="37"/>
        <v>EEH</v>
      </c>
      <c r="H24" s="5">
        <f t="shared" si="38"/>
        <v>6</v>
      </c>
      <c r="I24" s="122" t="str">
        <f t="shared" si="39"/>
        <v>H</v>
      </c>
      <c r="J24" s="7" t="str">
        <f t="shared" si="40"/>
        <v>EEI</v>
      </c>
      <c r="K24" s="9">
        <f t="shared" si="41"/>
        <v>6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6</v>
      </c>
      <c r="M24" s="10"/>
      <c r="N24" s="10"/>
      <c r="O24" s="6"/>
    </row>
    <row r="25" spans="1:15" x14ac:dyDescent="0.2">
      <c r="A25" s="126"/>
      <c r="B25" s="4"/>
      <c r="C25" s="4"/>
      <c r="D25" s="7"/>
      <c r="E25" s="7"/>
      <c r="F25" s="8" t="str">
        <f t="shared" si="36"/>
        <v/>
      </c>
      <c r="G25" s="7" t="str">
        <f t="shared" si="37"/>
        <v/>
      </c>
      <c r="H25" s="5" t="str">
        <f t="shared" si="38"/>
        <v/>
      </c>
      <c r="I25" s="122" t="str">
        <f t="shared" si="39"/>
        <v/>
      </c>
      <c r="J25" s="7" t="str">
        <f t="shared" si="40"/>
        <v/>
      </c>
      <c r="K25" s="9" t="str">
        <f t="shared" si="41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28" t="s">
        <v>189</v>
      </c>
      <c r="B26" s="4" t="s">
        <v>98</v>
      </c>
      <c r="C26" s="4" t="s">
        <v>41</v>
      </c>
      <c r="D26" s="7">
        <v>22</v>
      </c>
      <c r="E26" s="7">
        <v>2</v>
      </c>
      <c r="F26" s="8" t="str">
        <f t="shared" si="0"/>
        <v>Média</v>
      </c>
      <c r="G26" s="7" t="str">
        <f t="shared" si="1"/>
        <v>ALIA</v>
      </c>
      <c r="H26" s="5">
        <f t="shared" si="2"/>
        <v>10</v>
      </c>
      <c r="I26" s="122" t="str">
        <f t="shared" si="3"/>
        <v>A</v>
      </c>
      <c r="J26" s="7" t="str">
        <f t="shared" si="4"/>
        <v>ALII</v>
      </c>
      <c r="K26" s="9">
        <f t="shared" si="5"/>
        <v>10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10</v>
      </c>
      <c r="M26" s="10"/>
      <c r="N26" s="10"/>
      <c r="O26" s="6" t="s">
        <v>190</v>
      </c>
    </row>
    <row r="27" spans="1:15" x14ac:dyDescent="0.2">
      <c r="A27" s="126" t="s">
        <v>191</v>
      </c>
      <c r="B27" s="4" t="s">
        <v>103</v>
      </c>
      <c r="C27" s="4" t="s">
        <v>41</v>
      </c>
      <c r="D27" s="7">
        <v>14</v>
      </c>
      <c r="E27" s="7">
        <v>5</v>
      </c>
      <c r="F27" s="8" t="str">
        <f t="shared" si="0"/>
        <v>Alta</v>
      </c>
      <c r="G27" s="7" t="str">
        <f t="shared" si="1"/>
        <v>SEH</v>
      </c>
      <c r="H27" s="5">
        <f t="shared" si="2"/>
        <v>7</v>
      </c>
      <c r="I27" s="122" t="str">
        <f t="shared" si="3"/>
        <v>H</v>
      </c>
      <c r="J27" s="7" t="str">
        <f t="shared" si="4"/>
        <v>SEI</v>
      </c>
      <c r="K27" s="9">
        <f t="shared" si="5"/>
        <v>7</v>
      </c>
      <c r="L27" s="9">
        <f>IF(NOT(ISERROR(VLOOKUP(B27,Deflatores!G$42:H$64,2,FALSE))),VLOOKUP(B27,Deflatores!G$42:H$64,2,FALSE),IF(OR(ISBLANK(C27),ISBLANK(B27)),"",VLOOKUP(C27,Deflatores!G$4:H$38,2,FALSE)*H27+VLOOKUP(C27,Deflatores!G$4:I$38,3,FALSE)))</f>
        <v>7</v>
      </c>
      <c r="M27" s="10"/>
      <c r="N27" s="10"/>
      <c r="O27" s="6"/>
    </row>
    <row r="28" spans="1:15" x14ac:dyDescent="0.2">
      <c r="A28" s="126" t="s">
        <v>192</v>
      </c>
      <c r="B28" s="4" t="s">
        <v>103</v>
      </c>
      <c r="C28" s="4" t="s">
        <v>41</v>
      </c>
      <c r="D28" s="7">
        <v>16</v>
      </c>
      <c r="E28" s="7">
        <v>5</v>
      </c>
      <c r="F28" s="8" t="str">
        <f t="shared" si="0"/>
        <v>Alta</v>
      </c>
      <c r="G28" s="7" t="str">
        <f t="shared" si="1"/>
        <v>SEH</v>
      </c>
      <c r="H28" s="5">
        <f t="shared" si="2"/>
        <v>7</v>
      </c>
      <c r="I28" s="122" t="str">
        <f t="shared" si="3"/>
        <v>H</v>
      </c>
      <c r="J28" s="7" t="str">
        <f t="shared" si="4"/>
        <v>SEI</v>
      </c>
      <c r="K28" s="9">
        <f t="shared" si="5"/>
        <v>7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7</v>
      </c>
      <c r="M28" s="10"/>
      <c r="N28" s="10"/>
      <c r="O28" s="6"/>
    </row>
    <row r="29" spans="1:15" x14ac:dyDescent="0.2">
      <c r="A29" s="126" t="s">
        <v>193</v>
      </c>
      <c r="B29" s="4" t="s">
        <v>100</v>
      </c>
      <c r="C29" s="4" t="s">
        <v>41</v>
      </c>
      <c r="D29" s="7">
        <v>5</v>
      </c>
      <c r="E29" s="7">
        <v>5</v>
      </c>
      <c r="F29" s="8" t="str">
        <f t="shared" si="0"/>
        <v>Alta</v>
      </c>
      <c r="G29" s="7" t="str">
        <f t="shared" si="1"/>
        <v>EEH</v>
      </c>
      <c r="H29" s="5">
        <f t="shared" si="2"/>
        <v>6</v>
      </c>
      <c r="I29" s="122" t="str">
        <f t="shared" si="3"/>
        <v>H</v>
      </c>
      <c r="J29" s="7" t="str">
        <f t="shared" si="4"/>
        <v>EEI</v>
      </c>
      <c r="K29" s="9">
        <f t="shared" si="5"/>
        <v>6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6</v>
      </c>
      <c r="M29" s="10"/>
      <c r="N29" s="10"/>
      <c r="O29" s="6"/>
    </row>
    <row r="30" spans="1:15" x14ac:dyDescent="0.2">
      <c r="A30" s="126" t="s">
        <v>194</v>
      </c>
      <c r="B30" s="4" t="s">
        <v>103</v>
      </c>
      <c r="C30" s="4" t="s">
        <v>41</v>
      </c>
      <c r="D30" s="7">
        <v>16</v>
      </c>
      <c r="E30" s="7">
        <v>5</v>
      </c>
      <c r="F30" s="8" t="str">
        <f t="shared" si="0"/>
        <v>Alta</v>
      </c>
      <c r="G30" s="7" t="str">
        <f t="shared" si="1"/>
        <v>SEH</v>
      </c>
      <c r="H30" s="5">
        <f t="shared" si="2"/>
        <v>7</v>
      </c>
      <c r="I30" s="122" t="str">
        <f t="shared" si="3"/>
        <v>H</v>
      </c>
      <c r="J30" s="7" t="str">
        <f t="shared" si="4"/>
        <v>SEI</v>
      </c>
      <c r="K30" s="9">
        <f t="shared" si="5"/>
        <v>7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ref="F31:F33" si="42">IF(ISBLANK(B31),"",IF(I31="L","Baixa",IF(I31="A","Média",IF(I31="","","Alta"))))</f>
        <v/>
      </c>
      <c r="G31" s="7" t="str">
        <f t="shared" ref="G31:G33" si="43">CONCATENATE(B31,I31)</f>
        <v/>
      </c>
      <c r="H31" s="5" t="str">
        <f t="shared" ref="H31:H33" si="44">IF(ISBLANK(B31),"",IF(B31="ALI",IF(I31="L",7,IF(I31="A",10,15)),IF(B31="AIE",IF(I31="L",5,IF(I31="A",7,10)),IF(B31="SE",IF(I31="L",4,IF(I31="A",5,7)),IF(OR(B31="EE",B31="CE"),IF(I31="L",3,IF(I31="A",4,6)),0)))))</f>
        <v/>
      </c>
      <c r="I31" s="122" t="str">
        <f t="shared" ref="I31:I33" si="45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/>
      </c>
      <c r="J31" s="7" t="str">
        <f t="shared" ref="J31:J33" si="46">CONCATENATE(B31,C31)</f>
        <v/>
      </c>
      <c r="K31" s="9" t="str">
        <f t="shared" ref="K31:K33" si="47">IF(OR(H31="",H31=0),L31,H31)</f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8" t="s">
        <v>217</v>
      </c>
      <c r="B32" s="4" t="s">
        <v>98</v>
      </c>
      <c r="C32" s="4" t="s">
        <v>41</v>
      </c>
      <c r="D32" s="7">
        <v>15</v>
      </c>
      <c r="E32" s="7">
        <v>5</v>
      </c>
      <c r="F32" s="8" t="str">
        <f t="shared" ref="F32" si="48">IF(ISBLANK(B32),"",IF(I32="L","Baixa",IF(I32="A","Média",IF(I32="","","Alta"))))</f>
        <v>Baixa</v>
      </c>
      <c r="G32" s="7" t="str">
        <f t="shared" ref="G32" si="49">CONCATENATE(B32,I32)</f>
        <v>ALIL</v>
      </c>
      <c r="H32" s="5">
        <f t="shared" ref="H32" si="50">IF(ISBLANK(B32),"",IF(B32="ALI",IF(I32="L",7,IF(I32="A",10,15)),IF(B32="AIE",IF(I32="L",5,IF(I32="A",7,10)),IF(B32="SE",IF(I32="L",4,IF(I32="A",5,7)),IF(OR(B32="EE",B32="CE"),IF(I32="L",3,IF(I32="A",4,6)),0)))))</f>
        <v>7</v>
      </c>
      <c r="I32" s="122" t="str">
        <f t="shared" ref="I32" si="51">IF(OR(ISBLANK(D32),ISBLANK(E32)),IF(OR(B32="ALI",B32="AIE"),"L",IF(OR(B32="EE",B32="SE",B32="CE"),"A","")),IF(B32="EE",IF(E32&gt;=3,IF(D32&gt;=5,"H","A"),IF(E32&gt;=2,IF(D32&gt;=16,"H",IF(D32&lt;=4,"L","A")),IF(D32&lt;=15,"L","A"))),IF(OR(B32="SE",B32="CE"),IF(E32&gt;=4,IF(D32&gt;=6,"H","A"),IF(E32&gt;=2,IF(D32&gt;=20,"H",IF(D32&lt;=5,"L","A")),IF(D32&lt;=19,"L","A"))),IF(OR(B32="ALI",B32="AIE"),IF(E32&gt;=6,IF(D32&gt;=20,"H","A"),IF(E32&gt;=2,IF(D32&gt;=51,"H",IF(D32&lt;=19,"L","A")),IF(D32&lt;=50,"L","A"))),""))))</f>
        <v>L</v>
      </c>
      <c r="J32" s="7" t="str">
        <f t="shared" ref="J32" si="52">CONCATENATE(B32,C32)</f>
        <v>ALII</v>
      </c>
      <c r="K32" s="9">
        <f t="shared" ref="K32" si="53">IF(OR(H32="",H32=0),L32,H32)</f>
        <v>7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7</v>
      </c>
      <c r="M32" s="10"/>
      <c r="N32" s="10"/>
      <c r="O32" s="6"/>
    </row>
    <row r="33" spans="1:15" x14ac:dyDescent="0.2">
      <c r="A33" s="126" t="s">
        <v>195</v>
      </c>
      <c r="B33" s="4" t="s">
        <v>102</v>
      </c>
      <c r="C33" s="4" t="s">
        <v>41</v>
      </c>
      <c r="D33" s="7">
        <v>17</v>
      </c>
      <c r="E33" s="7">
        <v>5</v>
      </c>
      <c r="F33" s="8" t="str">
        <f t="shared" si="42"/>
        <v>Alta</v>
      </c>
      <c r="G33" s="7" t="str">
        <f t="shared" si="43"/>
        <v>CEH</v>
      </c>
      <c r="H33" s="5">
        <f t="shared" si="44"/>
        <v>6</v>
      </c>
      <c r="I33" s="122" t="str">
        <f t="shared" si="45"/>
        <v>H</v>
      </c>
      <c r="J33" s="7" t="str">
        <f t="shared" si="46"/>
        <v>CEI</v>
      </c>
      <c r="K33" s="9">
        <f t="shared" si="47"/>
        <v>6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6</v>
      </c>
      <c r="M33" s="10"/>
      <c r="N33" s="10"/>
      <c r="O33" s="6"/>
    </row>
    <row r="34" spans="1:15" x14ac:dyDescent="0.2">
      <c r="A34" s="126" t="s">
        <v>196</v>
      </c>
      <c r="B34" s="4" t="s">
        <v>100</v>
      </c>
      <c r="C34" s="4" t="s">
        <v>41</v>
      </c>
      <c r="D34" s="7">
        <v>7</v>
      </c>
      <c r="E34" s="7">
        <v>6</v>
      </c>
      <c r="F34" s="8" t="str">
        <f t="shared" si="0"/>
        <v>Alta</v>
      </c>
      <c r="G34" s="7" t="str">
        <f t="shared" si="1"/>
        <v>EEH</v>
      </c>
      <c r="H34" s="5">
        <f t="shared" si="2"/>
        <v>6</v>
      </c>
      <c r="I34" s="122" t="str">
        <f t="shared" si="3"/>
        <v>H</v>
      </c>
      <c r="J34" s="7" t="str">
        <f t="shared" si="4"/>
        <v>EEI</v>
      </c>
      <c r="K34" s="9">
        <f t="shared" si="5"/>
        <v>6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6</v>
      </c>
      <c r="M34" s="10"/>
      <c r="N34" s="10"/>
      <c r="O34" s="6"/>
    </row>
    <row r="35" spans="1:15" x14ac:dyDescent="0.2">
      <c r="A35" s="126" t="s">
        <v>197</v>
      </c>
      <c r="B35" s="4" t="s">
        <v>102</v>
      </c>
      <c r="C35" s="4" t="s">
        <v>41</v>
      </c>
      <c r="D35" s="7">
        <v>4</v>
      </c>
      <c r="E35" s="7">
        <v>4</v>
      </c>
      <c r="F35" s="8" t="str">
        <f t="shared" si="0"/>
        <v>Média</v>
      </c>
      <c r="G35" s="7" t="str">
        <f t="shared" si="1"/>
        <v>CEA</v>
      </c>
      <c r="H35" s="5">
        <f t="shared" si="2"/>
        <v>4</v>
      </c>
      <c r="I35" s="122" t="str">
        <f t="shared" si="3"/>
        <v>A</v>
      </c>
      <c r="J35" s="7" t="str">
        <f t="shared" si="4"/>
        <v>CEI</v>
      </c>
      <c r="K35" s="9">
        <f t="shared" si="5"/>
        <v>4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4</v>
      </c>
      <c r="M35" s="10"/>
      <c r="N35" s="10"/>
      <c r="O35" s="6"/>
    </row>
    <row r="36" spans="1:15" x14ac:dyDescent="0.2">
      <c r="A36" s="126" t="s">
        <v>198</v>
      </c>
      <c r="B36" s="4" t="s">
        <v>102</v>
      </c>
      <c r="C36" s="4" t="s">
        <v>41</v>
      </c>
      <c r="D36" s="7">
        <v>3</v>
      </c>
      <c r="E36" s="7">
        <v>3</v>
      </c>
      <c r="F36" s="8" t="str">
        <f t="shared" si="0"/>
        <v>Baixa</v>
      </c>
      <c r="G36" s="7" t="str">
        <f t="shared" si="1"/>
        <v>CEL</v>
      </c>
      <c r="H36" s="5">
        <f t="shared" si="2"/>
        <v>3</v>
      </c>
      <c r="I36" s="122" t="str">
        <f t="shared" si="3"/>
        <v>L</v>
      </c>
      <c r="J36" s="7" t="str">
        <f t="shared" si="4"/>
        <v>CEI</v>
      </c>
      <c r="K36" s="9">
        <f t="shared" si="5"/>
        <v>3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3</v>
      </c>
      <c r="M36" s="10"/>
      <c r="N36" s="10"/>
      <c r="O36" s="6"/>
    </row>
    <row r="37" spans="1:15" x14ac:dyDescent="0.2">
      <c r="A37" s="126" t="s">
        <v>199</v>
      </c>
      <c r="B37" s="4" t="s">
        <v>102</v>
      </c>
      <c r="C37" s="4" t="s">
        <v>41</v>
      </c>
      <c r="D37" s="7">
        <v>3</v>
      </c>
      <c r="E37" s="7">
        <v>3</v>
      </c>
      <c r="F37" s="8" t="str">
        <f t="shared" si="0"/>
        <v>Baixa</v>
      </c>
      <c r="G37" s="7" t="str">
        <f t="shared" si="1"/>
        <v>CEL</v>
      </c>
      <c r="H37" s="5">
        <f t="shared" si="2"/>
        <v>3</v>
      </c>
      <c r="I37" s="122" t="str">
        <f t="shared" si="3"/>
        <v>L</v>
      </c>
      <c r="J37" s="7" t="str">
        <f t="shared" si="4"/>
        <v>CEI</v>
      </c>
      <c r="K37" s="9">
        <f t="shared" si="5"/>
        <v>3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"/>
      <c r="N37" s="10"/>
      <c r="O37" s="6"/>
    </row>
    <row r="38" spans="1:15" x14ac:dyDescent="0.2">
      <c r="A38" s="126" t="s">
        <v>200</v>
      </c>
      <c r="B38" s="4" t="s">
        <v>102</v>
      </c>
      <c r="C38" s="4" t="s">
        <v>41</v>
      </c>
      <c r="D38" s="7">
        <v>4</v>
      </c>
      <c r="E38" s="7">
        <v>4</v>
      </c>
      <c r="F38" s="8" t="str">
        <f t="shared" si="0"/>
        <v>Média</v>
      </c>
      <c r="G38" s="7" t="str">
        <f t="shared" si="1"/>
        <v>CEA</v>
      </c>
      <c r="H38" s="5">
        <f t="shared" si="2"/>
        <v>4</v>
      </c>
      <c r="I38" s="122" t="str">
        <f t="shared" si="3"/>
        <v>A</v>
      </c>
      <c r="J38" s="7" t="str">
        <f t="shared" si="4"/>
        <v>CEI</v>
      </c>
      <c r="K38" s="9">
        <f t="shared" si="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">
      <c r="A39" s="126" t="s">
        <v>201</v>
      </c>
      <c r="B39" s="4" t="s">
        <v>103</v>
      </c>
      <c r="C39" s="4" t="s">
        <v>41</v>
      </c>
      <c r="D39" s="7">
        <v>14</v>
      </c>
      <c r="E39" s="7">
        <v>5</v>
      </c>
      <c r="F39" s="8" t="str">
        <f t="shared" si="0"/>
        <v>Alta</v>
      </c>
      <c r="G39" s="7" t="str">
        <f t="shared" si="1"/>
        <v>SEH</v>
      </c>
      <c r="H39" s="5">
        <f t="shared" si="2"/>
        <v>7</v>
      </c>
      <c r="I39" s="122" t="str">
        <f t="shared" si="3"/>
        <v>H</v>
      </c>
      <c r="J39" s="7" t="str">
        <f t="shared" si="4"/>
        <v>SEI</v>
      </c>
      <c r="K39" s="9">
        <f t="shared" si="5"/>
        <v>7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7</v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si="0"/>
        <v/>
      </c>
      <c r="G40" s="7" t="str">
        <f t="shared" si="1"/>
        <v/>
      </c>
      <c r="H40" s="5" t="str">
        <f t="shared" si="2"/>
        <v/>
      </c>
      <c r="I40" s="122" t="str">
        <f t="shared" si="3"/>
        <v/>
      </c>
      <c r="J40" s="7" t="str">
        <f t="shared" si="4"/>
        <v/>
      </c>
      <c r="K40" s="9" t="str">
        <f t="shared" si="5"/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ht="15" customHeight="1" x14ac:dyDescent="0.2">
      <c r="A41" s="128" t="s">
        <v>201</v>
      </c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 t="s">
        <v>202</v>
      </c>
    </row>
    <row r="42" spans="1:15" x14ac:dyDescent="0.2">
      <c r="A42" s="126"/>
      <c r="B42" s="4"/>
      <c r="C42" s="4"/>
      <c r="D42" s="7"/>
      <c r="E42" s="7"/>
      <c r="F42" s="8" t="str">
        <f t="shared" ref="F42" si="54">IF(ISBLANK(B42),"",IF(I42="L","Baixa",IF(I42="A","Média",IF(I42="","","Alta"))))</f>
        <v/>
      </c>
      <c r="G42" s="7" t="str">
        <f t="shared" ref="G42" si="55">CONCATENATE(B42,I42)</f>
        <v/>
      </c>
      <c r="H42" s="5" t="str">
        <f t="shared" ref="H42" si="56">IF(ISBLANK(B42),"",IF(B42="ALI",IF(I42="L",7,IF(I42="A",10,15)),IF(B42="AIE",IF(I42="L",5,IF(I42="A",7,10)),IF(B42="SE",IF(I42="L",4,IF(I42="A",5,7)),IF(OR(B42="EE",B42="CE"),IF(I42="L",3,IF(I42="A",4,6)),0)))))</f>
        <v/>
      </c>
      <c r="I42" s="122" t="str">
        <f t="shared" ref="I42" si="57">IF(OR(ISBLANK(D42),ISBLANK(E42)),IF(OR(B42="ALI",B42="AIE"),"L",IF(OR(B42="EE",B42="SE",B42="CE"),"A","")),IF(B42="EE",IF(E42&gt;=3,IF(D42&gt;=5,"H","A"),IF(E42&gt;=2,IF(D42&gt;=16,"H",IF(D42&lt;=4,"L","A")),IF(D42&lt;=15,"L","A"))),IF(OR(B42="SE",B42="CE"),IF(E42&gt;=4,IF(D42&gt;=6,"H","A"),IF(E42&gt;=2,IF(D42&gt;=20,"H",IF(D42&lt;=5,"L","A")),IF(D42&lt;=19,"L","A"))),IF(OR(B42="ALI",B42="AIE"),IF(E42&gt;=6,IF(D42&gt;=20,"H","A"),IF(E42&gt;=2,IF(D42&gt;=51,"H",IF(D42&lt;=19,"L","A")),IF(D42&lt;=50,"L","A"))),""))))</f>
        <v/>
      </c>
      <c r="J42" s="7" t="str">
        <f t="shared" ref="J42" si="58">CONCATENATE(B42,C42)</f>
        <v/>
      </c>
      <c r="K42" s="9" t="str">
        <f t="shared" ref="K42" si="59">IF(OR(H42="",H42=0),L42,H42)</f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 t="s">
        <v>203</v>
      </c>
      <c r="B44" s="4" t="s">
        <v>102</v>
      </c>
      <c r="C44" s="4" t="s">
        <v>41</v>
      </c>
      <c r="D44" s="7">
        <v>7</v>
      </c>
      <c r="E44" s="7">
        <v>5</v>
      </c>
      <c r="F44" s="8" t="str">
        <f t="shared" si="0"/>
        <v>Alta</v>
      </c>
      <c r="G44" s="7" t="str">
        <f t="shared" si="1"/>
        <v>CEH</v>
      </c>
      <c r="H44" s="5">
        <f t="shared" si="2"/>
        <v>6</v>
      </c>
      <c r="I44" s="122" t="str">
        <f t="shared" si="3"/>
        <v>H</v>
      </c>
      <c r="J44" s="7" t="str">
        <f t="shared" si="4"/>
        <v>CEI</v>
      </c>
      <c r="K44" s="9">
        <f t="shared" si="5"/>
        <v>6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6</v>
      </c>
      <c r="M44" s="10"/>
      <c r="N44" s="10"/>
      <c r="O44" s="6"/>
    </row>
    <row r="45" spans="1:15" x14ac:dyDescent="0.2">
      <c r="A45" s="126" t="s">
        <v>204</v>
      </c>
      <c r="B45" s="4" t="s">
        <v>100</v>
      </c>
      <c r="C45" s="4" t="s">
        <v>41</v>
      </c>
      <c r="D45" s="7">
        <v>2</v>
      </c>
      <c r="E45" s="7">
        <v>4</v>
      </c>
      <c r="F45" s="8" t="str">
        <f t="shared" si="0"/>
        <v>Média</v>
      </c>
      <c r="G45" s="7" t="str">
        <f t="shared" si="1"/>
        <v>EEA</v>
      </c>
      <c r="H45" s="5">
        <f t="shared" si="2"/>
        <v>4</v>
      </c>
      <c r="I45" s="122" t="str">
        <f t="shared" si="3"/>
        <v>A</v>
      </c>
      <c r="J45" s="7" t="str">
        <f t="shared" si="4"/>
        <v>EEI</v>
      </c>
      <c r="K45" s="9">
        <f t="shared" si="5"/>
        <v>4</v>
      </c>
      <c r="L45" s="9">
        <f>IF(NOT(ISERROR(VLOOKUP(B45,Deflatores!G$42:H$64,2,FALSE))),VLOOKUP(B45,Deflatores!G$42:H$64,2,FALSE),IF(OR(ISBLANK(C45),ISBLANK(B45)),"",VLOOKUP(C45,Deflatores!G$4:H$38,2,FALSE)*H45+VLOOKUP(C45,Deflatores!G$4:I$38,3,FALSE)))</f>
        <v>4</v>
      </c>
      <c r="M45" s="10"/>
      <c r="N45" s="10"/>
      <c r="O45" s="6"/>
    </row>
    <row r="46" spans="1:15" x14ac:dyDescent="0.2">
      <c r="A46" s="126" t="s">
        <v>205</v>
      </c>
      <c r="B46" s="4" t="s">
        <v>100</v>
      </c>
      <c r="C46" s="4" t="s">
        <v>41</v>
      </c>
      <c r="D46" s="7">
        <v>6</v>
      </c>
      <c r="E46" s="7">
        <v>4</v>
      </c>
      <c r="F46" s="8" t="str">
        <f t="shared" si="0"/>
        <v>Alta</v>
      </c>
      <c r="G46" s="7" t="str">
        <f t="shared" si="1"/>
        <v>EEH</v>
      </c>
      <c r="H46" s="5">
        <f t="shared" si="2"/>
        <v>6</v>
      </c>
      <c r="I46" s="122" t="str">
        <f t="shared" si="3"/>
        <v>H</v>
      </c>
      <c r="J46" s="7" t="str">
        <f t="shared" si="4"/>
        <v>EEI</v>
      </c>
      <c r="K46" s="9">
        <f t="shared" si="5"/>
        <v>6</v>
      </c>
      <c r="L46" s="9">
        <f>IF(NOT(ISERROR(VLOOKUP(B46,Deflatores!G$42:H$64,2,FALSE))),VLOOKUP(B46,Deflatores!G$42:H$64,2,FALSE),IF(OR(ISBLANK(C46),ISBLANK(B46)),"",VLOOKUP(C46,Deflatores!G$4:H$38,2,FALSE)*H46+VLOOKUP(C46,Deflatores!G$4:I$38,3,FALSE)))</f>
        <v>6</v>
      </c>
      <c r="M46" s="10"/>
      <c r="N46" s="10"/>
      <c r="O46" s="6"/>
    </row>
    <row r="47" spans="1:15" x14ac:dyDescent="0.2">
      <c r="A47" s="126" t="s">
        <v>206</v>
      </c>
      <c r="B47" s="4" t="s">
        <v>100</v>
      </c>
      <c r="C47" s="4" t="s">
        <v>41</v>
      </c>
      <c r="D47" s="7">
        <v>2</v>
      </c>
      <c r="E47" s="7">
        <v>4</v>
      </c>
      <c r="F47" s="8" t="str">
        <f t="shared" si="0"/>
        <v>Média</v>
      </c>
      <c r="G47" s="7" t="str">
        <f t="shared" si="1"/>
        <v>EEA</v>
      </c>
      <c r="H47" s="5">
        <f t="shared" si="2"/>
        <v>4</v>
      </c>
      <c r="I47" s="122" t="str">
        <f t="shared" si="3"/>
        <v>A</v>
      </c>
      <c r="J47" s="7" t="str">
        <f t="shared" si="4"/>
        <v>EEI</v>
      </c>
      <c r="K47" s="9">
        <f t="shared" si="5"/>
        <v>4</v>
      </c>
      <c r="L47" s="9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10"/>
      <c r="N47" s="10"/>
      <c r="O47" s="6"/>
    </row>
    <row r="48" spans="1:15" x14ac:dyDescent="0.2">
      <c r="A48" s="126" t="s">
        <v>207</v>
      </c>
      <c r="B48" s="4" t="s">
        <v>102</v>
      </c>
      <c r="C48" s="4" t="s">
        <v>41</v>
      </c>
      <c r="D48" s="7">
        <v>3</v>
      </c>
      <c r="E48" s="7">
        <v>4</v>
      </c>
      <c r="F48" s="8" t="str">
        <f t="shared" si="0"/>
        <v>Média</v>
      </c>
      <c r="G48" s="7" t="str">
        <f t="shared" si="1"/>
        <v>CEA</v>
      </c>
      <c r="H48" s="5">
        <f t="shared" si="2"/>
        <v>4</v>
      </c>
      <c r="I48" s="122" t="str">
        <f t="shared" si="3"/>
        <v>A</v>
      </c>
      <c r="J48" s="7" t="str">
        <f t="shared" si="4"/>
        <v>CEI</v>
      </c>
      <c r="K48" s="9">
        <f t="shared" si="5"/>
        <v>4</v>
      </c>
      <c r="L48" s="9">
        <f>IF(NOT(ISERROR(VLOOKUP(B48,Deflatores!G$42:H$64,2,FALSE))),VLOOKUP(B48,Deflatores!G$42:H$64,2,FALSE),IF(OR(ISBLANK(C48),ISBLANK(B48)),"",VLOOKUP(C48,Deflatores!G$4:H$38,2,FALSE)*H48+VLOOKUP(C48,Deflatores!G$4:I$38,3,FALSE)))</f>
        <v>4</v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 t="s">
        <v>208</v>
      </c>
      <c r="B50" s="4" t="s">
        <v>102</v>
      </c>
      <c r="C50" s="4" t="s">
        <v>41</v>
      </c>
      <c r="D50" s="7">
        <v>5</v>
      </c>
      <c r="E50" s="7">
        <v>2</v>
      </c>
      <c r="F50" s="8" t="str">
        <f t="shared" si="0"/>
        <v>Baixa</v>
      </c>
      <c r="G50" s="7" t="str">
        <f t="shared" si="1"/>
        <v>CEL</v>
      </c>
      <c r="H50" s="5">
        <f t="shared" si="2"/>
        <v>3</v>
      </c>
      <c r="I50" s="122" t="str">
        <f t="shared" si="3"/>
        <v>L</v>
      </c>
      <c r="J50" s="7" t="str">
        <f t="shared" si="4"/>
        <v>CEI</v>
      </c>
      <c r="K50" s="9">
        <f t="shared" si="5"/>
        <v>3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">
      <c r="A51" s="126" t="s">
        <v>209</v>
      </c>
      <c r="B51" s="4" t="s">
        <v>100</v>
      </c>
      <c r="C51" s="4" t="s">
        <v>41</v>
      </c>
      <c r="D51" s="7">
        <v>4</v>
      </c>
      <c r="E51" s="7">
        <v>2</v>
      </c>
      <c r="F51" s="8" t="str">
        <f t="shared" si="0"/>
        <v>Baixa</v>
      </c>
      <c r="G51" s="7" t="str">
        <f t="shared" si="1"/>
        <v>EEL</v>
      </c>
      <c r="H51" s="5">
        <f t="shared" si="2"/>
        <v>3</v>
      </c>
      <c r="I51" s="122" t="str">
        <f t="shared" si="3"/>
        <v>L</v>
      </c>
      <c r="J51" s="7" t="str">
        <f t="shared" si="4"/>
        <v>EEI</v>
      </c>
      <c r="K51" s="9">
        <f t="shared" si="5"/>
        <v>3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"/>
      <c r="N51" s="10"/>
      <c r="O51" s="6"/>
    </row>
    <row r="52" spans="1:15" x14ac:dyDescent="0.2">
      <c r="A52" s="126" t="s">
        <v>210</v>
      </c>
      <c r="B52" s="4" t="s">
        <v>100</v>
      </c>
      <c r="C52" s="4" t="s">
        <v>41</v>
      </c>
      <c r="D52" s="7">
        <v>4</v>
      </c>
      <c r="E52" s="7">
        <v>2</v>
      </c>
      <c r="F52" s="8" t="str">
        <f t="shared" si="0"/>
        <v>Baixa</v>
      </c>
      <c r="G52" s="7" t="str">
        <f t="shared" si="1"/>
        <v>EEL</v>
      </c>
      <c r="H52" s="5">
        <f t="shared" si="2"/>
        <v>3</v>
      </c>
      <c r="I52" s="122" t="str">
        <f t="shared" si="3"/>
        <v>L</v>
      </c>
      <c r="J52" s="7" t="str">
        <f t="shared" si="4"/>
        <v>EEI</v>
      </c>
      <c r="K52" s="9">
        <f t="shared" si="5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0"/>
        <v/>
      </c>
      <c r="G53" s="7" t="str">
        <f t="shared" si="1"/>
        <v/>
      </c>
      <c r="H53" s="5" t="str">
        <f t="shared" si="2"/>
        <v/>
      </c>
      <c r="I53" s="122" t="str">
        <f t="shared" si="3"/>
        <v/>
      </c>
      <c r="J53" s="7" t="str">
        <f t="shared" si="4"/>
        <v/>
      </c>
      <c r="K53" s="9" t="str">
        <f t="shared" si="5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8" t="s">
        <v>211</v>
      </c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 t="s">
        <v>212</v>
      </c>
    </row>
    <row r="55" spans="1:15" x14ac:dyDescent="0.2">
      <c r="A55" s="126"/>
      <c r="B55" s="4"/>
      <c r="C55" s="4"/>
      <c r="D55" s="7"/>
      <c r="E55" s="7"/>
      <c r="F55" s="8" t="str">
        <f t="shared" ref="F55" si="60">IF(ISBLANK(B55),"",IF(I55="L","Baixa",IF(I55="A","Média",IF(I55="","","Alta"))))</f>
        <v/>
      </c>
      <c r="G55" s="7" t="str">
        <f t="shared" ref="G55" si="61">CONCATENATE(B55,I55)</f>
        <v/>
      </c>
      <c r="H55" s="5" t="str">
        <f t="shared" ref="H55" si="62">IF(ISBLANK(B55),"",IF(B55="ALI",IF(I55="L",7,IF(I55="A",10,15)),IF(B55="AIE",IF(I55="L",5,IF(I55="A",7,10)),IF(B55="SE",IF(I55="L",4,IF(I55="A",5,7)),IF(OR(B55="EE",B55="CE"),IF(I55="L",3,IF(I55="A",4,6)),0)))))</f>
        <v/>
      </c>
      <c r="I55" s="122" t="str">
        <f t="shared" ref="I55" si="63">IF(OR(ISBLANK(D55),ISBLANK(E55)),IF(OR(B55="ALI",B55="AIE"),"L",IF(OR(B55="EE",B55="SE",B55="CE"),"A","")),IF(B55="EE",IF(E55&gt;=3,IF(D55&gt;=5,"H","A"),IF(E55&gt;=2,IF(D55&gt;=16,"H",IF(D55&lt;=4,"L","A")),IF(D55&lt;=15,"L","A"))),IF(OR(B55="SE",B55="CE"),IF(E55&gt;=4,IF(D55&gt;=6,"H","A"),IF(E55&gt;=2,IF(D55&gt;=20,"H",IF(D55&lt;=5,"L","A")),IF(D55&lt;=19,"L","A"))),IF(OR(B55="ALI",B55="AIE"),IF(E55&gt;=6,IF(D55&gt;=20,"H","A"),IF(E55&gt;=2,IF(D55&gt;=51,"H",IF(D55&lt;=19,"L","A")),IF(D55&lt;=50,"L","A"))),""))))</f>
        <v/>
      </c>
      <c r="J55" s="7" t="str">
        <f t="shared" ref="J55" si="64">CONCATENATE(B55,C55)</f>
        <v/>
      </c>
      <c r="K55" s="9" t="str">
        <f t="shared" ref="K55" si="65">IF(OR(H55="",H55=0),L55,H55)</f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 t="s">
        <v>213</v>
      </c>
      <c r="B56" s="4" t="s">
        <v>102</v>
      </c>
      <c r="C56" s="4" t="s">
        <v>41</v>
      </c>
      <c r="D56" s="7">
        <v>6</v>
      </c>
      <c r="E56" s="7">
        <v>5</v>
      </c>
      <c r="F56" s="8" t="str">
        <f t="shared" si="0"/>
        <v>Alta</v>
      </c>
      <c r="G56" s="7" t="str">
        <f t="shared" si="1"/>
        <v>CEH</v>
      </c>
      <c r="H56" s="5">
        <f t="shared" si="2"/>
        <v>6</v>
      </c>
      <c r="I56" s="122" t="str">
        <f t="shared" si="3"/>
        <v>H</v>
      </c>
      <c r="J56" s="7" t="str">
        <f t="shared" si="4"/>
        <v>CEI</v>
      </c>
      <c r="K56" s="9">
        <f t="shared" si="5"/>
        <v>6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6</v>
      </c>
      <c r="M56" s="10"/>
      <c r="N56" s="10"/>
      <c r="O56" s="6"/>
    </row>
    <row r="57" spans="1:15" x14ac:dyDescent="0.2">
      <c r="A57" s="126" t="s">
        <v>214</v>
      </c>
      <c r="B57" s="4" t="s">
        <v>100</v>
      </c>
      <c r="C57" s="4" t="s">
        <v>41</v>
      </c>
      <c r="D57" s="7">
        <v>5</v>
      </c>
      <c r="E57" s="7">
        <v>5</v>
      </c>
      <c r="F57" s="8" t="str">
        <f t="shared" si="0"/>
        <v>Alta</v>
      </c>
      <c r="G57" s="7" t="str">
        <f t="shared" si="1"/>
        <v>EEH</v>
      </c>
      <c r="H57" s="5">
        <f t="shared" si="2"/>
        <v>6</v>
      </c>
      <c r="I57" s="122" t="str">
        <f t="shared" si="3"/>
        <v>H</v>
      </c>
      <c r="J57" s="7" t="str">
        <f t="shared" si="4"/>
        <v>EEI</v>
      </c>
      <c r="K57" s="9">
        <f t="shared" si="5"/>
        <v>6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6</v>
      </c>
      <c r="M57" s="10"/>
      <c r="N57" s="10"/>
      <c r="O57" s="6"/>
    </row>
    <row r="58" spans="1:15" x14ac:dyDescent="0.2">
      <c r="A58" s="126" t="s">
        <v>215</v>
      </c>
      <c r="B58" s="4" t="s">
        <v>102</v>
      </c>
      <c r="C58" s="4" t="s">
        <v>41</v>
      </c>
      <c r="D58" s="7"/>
      <c r="E58" s="7"/>
      <c r="F58" s="8" t="str">
        <f t="shared" si="0"/>
        <v>Média</v>
      </c>
      <c r="G58" s="7" t="str">
        <f t="shared" si="1"/>
        <v>CEA</v>
      </c>
      <c r="H58" s="5">
        <f t="shared" si="2"/>
        <v>4</v>
      </c>
      <c r="I58" s="122" t="str">
        <f t="shared" si="3"/>
        <v>A</v>
      </c>
      <c r="J58" s="7" t="str">
        <f t="shared" si="4"/>
        <v>CEI</v>
      </c>
      <c r="K58" s="9">
        <f t="shared" si="5"/>
        <v>4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 t="s">
        <v>216</v>
      </c>
      <c r="B60" s="4" t="s">
        <v>98</v>
      </c>
      <c r="C60" s="4" t="s">
        <v>41</v>
      </c>
      <c r="D60" s="7">
        <v>3</v>
      </c>
      <c r="E60" s="7">
        <v>1</v>
      </c>
      <c r="F60" s="8" t="str">
        <f t="shared" si="0"/>
        <v>Baixa</v>
      </c>
      <c r="G60" s="7" t="str">
        <f t="shared" si="1"/>
        <v>ALIL</v>
      </c>
      <c r="H60" s="5">
        <f t="shared" si="2"/>
        <v>7</v>
      </c>
      <c r="I60" s="122" t="str">
        <f t="shared" si="3"/>
        <v>L</v>
      </c>
      <c r="J60" s="7" t="str">
        <f t="shared" si="4"/>
        <v>ALII</v>
      </c>
      <c r="K60" s="9">
        <f t="shared" si="5"/>
        <v>7</v>
      </c>
      <c r="L60" s="9">
        <f>IF(NOT(ISERROR(VLOOKUP(B60,Deflatores!G$42:H$64,2,FALSE))),VLOOKUP(B60,Deflatores!G$42:H$64,2,FALSE),IF(OR(ISBLANK(C60),ISBLANK(B60)),"",VLOOKUP(C60,Deflatores!G$4:H$38,2,FALSE)*H60+VLOOKUP(C60,Deflatores!G$4:I$38,3,FALSE)))</f>
        <v>7</v>
      </c>
      <c r="M60" s="10"/>
      <c r="N60" s="10"/>
      <c r="O60" s="6"/>
    </row>
    <row r="61" spans="1:15" x14ac:dyDescent="0.2">
      <c r="A61" s="126" t="s">
        <v>218</v>
      </c>
      <c r="B61" s="4" t="s">
        <v>102</v>
      </c>
      <c r="C61" s="4" t="s">
        <v>41</v>
      </c>
      <c r="D61" s="7">
        <v>4</v>
      </c>
      <c r="E61" s="7">
        <v>1</v>
      </c>
      <c r="F61" s="8" t="str">
        <f t="shared" si="0"/>
        <v>Baixa</v>
      </c>
      <c r="G61" s="7" t="str">
        <f t="shared" si="1"/>
        <v>CEL</v>
      </c>
      <c r="H61" s="5">
        <f t="shared" si="2"/>
        <v>3</v>
      </c>
      <c r="I61" s="122" t="str">
        <f t="shared" si="3"/>
        <v>L</v>
      </c>
      <c r="J61" s="7" t="str">
        <f t="shared" si="4"/>
        <v>CEI</v>
      </c>
      <c r="K61" s="9">
        <f t="shared" si="5"/>
        <v>3</v>
      </c>
      <c r="L61" s="9">
        <f>IF(NOT(ISERROR(VLOOKUP(B61,Deflatores!G$42:H$64,2,FALSE))),VLOOKUP(B61,Deflatores!G$42:H$64,2,FALSE),IF(OR(ISBLANK(C61),ISBLANK(B61)),"",VLOOKUP(C61,Deflatores!G$4:H$38,2,FALSE)*H61+VLOOKUP(C61,Deflatores!G$4:I$38,3,FALSE)))</f>
        <v>3</v>
      </c>
      <c r="M61" s="10"/>
      <c r="N61" s="10"/>
      <c r="O61" s="6"/>
    </row>
    <row r="62" spans="1:15" x14ac:dyDescent="0.2">
      <c r="A62" s="126" t="s">
        <v>219</v>
      </c>
      <c r="B62" s="4" t="s">
        <v>100</v>
      </c>
      <c r="C62" s="4" t="s">
        <v>41</v>
      </c>
      <c r="D62" s="7">
        <v>5</v>
      </c>
      <c r="E62" s="7">
        <v>1</v>
      </c>
      <c r="F62" s="8" t="str">
        <f t="shared" ref="F62:F64" si="66">IF(ISBLANK(B62),"",IF(I62="L","Baixa",IF(I62="A","Média",IF(I62="","","Alta"))))</f>
        <v>Baixa</v>
      </c>
      <c r="G62" s="7" t="str">
        <f t="shared" ref="G62:G64" si="67">CONCATENATE(B62,I62)</f>
        <v>EEL</v>
      </c>
      <c r="H62" s="5">
        <f t="shared" ref="H62:H64" si="68">IF(ISBLANK(B62),"",IF(B62="ALI",IF(I62="L",7,IF(I62="A",10,15)),IF(B62="AIE",IF(I62="L",5,IF(I62="A",7,10)),IF(B62="SE",IF(I62="L",4,IF(I62="A",5,7)),IF(OR(B62="EE",B62="CE"),IF(I62="L",3,IF(I62="A",4,6)),0)))))</f>
        <v>3</v>
      </c>
      <c r="I62" s="122" t="str">
        <f t="shared" ref="I62:I64" si="6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>L</v>
      </c>
      <c r="J62" s="7" t="str">
        <f t="shared" ref="J62:J64" si="70">CONCATENATE(B62,C62)</f>
        <v>EEI</v>
      </c>
      <c r="K62" s="9">
        <f t="shared" ref="K62:K64" si="71">IF(OR(H62="",H62=0),L62,H62)</f>
        <v>3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3</v>
      </c>
      <c r="M62" s="10"/>
      <c r="N62" s="10"/>
      <c r="O62" s="6"/>
    </row>
    <row r="63" spans="1:15" x14ac:dyDescent="0.2">
      <c r="A63" s="126" t="s">
        <v>220</v>
      </c>
      <c r="B63" s="4" t="s">
        <v>100</v>
      </c>
      <c r="C63" s="4" t="s">
        <v>41</v>
      </c>
      <c r="D63" s="7">
        <v>5</v>
      </c>
      <c r="E63" s="7">
        <v>1</v>
      </c>
      <c r="F63" s="8" t="str">
        <f t="shared" si="66"/>
        <v>Baixa</v>
      </c>
      <c r="G63" s="7" t="str">
        <f t="shared" si="67"/>
        <v>EEL</v>
      </c>
      <c r="H63" s="5">
        <f t="shared" si="68"/>
        <v>3</v>
      </c>
      <c r="I63" s="122" t="str">
        <f t="shared" si="69"/>
        <v>L</v>
      </c>
      <c r="J63" s="7" t="str">
        <f t="shared" si="70"/>
        <v>EEI</v>
      </c>
      <c r="K63" s="9">
        <f t="shared" si="71"/>
        <v>3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3</v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 t="s">
        <v>221</v>
      </c>
      <c r="B65" s="4" t="s">
        <v>98</v>
      </c>
      <c r="C65" s="4" t="s">
        <v>41</v>
      </c>
      <c r="D65" s="7">
        <v>27</v>
      </c>
      <c r="E65" s="7">
        <v>2</v>
      </c>
      <c r="F65" s="8" t="str">
        <f t="shared" ref="F65:F67" si="72">IF(ISBLANK(B65),"",IF(I65="L","Baixa",IF(I65="A","Média",IF(I65="","","Alta"))))</f>
        <v>Média</v>
      </c>
      <c r="G65" s="7" t="str">
        <f t="shared" ref="G65:G67" si="73">CONCATENATE(B65,I65)</f>
        <v>ALIA</v>
      </c>
      <c r="H65" s="5">
        <f t="shared" ref="H65:H67" si="74">IF(ISBLANK(B65),"",IF(B65="ALI",IF(I65="L",7,IF(I65="A",10,15)),IF(B65="AIE",IF(I65="L",5,IF(I65="A",7,10)),IF(B65="SE",IF(I65="L",4,IF(I65="A",5,7)),IF(OR(B65="EE",B65="CE"),IF(I65="L",3,IF(I65="A",4,6)),0)))))</f>
        <v>10</v>
      </c>
      <c r="I65" s="122" t="str">
        <f t="shared" ref="I65:I67" si="75">IF(OR(ISBLANK(D65),ISBLANK(E65)),IF(OR(B65="ALI",B65="AIE"),"L",IF(OR(B65="EE",B65="SE",B65="CE"),"A","")),IF(B65="EE",IF(E65&gt;=3,IF(D65&gt;=5,"H","A"),IF(E65&gt;=2,IF(D65&gt;=16,"H",IF(D65&lt;=4,"L","A")),IF(D65&lt;=15,"L","A"))),IF(OR(B65="SE",B65="CE"),IF(E65&gt;=4,IF(D65&gt;=6,"H","A"),IF(E65&gt;=2,IF(D65&gt;=20,"H",IF(D65&lt;=5,"L","A")),IF(D65&lt;=19,"L","A"))),IF(OR(B65="ALI",B65="AIE"),IF(E65&gt;=6,IF(D65&gt;=20,"H","A"),IF(E65&gt;=2,IF(D65&gt;=51,"H",IF(D65&lt;=19,"L","A")),IF(D65&lt;=50,"L","A"))),""))))</f>
        <v>A</v>
      </c>
      <c r="J65" s="7" t="str">
        <f t="shared" ref="J65:J67" si="76">CONCATENATE(B65,C65)</f>
        <v>ALII</v>
      </c>
      <c r="K65" s="9">
        <f t="shared" ref="K65:K67" si="77">IF(OR(H65="",H65=0),L65,H65)</f>
        <v>10</v>
      </c>
      <c r="L65" s="9">
        <f>IF(NOT(ISERROR(VLOOKUP(B65,Deflatores!G$42:H$64,2,FALSE))),VLOOKUP(B65,Deflatores!G$42:H$64,2,FALSE),IF(OR(ISBLANK(C65),ISBLANK(B65)),"",VLOOKUP(C65,Deflatores!G$4:H$38,2,FALSE)*H65+VLOOKUP(C65,Deflatores!G$4:I$38,3,FALSE)))</f>
        <v>10</v>
      </c>
      <c r="M65" s="10"/>
      <c r="N65" s="10"/>
      <c r="O65" s="6"/>
    </row>
    <row r="66" spans="1:15" x14ac:dyDescent="0.2">
      <c r="A66" s="126" t="s">
        <v>223</v>
      </c>
      <c r="B66" s="4" t="s">
        <v>102</v>
      </c>
      <c r="C66" s="4" t="s">
        <v>41</v>
      </c>
      <c r="D66" s="7">
        <v>4</v>
      </c>
      <c r="E66" s="7">
        <v>1</v>
      </c>
      <c r="F66" s="8" t="str">
        <f t="shared" si="72"/>
        <v>Baixa</v>
      </c>
      <c r="G66" s="7" t="str">
        <f t="shared" si="73"/>
        <v>CEL</v>
      </c>
      <c r="H66" s="5">
        <f t="shared" si="74"/>
        <v>3</v>
      </c>
      <c r="I66" s="122" t="str">
        <f t="shared" si="75"/>
        <v>L</v>
      </c>
      <c r="J66" s="7" t="str">
        <f t="shared" si="76"/>
        <v>CEI</v>
      </c>
      <c r="K66" s="9">
        <f t="shared" si="77"/>
        <v>3</v>
      </c>
      <c r="L66" s="9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"/>
      <c r="N66" s="10"/>
      <c r="O66" s="6"/>
    </row>
    <row r="67" spans="1:15" ht="25.5" x14ac:dyDescent="0.2">
      <c r="A67" s="126" t="s">
        <v>224</v>
      </c>
      <c r="B67" s="4" t="s">
        <v>100</v>
      </c>
      <c r="C67" s="4" t="s">
        <v>41</v>
      </c>
      <c r="D67" s="7">
        <v>8</v>
      </c>
      <c r="E67" s="7">
        <v>2</v>
      </c>
      <c r="F67" s="8" t="str">
        <f t="shared" si="72"/>
        <v>Média</v>
      </c>
      <c r="G67" s="7" t="str">
        <f t="shared" si="73"/>
        <v>EEA</v>
      </c>
      <c r="H67" s="5">
        <f t="shared" si="74"/>
        <v>4</v>
      </c>
      <c r="I67" s="122" t="str">
        <f t="shared" si="75"/>
        <v>A</v>
      </c>
      <c r="J67" s="7" t="str">
        <f t="shared" si="76"/>
        <v>EEI</v>
      </c>
      <c r="K67" s="9">
        <f t="shared" si="77"/>
        <v>4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4</v>
      </c>
      <c r="M67" s="10"/>
      <c r="N67" s="10"/>
      <c r="O67" s="6" t="s">
        <v>222</v>
      </c>
    </row>
    <row r="68" spans="1:15" x14ac:dyDescent="0.2">
      <c r="A68" s="126" t="s">
        <v>225</v>
      </c>
      <c r="B68" s="4" t="s">
        <v>100</v>
      </c>
      <c r="C68" s="4" t="s">
        <v>41</v>
      </c>
      <c r="D68" s="7">
        <v>16</v>
      </c>
      <c r="E68" s="7">
        <v>3</v>
      </c>
      <c r="F68" s="8" t="str">
        <f t="shared" si="0"/>
        <v>Alta</v>
      </c>
      <c r="G68" s="7" t="str">
        <f t="shared" si="1"/>
        <v>EEH</v>
      </c>
      <c r="H68" s="5">
        <f t="shared" si="2"/>
        <v>6</v>
      </c>
      <c r="I68" s="122" t="str">
        <f t="shared" si="3"/>
        <v>H</v>
      </c>
      <c r="J68" s="7" t="str">
        <f t="shared" si="4"/>
        <v>EEI</v>
      </c>
      <c r="K68" s="9">
        <f t="shared" si="5"/>
        <v>6</v>
      </c>
      <c r="L68" s="9">
        <f>IF(NOT(ISERROR(VLOOKUP(B68,Deflatores!G$42:H$64,2,FALSE))),VLOOKUP(B68,Deflatores!G$42:H$64,2,FALSE),IF(OR(ISBLANK(C68),ISBLANK(B68)),"",VLOOKUP(C68,Deflatores!G$4:H$38,2,FALSE)*H68+VLOOKUP(C68,Deflatores!G$4:I$38,3,FALSE)))</f>
        <v>6</v>
      </c>
      <c r="M68" s="10"/>
      <c r="N68" s="10"/>
      <c r="O68" s="6"/>
    </row>
    <row r="69" spans="1:15" x14ac:dyDescent="0.2">
      <c r="A69" s="126" t="s">
        <v>226</v>
      </c>
      <c r="B69" s="4" t="s">
        <v>100</v>
      </c>
      <c r="C69" s="4" t="s">
        <v>41</v>
      </c>
      <c r="D69" s="7">
        <v>26</v>
      </c>
      <c r="E69" s="7">
        <v>4</v>
      </c>
      <c r="F69" s="8" t="str">
        <f t="shared" ref="F69" si="78">IF(ISBLANK(B69),"",IF(I69="L","Baixa",IF(I69="A","Média",IF(I69="","","Alta"))))</f>
        <v>Alta</v>
      </c>
      <c r="G69" s="7" t="str">
        <f t="shared" ref="G69" si="79">CONCATENATE(B69,I69)</f>
        <v>EEH</v>
      </c>
      <c r="H69" s="5">
        <f t="shared" ref="H69" si="80">IF(ISBLANK(B69),"",IF(B69="ALI",IF(I69="L",7,IF(I69="A",10,15)),IF(B69="AIE",IF(I69="L",5,IF(I69="A",7,10)),IF(B69="SE",IF(I69="L",4,IF(I69="A",5,7)),IF(OR(B69="EE",B69="CE"),IF(I69="L",3,IF(I69="A",4,6)),0)))))</f>
        <v>6</v>
      </c>
      <c r="I69" s="122" t="str">
        <f t="shared" ref="I69" si="81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>H</v>
      </c>
      <c r="J69" s="7" t="str">
        <f t="shared" ref="J69" si="82">CONCATENATE(B69,C69)</f>
        <v>EEI</v>
      </c>
      <c r="K69" s="9">
        <f t="shared" ref="K69" si="83">IF(OR(H69="",H69=0),L69,H69)</f>
        <v>6</v>
      </c>
      <c r="L69" s="9">
        <f>IF(NOT(ISERROR(VLOOKUP(B69,Deflatores!G$42:H$64,2,FALSE))),VLOOKUP(B69,Deflatores!G$42:H$64,2,FALSE),IF(OR(ISBLANK(C69),ISBLANK(B69)),"",VLOOKUP(C69,Deflatores!G$4:H$38,2,FALSE)*H69+VLOOKUP(C69,Deflatores!G$4:I$38,3,FALSE)))</f>
        <v>6</v>
      </c>
      <c r="M69" s="10"/>
      <c r="N69" s="10"/>
      <c r="O69" s="6"/>
    </row>
    <row r="70" spans="1:15" x14ac:dyDescent="0.2">
      <c r="A70" s="126" t="s">
        <v>227</v>
      </c>
      <c r="B70" s="4" t="s">
        <v>100</v>
      </c>
      <c r="C70" s="4" t="s">
        <v>41</v>
      </c>
      <c r="D70" s="7">
        <v>2</v>
      </c>
      <c r="E70" s="7">
        <v>3</v>
      </c>
      <c r="F70" s="8" t="str">
        <f t="shared" ref="F70:F151" si="84">IF(ISBLANK(B70),"",IF(I70="L","Baixa",IF(I70="A","Média",IF(I70="","","Alta"))))</f>
        <v>Média</v>
      </c>
      <c r="G70" s="7" t="str">
        <f t="shared" ref="G70:G151" si="85">CONCATENATE(B70,I70)</f>
        <v>EEA</v>
      </c>
      <c r="H70" s="5">
        <f t="shared" ref="H70:H151" si="86">IF(ISBLANK(B70),"",IF(B70="ALI",IF(I70="L",7,IF(I70="A",10,15)),IF(B70="AIE",IF(I70="L",5,IF(I70="A",7,10)),IF(B70="SE",IF(I70="L",4,IF(I70="A",5,7)),IF(OR(B70="EE",B70="CE"),IF(I70="L",3,IF(I70="A",4,6)),0)))))</f>
        <v>4</v>
      </c>
      <c r="I70" s="122" t="str">
        <f t="shared" ref="I70:I151" si="87">IF(OR(ISBLANK(D70),ISBLANK(E70)),IF(OR(B70="ALI",B70="AIE"),"L",IF(OR(B70="EE",B70="SE",B70="CE"),"A","")),IF(B70="EE",IF(E70&gt;=3,IF(D70&gt;=5,"H","A"),IF(E70&gt;=2,IF(D70&gt;=16,"H",IF(D70&lt;=4,"L","A")),IF(D70&lt;=15,"L","A"))),IF(OR(B70="SE",B70="CE"),IF(E70&gt;=4,IF(D70&gt;=6,"H","A"),IF(E70&gt;=2,IF(D70&gt;=20,"H",IF(D70&lt;=5,"L","A")),IF(D70&lt;=19,"L","A"))),IF(OR(B70="ALI",B70="AIE"),IF(E70&gt;=6,IF(D70&gt;=20,"H","A"),IF(E70&gt;=2,IF(D70&gt;=51,"H",IF(D70&lt;=19,"L","A")),IF(D70&lt;=50,"L","A"))),""))))</f>
        <v>A</v>
      </c>
      <c r="J70" s="7" t="str">
        <f t="shared" ref="J70:J151" si="88">CONCATENATE(B70,C70)</f>
        <v>EEI</v>
      </c>
      <c r="K70" s="9">
        <f t="shared" si="5"/>
        <v>4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4</v>
      </c>
      <c r="M70" s="10"/>
      <c r="N70" s="10"/>
      <c r="O70" s="6"/>
    </row>
    <row r="71" spans="1:15" x14ac:dyDescent="0.2">
      <c r="A71" s="126" t="s">
        <v>228</v>
      </c>
      <c r="B71" s="4" t="s">
        <v>102</v>
      </c>
      <c r="C71" s="4" t="s">
        <v>41</v>
      </c>
      <c r="D71" s="7">
        <v>2</v>
      </c>
      <c r="E71" s="7">
        <v>3</v>
      </c>
      <c r="F71" s="8" t="str">
        <f t="shared" si="84"/>
        <v>Baixa</v>
      </c>
      <c r="G71" s="7" t="str">
        <f t="shared" si="85"/>
        <v>CEL</v>
      </c>
      <c r="H71" s="5">
        <f t="shared" si="86"/>
        <v>3</v>
      </c>
      <c r="I71" s="122" t="str">
        <f t="shared" si="87"/>
        <v>L</v>
      </c>
      <c r="J71" s="7" t="str">
        <f t="shared" si="88"/>
        <v>CEI</v>
      </c>
      <c r="K71" s="9">
        <f t="shared" si="5"/>
        <v>3</v>
      </c>
      <c r="L71" s="9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/>
    </row>
    <row r="72" spans="1:15" x14ac:dyDescent="0.2">
      <c r="A72" s="126" t="s">
        <v>229</v>
      </c>
      <c r="B72" s="4" t="s">
        <v>100</v>
      </c>
      <c r="C72" s="4" t="s">
        <v>41</v>
      </c>
      <c r="D72" s="7">
        <v>17</v>
      </c>
      <c r="E72" s="7">
        <v>2</v>
      </c>
      <c r="F72" s="8" t="str">
        <f t="shared" si="84"/>
        <v>Alta</v>
      </c>
      <c r="G72" s="7" t="str">
        <f t="shared" si="85"/>
        <v>EEH</v>
      </c>
      <c r="H72" s="5">
        <f t="shared" si="86"/>
        <v>6</v>
      </c>
      <c r="I72" s="122" t="str">
        <f t="shared" si="87"/>
        <v>H</v>
      </c>
      <c r="J72" s="7" t="str">
        <f t="shared" si="88"/>
        <v>EEI</v>
      </c>
      <c r="K72" s="9">
        <f t="shared" ref="K72:K153" si="89">IF(OR(H72="",H72=0),L72,H72)</f>
        <v>6</v>
      </c>
      <c r="L72" s="9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10"/>
      <c r="N72" s="10"/>
      <c r="O72" s="6"/>
    </row>
    <row r="73" spans="1:15" x14ac:dyDescent="0.2">
      <c r="A73" s="126" t="s">
        <v>230</v>
      </c>
      <c r="B73" s="4" t="s">
        <v>99</v>
      </c>
      <c r="C73" s="4" t="s">
        <v>41</v>
      </c>
      <c r="D73" s="7">
        <v>4</v>
      </c>
      <c r="E73" s="7">
        <v>1</v>
      </c>
      <c r="F73" s="8" t="str">
        <f t="shared" ref="F73" si="90">IF(ISBLANK(B73),"",IF(I73="L","Baixa",IF(I73="A","Média",IF(I73="","","Alta"))))</f>
        <v>Baixa</v>
      </c>
      <c r="G73" s="7" t="str">
        <f t="shared" ref="G73" si="91">CONCATENATE(B73,I73)</f>
        <v>AIEL</v>
      </c>
      <c r="H73" s="5">
        <f t="shared" ref="H73" si="92">IF(ISBLANK(B73),"",IF(B73="ALI",IF(I73="L",7,IF(I73="A",10,15)),IF(B73="AIE",IF(I73="L",5,IF(I73="A",7,10)),IF(B73="SE",IF(I73="L",4,IF(I73="A",5,7)),IF(OR(B73="EE",B73="CE"),IF(I73="L",3,IF(I73="A",4,6)),0)))))</f>
        <v>5</v>
      </c>
      <c r="I73" s="122" t="str">
        <f t="shared" ref="I73" si="93"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  <v>L</v>
      </c>
      <c r="J73" s="7" t="str">
        <f t="shared" ref="J73" si="94">CONCATENATE(B73,C73)</f>
        <v>AIEI</v>
      </c>
      <c r="K73" s="9">
        <f t="shared" ref="K73" si="95">IF(OR(H73="",H73=0),L73,H73)</f>
        <v>5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5</v>
      </c>
      <c r="M73" s="10"/>
      <c r="N73" s="10"/>
      <c r="O73" s="6" t="s">
        <v>231</v>
      </c>
    </row>
    <row r="74" spans="1:15" x14ac:dyDescent="0.2">
      <c r="A74" s="126" t="s">
        <v>258</v>
      </c>
      <c r="B74" s="4" t="s">
        <v>102</v>
      </c>
      <c r="C74" s="4" t="s">
        <v>41</v>
      </c>
      <c r="D74" s="7">
        <v>21</v>
      </c>
      <c r="E74" s="7">
        <v>5</v>
      </c>
      <c r="F74" s="8" t="str">
        <f t="shared" ref="F74:F77" si="96">IF(ISBLANK(B74),"",IF(I74="L","Baixa",IF(I74="A","Média",IF(I74="","","Alta"))))</f>
        <v>Alta</v>
      </c>
      <c r="G74" s="7" t="str">
        <f t="shared" ref="G74:G77" si="97">CONCATENATE(B74,I74)</f>
        <v>CEH</v>
      </c>
      <c r="H74" s="5">
        <f t="shared" ref="H74:H77" si="98">IF(ISBLANK(B74),"",IF(B74="ALI",IF(I74="L",7,IF(I74="A",10,15)),IF(B74="AIE",IF(I74="L",5,IF(I74="A",7,10)),IF(B74="SE",IF(I74="L",4,IF(I74="A",5,7)),IF(OR(B74="EE",B74="CE"),IF(I74="L",3,IF(I74="A",4,6)),0)))))</f>
        <v>6</v>
      </c>
      <c r="I74" s="122" t="str">
        <f t="shared" ref="I74:I77" si="99">IF(OR(ISBLANK(D74),ISBLANK(E74)),IF(OR(B74="ALI",B74="AIE"),"L",IF(OR(B74="EE",B74="SE",B74="CE"),"A","")),IF(B74="EE",IF(E74&gt;=3,IF(D74&gt;=5,"H","A"),IF(E74&gt;=2,IF(D74&gt;=16,"H",IF(D74&lt;=4,"L","A")),IF(D74&lt;=15,"L","A"))),IF(OR(B74="SE",B74="CE"),IF(E74&gt;=4,IF(D74&gt;=6,"H","A"),IF(E74&gt;=2,IF(D74&gt;=20,"H",IF(D74&lt;=5,"L","A")),IF(D74&lt;=19,"L","A"))),IF(OR(B74="ALI",B74="AIE"),IF(E74&gt;=6,IF(D74&gt;=20,"H","A"),IF(E74&gt;=2,IF(D74&gt;=51,"H",IF(D74&lt;=19,"L","A")),IF(D74&lt;=50,"L","A"))),""))))</f>
        <v>H</v>
      </c>
      <c r="J74" s="7" t="str">
        <f t="shared" ref="J74:J77" si="100">CONCATENATE(B74,C74)</f>
        <v>CEI</v>
      </c>
      <c r="K74" s="9">
        <f t="shared" ref="K74:K77" si="101">IF(OR(H74="",H74=0),L74,H74)</f>
        <v>6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6</v>
      </c>
      <c r="M74" s="10"/>
      <c r="N74" s="10"/>
      <c r="O74" s="6"/>
    </row>
    <row r="75" spans="1:15" x14ac:dyDescent="0.2">
      <c r="A75" s="126" t="s">
        <v>259</v>
      </c>
      <c r="B75" s="4" t="s">
        <v>102</v>
      </c>
      <c r="C75" s="4" t="s">
        <v>41</v>
      </c>
      <c r="D75" s="7">
        <v>1</v>
      </c>
      <c r="E75" s="7">
        <v>1</v>
      </c>
      <c r="F75" s="8" t="str">
        <f t="shared" ref="F75:F76" si="102">IF(ISBLANK(B75),"",IF(I75="L","Baixa",IF(I75="A","Média",IF(I75="","","Alta"))))</f>
        <v>Baixa</v>
      </c>
      <c r="G75" s="7" t="str">
        <f t="shared" ref="G75:G76" si="103">CONCATENATE(B75,I75)</f>
        <v>CEL</v>
      </c>
      <c r="H75" s="5">
        <f t="shared" ref="H75:H76" si="104">IF(ISBLANK(B75),"",IF(B75="ALI",IF(I75="L",7,IF(I75="A",10,15)),IF(B75="AIE",IF(I75="L",5,IF(I75="A",7,10)),IF(B75="SE",IF(I75="L",4,IF(I75="A",5,7)),IF(OR(B75="EE",B75="CE"),IF(I75="L",3,IF(I75="A",4,6)),0)))))</f>
        <v>3</v>
      </c>
      <c r="I75" s="122" t="str">
        <f t="shared" ref="I75:I76" si="105">IF(OR(ISBLANK(D75),ISBLANK(E75)),IF(OR(B75="ALI",B75="AIE"),"L",IF(OR(B75="EE",B75="SE",B75="CE"),"A","")),IF(B75="EE",IF(E75&gt;=3,IF(D75&gt;=5,"H","A"),IF(E75&gt;=2,IF(D75&gt;=16,"H",IF(D75&lt;=4,"L","A")),IF(D75&lt;=15,"L","A"))),IF(OR(B75="SE",B75="CE"),IF(E75&gt;=4,IF(D75&gt;=6,"H","A"),IF(E75&gt;=2,IF(D75&gt;=20,"H",IF(D75&lt;=5,"L","A")),IF(D75&lt;=19,"L","A"))),IF(OR(B75="ALI",B75="AIE"),IF(E75&gt;=6,IF(D75&gt;=20,"H","A"),IF(E75&gt;=2,IF(D75&gt;=51,"H",IF(D75&lt;=19,"L","A")),IF(D75&lt;=50,"L","A"))),""))))</f>
        <v>L</v>
      </c>
      <c r="J75" s="7" t="str">
        <f t="shared" ref="J75:J76" si="106">CONCATENATE(B75,C75)</f>
        <v>CEI</v>
      </c>
      <c r="K75" s="9">
        <f t="shared" ref="K75:K76" si="107">IF(OR(H75="",H75=0),L75,H75)</f>
        <v>3</v>
      </c>
      <c r="L75" s="9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10"/>
      <c r="N75" s="10"/>
      <c r="O75" s="6"/>
    </row>
    <row r="76" spans="1:15" x14ac:dyDescent="0.2">
      <c r="A76" s="126" t="s">
        <v>260</v>
      </c>
      <c r="B76" s="4" t="s">
        <v>102</v>
      </c>
      <c r="C76" s="4" t="s">
        <v>41</v>
      </c>
      <c r="D76" s="7">
        <v>1</v>
      </c>
      <c r="E76" s="7">
        <v>1</v>
      </c>
      <c r="F76" s="8" t="str">
        <f t="shared" si="102"/>
        <v>Baixa</v>
      </c>
      <c r="G76" s="7" t="str">
        <f t="shared" si="103"/>
        <v>CEL</v>
      </c>
      <c r="H76" s="5">
        <f t="shared" si="104"/>
        <v>3</v>
      </c>
      <c r="I76" s="122" t="str">
        <f t="shared" si="105"/>
        <v>L</v>
      </c>
      <c r="J76" s="7" t="str">
        <f t="shared" si="106"/>
        <v>CEI</v>
      </c>
      <c r="K76" s="9">
        <f t="shared" si="107"/>
        <v>3</v>
      </c>
      <c r="L76" s="9">
        <f>IF(NOT(ISERROR(VLOOKUP(B76,Deflatores!G$42:H$64,2,FALSE))),VLOOKUP(B76,Deflatores!G$42:H$64,2,FALSE),IF(OR(ISBLANK(C76),ISBLANK(B76)),"",VLOOKUP(C76,Deflatores!G$4:H$38,2,FALSE)*H76+VLOOKUP(C76,Deflatores!G$4:I$38,3,FALSE)))</f>
        <v>3</v>
      </c>
      <c r="M76" s="10"/>
      <c r="N76" s="10"/>
      <c r="O76" s="6"/>
    </row>
    <row r="77" spans="1:15" x14ac:dyDescent="0.2">
      <c r="A77" s="126" t="s">
        <v>261</v>
      </c>
      <c r="B77" s="4" t="s">
        <v>102</v>
      </c>
      <c r="C77" s="4" t="s">
        <v>41</v>
      </c>
      <c r="D77" s="7">
        <v>1</v>
      </c>
      <c r="E77" s="7">
        <v>1</v>
      </c>
      <c r="F77" s="8" t="str">
        <f t="shared" si="96"/>
        <v>Baixa</v>
      </c>
      <c r="G77" s="7" t="str">
        <f t="shared" si="97"/>
        <v>CEL</v>
      </c>
      <c r="H77" s="5">
        <f t="shared" si="98"/>
        <v>3</v>
      </c>
      <c r="I77" s="122" t="str">
        <f t="shared" si="99"/>
        <v>L</v>
      </c>
      <c r="J77" s="7" t="str">
        <f t="shared" si="100"/>
        <v>CEI</v>
      </c>
      <c r="K77" s="9">
        <f t="shared" si="101"/>
        <v>3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">
      <c r="A78" s="126" t="s">
        <v>262</v>
      </c>
      <c r="B78" s="4" t="s">
        <v>102</v>
      </c>
      <c r="C78" s="4" t="s">
        <v>41</v>
      </c>
      <c r="D78" s="7">
        <v>1</v>
      </c>
      <c r="E78" s="7">
        <v>1</v>
      </c>
      <c r="F78" s="8" t="str">
        <f t="shared" ref="F78" si="108">IF(ISBLANK(B78),"",IF(I78="L","Baixa",IF(I78="A","Média",IF(I78="","","Alta"))))</f>
        <v>Baixa</v>
      </c>
      <c r="G78" s="7" t="str">
        <f t="shared" ref="G78" si="109">CONCATENATE(B78,I78)</f>
        <v>CEL</v>
      </c>
      <c r="H78" s="5">
        <f t="shared" ref="H78" si="110">IF(ISBLANK(B78),"",IF(B78="ALI",IF(I78="L",7,IF(I78="A",10,15)),IF(B78="AIE",IF(I78="L",5,IF(I78="A",7,10)),IF(B78="SE",IF(I78="L",4,IF(I78="A",5,7)),IF(OR(B78="EE",B78="CE"),IF(I78="L",3,IF(I78="A",4,6)),0)))))</f>
        <v>3</v>
      </c>
      <c r="I78" s="122" t="str">
        <f t="shared" ref="I78" si="111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L</v>
      </c>
      <c r="J78" s="7" t="str">
        <f t="shared" ref="J78" si="112">CONCATENATE(B78,C78)</f>
        <v>CEI</v>
      </c>
      <c r="K78" s="9">
        <f t="shared" ref="K78" si="113">IF(OR(H78="",H78=0),L78,H78)</f>
        <v>3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3</v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si="84"/>
        <v/>
      </c>
      <c r="G79" s="7" t="str">
        <f t="shared" si="85"/>
        <v/>
      </c>
      <c r="H79" s="5" t="str">
        <f t="shared" si="86"/>
        <v/>
      </c>
      <c r="I79" s="122" t="str">
        <f t="shared" si="87"/>
        <v/>
      </c>
      <c r="J79" s="7" t="str">
        <f t="shared" si="88"/>
        <v/>
      </c>
      <c r="K79" s="9" t="str">
        <f t="shared" si="89"/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 t="s">
        <v>232</v>
      </c>
      <c r="B80" s="4" t="s">
        <v>160</v>
      </c>
      <c r="C80" s="4" t="s">
        <v>41</v>
      </c>
      <c r="D80" s="7"/>
      <c r="E80" s="7"/>
      <c r="F80" s="8" t="str">
        <f t="shared" si="84"/>
        <v/>
      </c>
      <c r="G80" s="7" t="str">
        <f t="shared" si="85"/>
        <v>DC</v>
      </c>
      <c r="H80" s="5">
        <f t="shared" si="86"/>
        <v>0</v>
      </c>
      <c r="I80" s="122" t="str">
        <f t="shared" si="87"/>
        <v/>
      </c>
      <c r="J80" s="7" t="str">
        <f t="shared" si="88"/>
        <v>DCI</v>
      </c>
      <c r="K80" s="9">
        <f t="shared" si="89"/>
        <v>0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0</v>
      </c>
      <c r="M80" s="10"/>
      <c r="N80" s="10"/>
      <c r="O80" s="6" t="s">
        <v>233</v>
      </c>
    </row>
    <row r="81" spans="1:15" x14ac:dyDescent="0.2">
      <c r="A81" s="126"/>
      <c r="B81" s="4"/>
      <c r="C81" s="4"/>
      <c r="D81" s="7"/>
      <c r="E81" s="7"/>
      <c r="F81" s="8" t="str">
        <f t="shared" si="84"/>
        <v/>
      </c>
      <c r="G81" s="7" t="str">
        <f t="shared" si="85"/>
        <v/>
      </c>
      <c r="H81" s="5" t="str">
        <f t="shared" si="86"/>
        <v/>
      </c>
      <c r="I81" s="122" t="str">
        <f t="shared" si="87"/>
        <v/>
      </c>
      <c r="J81" s="7" t="str">
        <f t="shared" si="88"/>
        <v/>
      </c>
      <c r="K81" s="9" t="str">
        <f t="shared" si="89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 t="s">
        <v>234</v>
      </c>
      <c r="B82" s="4" t="s">
        <v>160</v>
      </c>
      <c r="C82" s="4" t="s">
        <v>41</v>
      </c>
      <c r="D82" s="7"/>
      <c r="E82" s="7"/>
      <c r="F82" s="8" t="str">
        <f t="shared" si="84"/>
        <v/>
      </c>
      <c r="G82" s="7" t="str">
        <f t="shared" si="85"/>
        <v>DC</v>
      </c>
      <c r="H82" s="5">
        <f t="shared" si="86"/>
        <v>0</v>
      </c>
      <c r="I82" s="122" t="str">
        <f t="shared" si="87"/>
        <v/>
      </c>
      <c r="J82" s="7" t="str">
        <f t="shared" si="88"/>
        <v>DCI</v>
      </c>
      <c r="K82" s="9">
        <f t="shared" si="89"/>
        <v>0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0</v>
      </c>
      <c r="M82" s="10"/>
      <c r="N82" s="10"/>
      <c r="O82" s="6" t="s">
        <v>233</v>
      </c>
    </row>
    <row r="83" spans="1:15" x14ac:dyDescent="0.2">
      <c r="A83" s="126"/>
      <c r="B83" s="4"/>
      <c r="C83" s="4"/>
      <c r="D83" s="7"/>
      <c r="E83" s="7"/>
      <c r="F83" s="8" t="str">
        <f t="shared" si="84"/>
        <v/>
      </c>
      <c r="G83" s="7" t="str">
        <f t="shared" si="85"/>
        <v/>
      </c>
      <c r="H83" s="5" t="str">
        <f t="shared" si="86"/>
        <v/>
      </c>
      <c r="I83" s="122" t="str">
        <f t="shared" si="87"/>
        <v/>
      </c>
      <c r="J83" s="7" t="str">
        <f t="shared" si="88"/>
        <v/>
      </c>
      <c r="K83" s="9" t="str">
        <f t="shared" si="89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 t="s">
        <v>235</v>
      </c>
      <c r="B84" s="4" t="s">
        <v>98</v>
      </c>
      <c r="C84" s="4" t="s">
        <v>41</v>
      </c>
      <c r="D84" s="7">
        <v>6</v>
      </c>
      <c r="E84" s="7">
        <v>1</v>
      </c>
      <c r="F84" s="8" t="str">
        <f t="shared" si="84"/>
        <v>Baixa</v>
      </c>
      <c r="G84" s="7" t="str">
        <f t="shared" si="85"/>
        <v>ALIL</v>
      </c>
      <c r="H84" s="5">
        <f t="shared" si="86"/>
        <v>7</v>
      </c>
      <c r="I84" s="122" t="str">
        <f t="shared" si="87"/>
        <v>L</v>
      </c>
      <c r="J84" s="7" t="str">
        <f t="shared" si="88"/>
        <v>ALII</v>
      </c>
      <c r="K84" s="9">
        <f t="shared" si="89"/>
        <v>7</v>
      </c>
      <c r="L84" s="9">
        <f>IF(NOT(ISERROR(VLOOKUP(B84,Deflatores!G$42:H$64,2,FALSE))),VLOOKUP(B84,Deflatores!G$42:H$64,2,FALSE),IF(OR(ISBLANK(C84),ISBLANK(B84)),"",VLOOKUP(C84,Deflatores!G$4:H$38,2,FALSE)*H84+VLOOKUP(C84,Deflatores!G$4:I$38,3,FALSE)))</f>
        <v>7</v>
      </c>
      <c r="M84" s="10"/>
      <c r="N84" s="10"/>
      <c r="O84" s="6"/>
    </row>
    <row r="85" spans="1:15" x14ac:dyDescent="0.2">
      <c r="A85" s="126" t="s">
        <v>236</v>
      </c>
      <c r="B85" s="4" t="s">
        <v>102</v>
      </c>
      <c r="C85" s="4" t="s">
        <v>41</v>
      </c>
      <c r="D85" s="7">
        <v>4</v>
      </c>
      <c r="E85" s="7">
        <v>1</v>
      </c>
      <c r="F85" s="8" t="str">
        <f t="shared" ref="F85:F92" si="114">IF(ISBLANK(B85),"",IF(I85="L","Baixa",IF(I85="A","Média",IF(I85="","","Alta"))))</f>
        <v>Baixa</v>
      </c>
      <c r="G85" s="7" t="str">
        <f t="shared" ref="G85:G92" si="115">CONCATENATE(B85,I85)</f>
        <v>CEL</v>
      </c>
      <c r="H85" s="5">
        <f t="shared" ref="H85:H92" si="116">IF(ISBLANK(B85),"",IF(B85="ALI",IF(I85="L",7,IF(I85="A",10,15)),IF(B85="AIE",IF(I85="L",5,IF(I85="A",7,10)),IF(B85="SE",IF(I85="L",4,IF(I85="A",5,7)),IF(OR(B85="EE",B85="CE"),IF(I85="L",3,IF(I85="A",4,6)),0)))))</f>
        <v>3</v>
      </c>
      <c r="I85" s="122" t="str">
        <f t="shared" ref="I85:I92" si="117">IF(OR(ISBLANK(D85),ISBLANK(E85)),IF(OR(B85="ALI",B85="AIE"),"L",IF(OR(B85="EE",B85="SE",B85="CE"),"A","")),IF(B85="EE",IF(E85&gt;=3,IF(D85&gt;=5,"H","A"),IF(E85&gt;=2,IF(D85&gt;=16,"H",IF(D85&lt;=4,"L","A")),IF(D85&lt;=15,"L","A"))),IF(OR(B85="SE",B85="CE"),IF(E85&gt;=4,IF(D85&gt;=6,"H","A"),IF(E85&gt;=2,IF(D85&gt;=20,"H",IF(D85&lt;=5,"L","A")),IF(D85&lt;=19,"L","A"))),IF(OR(B85="ALI",B85="AIE"),IF(E85&gt;=6,IF(D85&gt;=20,"H","A"),IF(E85&gt;=2,IF(D85&gt;=51,"H",IF(D85&lt;=19,"L","A")),IF(D85&lt;=50,"L","A"))),""))))</f>
        <v>L</v>
      </c>
      <c r="J85" s="7" t="str">
        <f t="shared" ref="J85:J92" si="118">CONCATENATE(B85,C85)</f>
        <v>CEI</v>
      </c>
      <c r="K85" s="9">
        <f t="shared" ref="K85:K92" si="119">IF(OR(H85="",H85=0),L85,H85)</f>
        <v>3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3</v>
      </c>
      <c r="M85" s="10"/>
      <c r="N85" s="10"/>
      <c r="O85" s="6"/>
    </row>
    <row r="86" spans="1:15" x14ac:dyDescent="0.2">
      <c r="A86" s="126" t="s">
        <v>237</v>
      </c>
      <c r="B86" s="4" t="s">
        <v>100</v>
      </c>
      <c r="C86" s="4" t="s">
        <v>41</v>
      </c>
      <c r="D86" s="7">
        <v>5</v>
      </c>
      <c r="E86" s="7">
        <v>1</v>
      </c>
      <c r="F86" s="8" t="str">
        <f t="shared" ref="F86" si="120">IF(ISBLANK(B86),"",IF(I86="L","Baixa",IF(I86="A","Média",IF(I86="","","Alta"))))</f>
        <v>Baixa</v>
      </c>
      <c r="G86" s="7" t="str">
        <f t="shared" ref="G86" si="121">CONCATENATE(B86,I86)</f>
        <v>EEL</v>
      </c>
      <c r="H86" s="5">
        <f t="shared" ref="H86" si="122">IF(ISBLANK(B86),"",IF(B86="ALI",IF(I86="L",7,IF(I86="A",10,15)),IF(B86="AIE",IF(I86="L",5,IF(I86="A",7,10)),IF(B86="SE",IF(I86="L",4,IF(I86="A",5,7)),IF(OR(B86="EE",B86="CE"),IF(I86="L",3,IF(I86="A",4,6)),0)))))</f>
        <v>3</v>
      </c>
      <c r="I86" s="122" t="str">
        <f t="shared" ref="I86" si="123">IF(OR(ISBLANK(D86),ISBLANK(E86)),IF(OR(B86="ALI",B86="AIE"),"L",IF(OR(B86="EE",B86="SE",B86="CE"),"A","")),IF(B86="EE",IF(E86&gt;=3,IF(D86&gt;=5,"H","A"),IF(E86&gt;=2,IF(D86&gt;=16,"H",IF(D86&lt;=4,"L","A")),IF(D86&lt;=15,"L","A"))),IF(OR(B86="SE",B86="CE"),IF(E86&gt;=4,IF(D86&gt;=6,"H","A"),IF(E86&gt;=2,IF(D86&gt;=20,"H",IF(D86&lt;=5,"L","A")),IF(D86&lt;=19,"L","A"))),IF(OR(B86="ALI",B86="AIE"),IF(E86&gt;=6,IF(D86&gt;=20,"H","A"),IF(E86&gt;=2,IF(D86&gt;=51,"H",IF(D86&lt;=19,"L","A")),IF(D86&lt;=50,"L","A"))),""))))</f>
        <v>L</v>
      </c>
      <c r="J86" s="7" t="str">
        <f t="shared" ref="J86" si="124">CONCATENATE(B86,C86)</f>
        <v>EEI</v>
      </c>
      <c r="K86" s="9">
        <f t="shared" ref="K86" si="125">IF(OR(H86="",H86=0),L86,H86)</f>
        <v>3</v>
      </c>
      <c r="L86" s="9">
        <f>IF(NOT(ISERROR(VLOOKUP(B86,Deflatores!G$42:H$64,2,FALSE))),VLOOKUP(B86,Deflatores!G$42:H$64,2,FALSE),IF(OR(ISBLANK(C86),ISBLANK(B86)),"",VLOOKUP(C86,Deflatores!G$4:H$38,2,FALSE)*H86+VLOOKUP(C86,Deflatores!G$4:I$38,3,FALSE)))</f>
        <v>3</v>
      </c>
      <c r="M86" s="10"/>
      <c r="N86" s="10"/>
      <c r="O86" s="6"/>
    </row>
    <row r="87" spans="1:15" x14ac:dyDescent="0.2">
      <c r="A87" s="126" t="s">
        <v>238</v>
      </c>
      <c r="B87" s="4" t="s">
        <v>100</v>
      </c>
      <c r="C87" s="4" t="s">
        <v>41</v>
      </c>
      <c r="D87" s="7">
        <v>5</v>
      </c>
      <c r="E87" s="7">
        <v>1</v>
      </c>
      <c r="F87" s="8" t="str">
        <f t="shared" si="114"/>
        <v>Baixa</v>
      </c>
      <c r="G87" s="7" t="str">
        <f t="shared" si="115"/>
        <v>EEL</v>
      </c>
      <c r="H87" s="5">
        <f t="shared" si="116"/>
        <v>3</v>
      </c>
      <c r="I87" s="122" t="str">
        <f t="shared" si="117"/>
        <v>L</v>
      </c>
      <c r="J87" s="7" t="str">
        <f t="shared" si="118"/>
        <v>EEI</v>
      </c>
      <c r="K87" s="9">
        <f t="shared" si="119"/>
        <v>3</v>
      </c>
      <c r="L87" s="9">
        <f>IF(NOT(ISERROR(VLOOKUP(B87,Deflatores!G$42:H$64,2,FALSE))),VLOOKUP(B87,Deflatores!G$42:H$64,2,FALSE),IF(OR(ISBLANK(C87),ISBLANK(B87)),"",VLOOKUP(C87,Deflatores!G$4:H$38,2,FALSE)*H87+VLOOKUP(C87,Deflatores!G$4:I$38,3,FALSE)))</f>
        <v>3</v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si="114"/>
        <v/>
      </c>
      <c r="G88" s="7" t="str">
        <f t="shared" si="115"/>
        <v/>
      </c>
      <c r="H88" s="5" t="str">
        <f t="shared" si="116"/>
        <v/>
      </c>
      <c r="I88" s="122" t="str">
        <f t="shared" si="117"/>
        <v/>
      </c>
      <c r="J88" s="7" t="str">
        <f t="shared" si="118"/>
        <v/>
      </c>
      <c r="K88" s="9" t="str">
        <f t="shared" si="119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 t="s">
        <v>239</v>
      </c>
      <c r="B89" s="4" t="s">
        <v>98</v>
      </c>
      <c r="C89" s="4" t="s">
        <v>41</v>
      </c>
      <c r="D89" s="7">
        <v>6</v>
      </c>
      <c r="E89" s="7">
        <v>2</v>
      </c>
      <c r="F89" s="8" t="str">
        <f t="shared" si="114"/>
        <v>Baixa</v>
      </c>
      <c r="G89" s="7" t="str">
        <f t="shared" si="115"/>
        <v>ALIL</v>
      </c>
      <c r="H89" s="5">
        <f t="shared" si="116"/>
        <v>7</v>
      </c>
      <c r="I89" s="122" t="str">
        <f t="shared" si="117"/>
        <v>L</v>
      </c>
      <c r="J89" s="7" t="str">
        <f t="shared" si="118"/>
        <v>ALII</v>
      </c>
      <c r="K89" s="9">
        <f t="shared" si="119"/>
        <v>7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7</v>
      </c>
      <c r="M89" s="10"/>
      <c r="N89" s="10"/>
      <c r="O89" s="6"/>
    </row>
    <row r="90" spans="1:15" x14ac:dyDescent="0.2">
      <c r="A90" s="126" t="s">
        <v>240</v>
      </c>
      <c r="B90" s="4" t="s">
        <v>102</v>
      </c>
      <c r="C90" s="4" t="s">
        <v>41</v>
      </c>
      <c r="D90" s="7">
        <v>6</v>
      </c>
      <c r="E90" s="7">
        <v>2</v>
      </c>
      <c r="F90" s="8" t="str">
        <f t="shared" si="114"/>
        <v>Média</v>
      </c>
      <c r="G90" s="7" t="str">
        <f t="shared" si="115"/>
        <v>CEA</v>
      </c>
      <c r="H90" s="5">
        <f t="shared" si="116"/>
        <v>4</v>
      </c>
      <c r="I90" s="122" t="str">
        <f t="shared" si="117"/>
        <v>A</v>
      </c>
      <c r="J90" s="7" t="str">
        <f t="shared" si="118"/>
        <v>CEI</v>
      </c>
      <c r="K90" s="9">
        <f t="shared" si="119"/>
        <v>4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4</v>
      </c>
      <c r="M90" s="10"/>
      <c r="N90" s="10"/>
      <c r="O90" s="6"/>
    </row>
    <row r="91" spans="1:15" x14ac:dyDescent="0.2">
      <c r="A91" s="126" t="s">
        <v>241</v>
      </c>
      <c r="B91" s="4" t="s">
        <v>100</v>
      </c>
      <c r="C91" s="4" t="s">
        <v>41</v>
      </c>
      <c r="D91" s="7">
        <v>4</v>
      </c>
      <c r="E91" s="7">
        <v>2</v>
      </c>
      <c r="F91" s="8" t="str">
        <f t="shared" si="114"/>
        <v>Baixa</v>
      </c>
      <c r="G91" s="7" t="str">
        <f t="shared" si="115"/>
        <v>EEL</v>
      </c>
      <c r="H91" s="5">
        <f t="shared" si="116"/>
        <v>3</v>
      </c>
      <c r="I91" s="122" t="str">
        <f t="shared" si="117"/>
        <v>L</v>
      </c>
      <c r="J91" s="7" t="str">
        <f t="shared" si="118"/>
        <v>EEI</v>
      </c>
      <c r="K91" s="9">
        <f t="shared" si="119"/>
        <v>3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3</v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114"/>
        <v/>
      </c>
      <c r="G92" s="7" t="str">
        <f t="shared" si="115"/>
        <v/>
      </c>
      <c r="H92" s="5" t="str">
        <f t="shared" si="116"/>
        <v/>
      </c>
      <c r="I92" s="122" t="str">
        <f t="shared" si="117"/>
        <v/>
      </c>
      <c r="J92" s="7" t="str">
        <f t="shared" si="118"/>
        <v/>
      </c>
      <c r="K92" s="9" t="str">
        <f t="shared" si="119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 t="s">
        <v>242</v>
      </c>
      <c r="B93" s="4" t="s">
        <v>103</v>
      </c>
      <c r="C93" s="4" t="s">
        <v>41</v>
      </c>
      <c r="D93" s="7">
        <v>3</v>
      </c>
      <c r="E93" s="7">
        <v>1</v>
      </c>
      <c r="F93" s="8" t="str">
        <f t="shared" si="84"/>
        <v>Baixa</v>
      </c>
      <c r="G93" s="7" t="str">
        <f t="shared" si="85"/>
        <v>SEL</v>
      </c>
      <c r="H93" s="5">
        <f t="shared" si="86"/>
        <v>4</v>
      </c>
      <c r="I93" s="122" t="str">
        <f t="shared" si="87"/>
        <v>L</v>
      </c>
      <c r="J93" s="7" t="str">
        <f t="shared" si="88"/>
        <v>SEI</v>
      </c>
      <c r="K93" s="9">
        <f t="shared" si="89"/>
        <v>4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si="84"/>
        <v/>
      </c>
      <c r="G94" s="7" t="str">
        <f t="shared" si="85"/>
        <v/>
      </c>
      <c r="H94" s="5" t="str">
        <f t="shared" si="86"/>
        <v/>
      </c>
      <c r="I94" s="122" t="str">
        <f t="shared" si="87"/>
        <v/>
      </c>
      <c r="J94" s="7" t="str">
        <f t="shared" si="88"/>
        <v/>
      </c>
      <c r="K94" s="9" t="str">
        <f t="shared" si="89"/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 t="s">
        <v>243</v>
      </c>
      <c r="B95" s="4" t="s">
        <v>102</v>
      </c>
      <c r="C95" s="4" t="s">
        <v>41</v>
      </c>
      <c r="D95" s="7">
        <v>7</v>
      </c>
      <c r="E95" s="7">
        <v>2</v>
      </c>
      <c r="F95" s="8" t="str">
        <f t="shared" ref="F95:F96" si="126">IF(ISBLANK(B95),"",IF(I95="L","Baixa",IF(I95="A","Média",IF(I95="","","Alta"))))</f>
        <v>Média</v>
      </c>
      <c r="G95" s="7" t="str">
        <f t="shared" ref="G95:G96" si="127">CONCATENATE(B95,I95)</f>
        <v>CEA</v>
      </c>
      <c r="H95" s="5">
        <f t="shared" ref="H95:H96" si="128">IF(ISBLANK(B95),"",IF(B95="ALI",IF(I95="L",7,IF(I95="A",10,15)),IF(B95="AIE",IF(I95="L",5,IF(I95="A",7,10)),IF(B95="SE",IF(I95="L",4,IF(I95="A",5,7)),IF(OR(B95="EE",B95="CE"),IF(I95="L",3,IF(I95="A",4,6)),0)))))</f>
        <v>4</v>
      </c>
      <c r="I95" s="122" t="str">
        <f t="shared" ref="I95:I96" si="129"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  <v>A</v>
      </c>
      <c r="J95" s="7" t="str">
        <f t="shared" ref="J95:J96" si="130">CONCATENATE(B95,C95)</f>
        <v>CEI</v>
      </c>
      <c r="K95" s="9">
        <f t="shared" ref="K95:K96" si="131">IF(OR(H95="",H95=0),L95,H95)</f>
        <v>4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4</v>
      </c>
      <c r="M95" s="10"/>
      <c r="N95" s="10"/>
      <c r="O95" s="6"/>
    </row>
    <row r="96" spans="1:15" x14ac:dyDescent="0.2">
      <c r="A96" s="126" t="s">
        <v>244</v>
      </c>
      <c r="B96" s="4" t="s">
        <v>103</v>
      </c>
      <c r="C96" s="4" t="s">
        <v>41</v>
      </c>
      <c r="D96" s="7">
        <v>10</v>
      </c>
      <c r="E96" s="7">
        <v>4</v>
      </c>
      <c r="F96" s="8" t="str">
        <f t="shared" si="126"/>
        <v>Alta</v>
      </c>
      <c r="G96" s="7" t="str">
        <f t="shared" si="127"/>
        <v>SEH</v>
      </c>
      <c r="H96" s="5">
        <f t="shared" si="128"/>
        <v>7</v>
      </c>
      <c r="I96" s="122" t="str">
        <f t="shared" si="129"/>
        <v>H</v>
      </c>
      <c r="J96" s="7" t="str">
        <f t="shared" si="130"/>
        <v>SEI</v>
      </c>
      <c r="K96" s="9">
        <f t="shared" si="131"/>
        <v>7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7</v>
      </c>
      <c r="M96" s="10"/>
      <c r="N96" s="10"/>
      <c r="O96" s="6"/>
    </row>
    <row r="97" spans="1:15" x14ac:dyDescent="0.2">
      <c r="A97" s="126" t="s">
        <v>245</v>
      </c>
      <c r="B97" s="4" t="s">
        <v>102</v>
      </c>
      <c r="C97" s="4" t="s">
        <v>41</v>
      </c>
      <c r="D97" s="7">
        <v>11</v>
      </c>
      <c r="E97" s="7">
        <v>4</v>
      </c>
      <c r="F97" s="8" t="str">
        <f t="shared" ref="F97" si="132">IF(ISBLANK(B97),"",IF(I97="L","Baixa",IF(I97="A","Média",IF(I97="","","Alta"))))</f>
        <v>Alta</v>
      </c>
      <c r="G97" s="7" t="str">
        <f t="shared" ref="G97" si="133">CONCATENATE(B97,I97)</f>
        <v>CEH</v>
      </c>
      <c r="H97" s="5">
        <f t="shared" ref="H97" si="134">IF(ISBLANK(B97),"",IF(B97="ALI",IF(I97="L",7,IF(I97="A",10,15)),IF(B97="AIE",IF(I97="L",5,IF(I97="A",7,10)),IF(B97="SE",IF(I97="L",4,IF(I97="A",5,7)),IF(OR(B97="EE",B97="CE"),IF(I97="L",3,IF(I97="A",4,6)),0)))))</f>
        <v>6</v>
      </c>
      <c r="I97" s="122" t="str">
        <f t="shared" ref="I97" si="135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>H</v>
      </c>
      <c r="J97" s="7" t="str">
        <f t="shared" ref="J97" si="136">CONCATENATE(B97,C97)</f>
        <v>CEI</v>
      </c>
      <c r="K97" s="9">
        <f t="shared" ref="K97" si="137">IF(OR(H97="",H97=0),L97,H97)</f>
        <v>6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6</v>
      </c>
      <c r="M97" s="10"/>
      <c r="N97" s="10"/>
      <c r="O97" s="6"/>
    </row>
    <row r="98" spans="1:15" x14ac:dyDescent="0.2">
      <c r="A98" s="126" t="s">
        <v>246</v>
      </c>
      <c r="B98" s="4" t="s">
        <v>102</v>
      </c>
      <c r="C98" s="4" t="s">
        <v>41</v>
      </c>
      <c r="D98" s="7">
        <v>7</v>
      </c>
      <c r="E98" s="7">
        <v>3</v>
      </c>
      <c r="F98" s="8" t="str">
        <f t="shared" si="84"/>
        <v>Média</v>
      </c>
      <c r="G98" s="7" t="str">
        <f t="shared" si="85"/>
        <v>CEA</v>
      </c>
      <c r="H98" s="5">
        <f t="shared" si="86"/>
        <v>4</v>
      </c>
      <c r="I98" s="122" t="str">
        <f t="shared" si="87"/>
        <v>A</v>
      </c>
      <c r="J98" s="7" t="str">
        <f t="shared" si="88"/>
        <v>CEI</v>
      </c>
      <c r="K98" s="9">
        <f t="shared" si="89"/>
        <v>4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4</v>
      </c>
      <c r="M98" s="10"/>
      <c r="N98" s="10"/>
      <c r="O98" s="6"/>
    </row>
    <row r="99" spans="1:15" ht="25.5" x14ac:dyDescent="0.2">
      <c r="A99" s="126" t="s">
        <v>247</v>
      </c>
      <c r="B99" s="4" t="s">
        <v>102</v>
      </c>
      <c r="C99" s="4" t="s">
        <v>41</v>
      </c>
      <c r="D99" s="7">
        <v>12</v>
      </c>
      <c r="E99" s="7">
        <v>4</v>
      </c>
      <c r="F99" s="8" t="str">
        <f t="shared" si="84"/>
        <v>Alta</v>
      </c>
      <c r="G99" s="7" t="str">
        <f t="shared" si="85"/>
        <v>CEH</v>
      </c>
      <c r="H99" s="5">
        <f t="shared" si="86"/>
        <v>6</v>
      </c>
      <c r="I99" s="122" t="str">
        <f t="shared" si="87"/>
        <v>H</v>
      </c>
      <c r="J99" s="7" t="str">
        <f t="shared" si="88"/>
        <v>CEI</v>
      </c>
      <c r="K99" s="9">
        <f t="shared" si="89"/>
        <v>6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6</v>
      </c>
      <c r="M99" s="10"/>
      <c r="N99" s="10"/>
      <c r="O99" s="6" t="s">
        <v>248</v>
      </c>
    </row>
    <row r="100" spans="1:15" x14ac:dyDescent="0.2">
      <c r="A100" s="126" t="s">
        <v>249</v>
      </c>
      <c r="B100" s="4" t="s">
        <v>103</v>
      </c>
      <c r="C100" s="4" t="s">
        <v>41</v>
      </c>
      <c r="D100" s="7">
        <v>12</v>
      </c>
      <c r="E100" s="7">
        <v>4</v>
      </c>
      <c r="F100" s="8" t="str">
        <f t="shared" ref="F100:F103" si="138">IF(ISBLANK(B100),"",IF(I100="L","Baixa",IF(I100="A","Média",IF(I100="","","Alta"))))</f>
        <v>Alta</v>
      </c>
      <c r="G100" s="7" t="str">
        <f t="shared" ref="G100:G103" si="139">CONCATENATE(B100,I100)</f>
        <v>SEH</v>
      </c>
      <c r="H100" s="5">
        <f t="shared" ref="H100:H103" si="140">IF(ISBLANK(B100),"",IF(B100="ALI",IF(I100="L",7,IF(I100="A",10,15)),IF(B100="AIE",IF(I100="L",5,IF(I100="A",7,10)),IF(B100="SE",IF(I100="L",4,IF(I100="A",5,7)),IF(OR(B100="EE",B100="CE"),IF(I100="L",3,IF(I100="A",4,6)),0)))))</f>
        <v>7</v>
      </c>
      <c r="I100" s="122" t="str">
        <f t="shared" ref="I100:I103" si="141">IF(OR(ISBLANK(D100),ISBLANK(E100)),IF(OR(B100="ALI",B100="AIE"),"L",IF(OR(B100="EE",B100="SE",B100="CE"),"A","")),IF(B100="EE",IF(E100&gt;=3,IF(D100&gt;=5,"H","A"),IF(E100&gt;=2,IF(D100&gt;=16,"H",IF(D100&lt;=4,"L","A")),IF(D100&lt;=15,"L","A"))),IF(OR(B100="SE",B100="CE"),IF(E100&gt;=4,IF(D100&gt;=6,"H","A"),IF(E100&gt;=2,IF(D100&gt;=20,"H",IF(D100&lt;=5,"L","A")),IF(D100&lt;=19,"L","A"))),IF(OR(B100="ALI",B100="AIE"),IF(E100&gt;=6,IF(D100&gt;=20,"H","A"),IF(E100&gt;=2,IF(D100&gt;=51,"H",IF(D100&lt;=19,"L","A")),IF(D100&lt;=50,"L","A"))),""))))</f>
        <v>H</v>
      </c>
      <c r="J100" s="7" t="str">
        <f t="shared" ref="J100:J103" si="142">CONCATENATE(B100,C100)</f>
        <v>SEI</v>
      </c>
      <c r="K100" s="9">
        <f t="shared" ref="K100:K103" si="143">IF(OR(H100="",H100=0),L100,H100)</f>
        <v>7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7</v>
      </c>
      <c r="M100" s="10"/>
      <c r="N100" s="10"/>
      <c r="O100" s="6"/>
    </row>
    <row r="101" spans="1:15" x14ac:dyDescent="0.2">
      <c r="A101" s="126" t="s">
        <v>250</v>
      </c>
      <c r="B101" s="4" t="s">
        <v>103</v>
      </c>
      <c r="C101" s="4" t="s">
        <v>41</v>
      </c>
      <c r="D101" s="7">
        <v>10</v>
      </c>
      <c r="E101" s="7">
        <v>4</v>
      </c>
      <c r="F101" s="8" t="str">
        <f t="shared" ref="F101:F102" si="144">IF(ISBLANK(B101),"",IF(I101="L","Baixa",IF(I101="A","Média",IF(I101="","","Alta"))))</f>
        <v>Alta</v>
      </c>
      <c r="G101" s="7" t="str">
        <f t="shared" ref="G101:G102" si="145">CONCATENATE(B101,I101)</f>
        <v>SEH</v>
      </c>
      <c r="H101" s="5">
        <f t="shared" ref="H101:H102" si="146">IF(ISBLANK(B101),"",IF(B101="ALI",IF(I101="L",7,IF(I101="A",10,15)),IF(B101="AIE",IF(I101="L",5,IF(I101="A",7,10)),IF(B101="SE",IF(I101="L",4,IF(I101="A",5,7)),IF(OR(B101="EE",B101="CE"),IF(I101="L",3,IF(I101="A",4,6)),0)))))</f>
        <v>7</v>
      </c>
      <c r="I101" s="122" t="str">
        <f t="shared" ref="I101:I102" si="147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>H</v>
      </c>
      <c r="J101" s="7" t="str">
        <f t="shared" ref="J101:J102" si="148">CONCATENATE(B101,C101)</f>
        <v>SEI</v>
      </c>
      <c r="K101" s="9">
        <f t="shared" ref="K101:K102" si="149">IF(OR(H101="",H101=0),L101,H101)</f>
        <v>7</v>
      </c>
      <c r="L101" s="9">
        <f>IF(NOT(ISERROR(VLOOKUP(B101,Deflatores!G$42:H$64,2,FALSE))),VLOOKUP(B101,Deflatores!G$42:H$64,2,FALSE),IF(OR(ISBLANK(C101),ISBLANK(B101)),"",VLOOKUP(C101,Deflatores!G$4:H$38,2,FALSE)*H101+VLOOKUP(C101,Deflatores!G$4:I$38,3,FALSE)))</f>
        <v>7</v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44"/>
        <v/>
      </c>
      <c r="G102" s="7" t="str">
        <f t="shared" si="145"/>
        <v/>
      </c>
      <c r="H102" s="5" t="str">
        <f t="shared" si="146"/>
        <v/>
      </c>
      <c r="I102" s="122" t="str">
        <f t="shared" si="147"/>
        <v/>
      </c>
      <c r="J102" s="7" t="str">
        <f t="shared" si="148"/>
        <v/>
      </c>
      <c r="K102" s="9" t="str">
        <f t="shared" si="149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 t="s">
        <v>251</v>
      </c>
      <c r="B103" s="4" t="s">
        <v>100</v>
      </c>
      <c r="C103" s="4" t="s">
        <v>41</v>
      </c>
      <c r="D103" s="7">
        <v>5</v>
      </c>
      <c r="E103" s="7">
        <v>2</v>
      </c>
      <c r="F103" s="8" t="str">
        <f t="shared" si="138"/>
        <v>Média</v>
      </c>
      <c r="G103" s="7" t="str">
        <f t="shared" si="139"/>
        <v>EEA</v>
      </c>
      <c r="H103" s="5">
        <f t="shared" si="140"/>
        <v>4</v>
      </c>
      <c r="I103" s="122" t="str">
        <f t="shared" si="141"/>
        <v>A</v>
      </c>
      <c r="J103" s="7" t="str">
        <f t="shared" si="142"/>
        <v>EEI</v>
      </c>
      <c r="K103" s="9">
        <f t="shared" si="143"/>
        <v>4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4</v>
      </c>
      <c r="M103" s="10"/>
      <c r="N103" s="10"/>
      <c r="O103" s="6"/>
    </row>
    <row r="104" spans="1:15" x14ac:dyDescent="0.2">
      <c r="A104" s="126"/>
      <c r="B104" s="4"/>
      <c r="C104" s="4"/>
      <c r="D104" s="7"/>
      <c r="E104" s="7"/>
      <c r="F104" s="8" t="str">
        <f t="shared" ref="F104:F109" si="150">IF(ISBLANK(B104),"",IF(I104="L","Baixa",IF(I104="A","Média",IF(I104="","","Alta"))))</f>
        <v/>
      </c>
      <c r="G104" s="7" t="str">
        <f t="shared" ref="G104:G109" si="151">CONCATENATE(B104,I104)</f>
        <v/>
      </c>
      <c r="H104" s="5" t="str">
        <f t="shared" ref="H104:H109" si="152">IF(ISBLANK(B104),"",IF(B104="ALI",IF(I104="L",7,IF(I104="A",10,15)),IF(B104="AIE",IF(I104="L",5,IF(I104="A",7,10)),IF(B104="SE",IF(I104="L",4,IF(I104="A",5,7)),IF(OR(B104="EE",B104="CE"),IF(I104="L",3,IF(I104="A",4,6)),0)))))</f>
        <v/>
      </c>
      <c r="I104" s="122" t="str">
        <f t="shared" ref="I104:I109" si="153">IF(OR(ISBLANK(D104),ISBLANK(E104)),IF(OR(B104="ALI",B104="AIE"),"L",IF(OR(B104="EE",B104="SE",B104="CE"),"A","")),IF(B104="EE",IF(E104&gt;=3,IF(D104&gt;=5,"H","A"),IF(E104&gt;=2,IF(D104&gt;=16,"H",IF(D104&lt;=4,"L","A")),IF(D104&lt;=15,"L","A"))),IF(OR(B104="SE",B104="CE"),IF(E104&gt;=4,IF(D104&gt;=6,"H","A"),IF(E104&gt;=2,IF(D104&gt;=20,"H",IF(D104&lt;=5,"L","A")),IF(D104&lt;=19,"L","A"))),IF(OR(B104="ALI",B104="AIE"),IF(E104&gt;=6,IF(D104&gt;=20,"H","A"),IF(E104&gt;=2,IF(D104&gt;=51,"H",IF(D104&lt;=19,"L","A")),IF(D104&lt;=50,"L","A"))),""))))</f>
        <v/>
      </c>
      <c r="J104" s="7" t="str">
        <f t="shared" ref="J104:J109" si="154">CONCATENATE(B104,C104)</f>
        <v/>
      </c>
      <c r="K104" s="9" t="str">
        <f t="shared" ref="K104:K109" si="155">IF(OR(H104="",H104=0),L104,H104)</f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 t="s">
        <v>252</v>
      </c>
      <c r="B105" s="4" t="s">
        <v>100</v>
      </c>
      <c r="C105" s="4" t="s">
        <v>41</v>
      </c>
      <c r="D105" s="7">
        <v>2</v>
      </c>
      <c r="E105" s="7">
        <v>2</v>
      </c>
      <c r="F105" s="8" t="str">
        <f t="shared" si="150"/>
        <v>Baixa</v>
      </c>
      <c r="G105" s="7" t="str">
        <f t="shared" si="151"/>
        <v>EEL</v>
      </c>
      <c r="H105" s="5">
        <f t="shared" si="152"/>
        <v>3</v>
      </c>
      <c r="I105" s="122" t="str">
        <f t="shared" si="153"/>
        <v>L</v>
      </c>
      <c r="J105" s="7" t="str">
        <f t="shared" si="154"/>
        <v>EEI</v>
      </c>
      <c r="K105" s="9">
        <f t="shared" si="155"/>
        <v>3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3</v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ref="F106:F107" si="156">IF(ISBLANK(B106),"",IF(I106="L","Baixa",IF(I106="A","Média",IF(I106="","","Alta"))))</f>
        <v/>
      </c>
      <c r="G106" s="7" t="str">
        <f t="shared" ref="G106:G107" si="157">CONCATENATE(B106,I106)</f>
        <v/>
      </c>
      <c r="H106" s="5" t="str">
        <f t="shared" ref="H106:H107" si="158">IF(ISBLANK(B106),"",IF(B106="ALI",IF(I106="L",7,IF(I106="A",10,15)),IF(B106="AIE",IF(I106="L",5,IF(I106="A",7,10)),IF(B106="SE",IF(I106="L",4,IF(I106="A",5,7)),IF(OR(B106="EE",B106="CE"),IF(I106="L",3,IF(I106="A",4,6)),0)))))</f>
        <v/>
      </c>
      <c r="I106" s="122" t="str">
        <f t="shared" ref="I106:I107" si="159">IF(OR(ISBLANK(D106),ISBLANK(E106)),IF(OR(B106="ALI",B106="AIE"),"L",IF(OR(B106="EE",B106="SE",B106="CE"),"A","")),IF(B106="EE",IF(E106&gt;=3,IF(D106&gt;=5,"H","A"),IF(E106&gt;=2,IF(D106&gt;=16,"H",IF(D106&lt;=4,"L","A")),IF(D106&lt;=15,"L","A"))),IF(OR(B106="SE",B106="CE"),IF(E106&gt;=4,IF(D106&gt;=6,"H","A"),IF(E106&gt;=2,IF(D106&gt;=20,"H",IF(D106&lt;=5,"L","A")),IF(D106&lt;=19,"L","A"))),IF(OR(B106="ALI",B106="AIE"),IF(E106&gt;=6,IF(D106&gt;=20,"H","A"),IF(E106&gt;=2,IF(D106&gt;=51,"H",IF(D106&lt;=19,"L","A")),IF(D106&lt;=50,"L","A"))),""))))</f>
        <v/>
      </c>
      <c r="J106" s="7" t="str">
        <f t="shared" ref="J106:J107" si="160">CONCATENATE(B106,C106)</f>
        <v/>
      </c>
      <c r="K106" s="9" t="str">
        <f t="shared" ref="K106:K107" si="161">IF(OR(H106="",H106=0),L106,H106)</f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8" t="s">
        <v>256</v>
      </c>
      <c r="B107" s="4"/>
      <c r="C107" s="4"/>
      <c r="D107" s="7"/>
      <c r="E107" s="7"/>
      <c r="F107" s="8" t="str">
        <f t="shared" si="156"/>
        <v/>
      </c>
      <c r="G107" s="7" t="str">
        <f t="shared" si="157"/>
        <v/>
      </c>
      <c r="H107" s="5" t="str">
        <f t="shared" si="158"/>
        <v/>
      </c>
      <c r="I107" s="122" t="str">
        <f t="shared" si="159"/>
        <v/>
      </c>
      <c r="J107" s="7" t="str">
        <f t="shared" si="160"/>
        <v/>
      </c>
      <c r="K107" s="9" t="str">
        <f t="shared" si="16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 t="s">
        <v>256</v>
      </c>
      <c r="B108" s="4" t="s">
        <v>98</v>
      </c>
      <c r="C108" s="4" t="s">
        <v>41</v>
      </c>
      <c r="D108" s="7">
        <v>5</v>
      </c>
      <c r="E108" s="7">
        <v>2</v>
      </c>
      <c r="F108" s="8" t="str">
        <f t="shared" ref="F108" si="162">IF(ISBLANK(B108),"",IF(I108="L","Baixa",IF(I108="A","Média",IF(I108="","","Alta"))))</f>
        <v>Baixa</v>
      </c>
      <c r="G108" s="7" t="str">
        <f t="shared" ref="G108" si="163">CONCATENATE(B108,I108)</f>
        <v>ALIL</v>
      </c>
      <c r="H108" s="5">
        <f t="shared" ref="H108" si="164">IF(ISBLANK(B108),"",IF(B108="ALI",IF(I108="L",7,IF(I108="A",10,15)),IF(B108="AIE",IF(I108="L",5,IF(I108="A",7,10)),IF(B108="SE",IF(I108="L",4,IF(I108="A",5,7)),IF(OR(B108="EE",B108="CE"),IF(I108="L",3,IF(I108="A",4,6)),0)))))</f>
        <v>7</v>
      </c>
      <c r="I108" s="122" t="str">
        <f t="shared" ref="I108" si="165">IF(OR(ISBLANK(D108),ISBLANK(E108)),IF(OR(B108="ALI",B108="AIE"),"L",IF(OR(B108="EE",B108="SE",B108="CE"),"A","")),IF(B108="EE",IF(E108&gt;=3,IF(D108&gt;=5,"H","A"),IF(E108&gt;=2,IF(D108&gt;=16,"H",IF(D108&lt;=4,"L","A")),IF(D108&lt;=15,"L","A"))),IF(OR(B108="SE",B108="CE"),IF(E108&gt;=4,IF(D108&gt;=6,"H","A"),IF(E108&gt;=2,IF(D108&gt;=20,"H",IF(D108&lt;=5,"L","A")),IF(D108&lt;=19,"L","A"))),IF(OR(B108="ALI",B108="AIE"),IF(E108&gt;=6,IF(D108&gt;=20,"H","A"),IF(E108&gt;=2,IF(D108&gt;=51,"H",IF(D108&lt;=19,"L","A")),IF(D108&lt;=50,"L","A"))),""))))</f>
        <v>L</v>
      </c>
      <c r="J108" s="7" t="str">
        <f t="shared" ref="J108" si="166">CONCATENATE(B108,C108)</f>
        <v>ALII</v>
      </c>
      <c r="K108" s="9">
        <f t="shared" ref="K108" si="167">IF(OR(H108="",H108=0),L108,H108)</f>
        <v>7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7</v>
      </c>
      <c r="M108" s="10"/>
      <c r="N108" s="10"/>
      <c r="O108" s="6"/>
    </row>
    <row r="109" spans="1:15" x14ac:dyDescent="0.2">
      <c r="A109" s="126" t="s">
        <v>257</v>
      </c>
      <c r="B109" s="4" t="s">
        <v>100</v>
      </c>
      <c r="C109" s="4" t="s">
        <v>41</v>
      </c>
      <c r="D109" s="7">
        <v>7</v>
      </c>
      <c r="E109" s="7">
        <v>3</v>
      </c>
      <c r="F109" s="8" t="str">
        <f t="shared" si="150"/>
        <v>Alta</v>
      </c>
      <c r="G109" s="7" t="str">
        <f t="shared" si="151"/>
        <v>EEH</v>
      </c>
      <c r="H109" s="5">
        <f t="shared" si="152"/>
        <v>6</v>
      </c>
      <c r="I109" s="122" t="str">
        <f t="shared" si="153"/>
        <v>H</v>
      </c>
      <c r="J109" s="7" t="str">
        <f t="shared" si="154"/>
        <v>EEI</v>
      </c>
      <c r="K109" s="9">
        <f t="shared" si="155"/>
        <v>6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6</v>
      </c>
      <c r="M109" s="10"/>
      <c r="N109" s="10"/>
      <c r="O109" s="6"/>
    </row>
    <row r="110" spans="1:15" x14ac:dyDescent="0.2">
      <c r="A110" s="129"/>
      <c r="B110" s="4"/>
      <c r="C110" s="4"/>
      <c r="D110" s="7"/>
      <c r="E110" s="7"/>
      <c r="F110" s="8" t="str">
        <f t="shared" ref="F110" si="168">IF(ISBLANK(B110),"",IF(I110="L","Baixa",IF(I110="A","Média",IF(I110="","","Alta"))))</f>
        <v/>
      </c>
      <c r="G110" s="7" t="str">
        <f t="shared" ref="G110" si="169">CONCATENATE(B110,I110)</f>
        <v/>
      </c>
      <c r="H110" s="5" t="str">
        <f t="shared" ref="H110" si="170">IF(ISBLANK(B110),"",IF(B110="ALI",IF(I110="L",7,IF(I110="A",10,15)),IF(B110="AIE",IF(I110="L",5,IF(I110="A",7,10)),IF(B110="SE",IF(I110="L",4,IF(I110="A",5,7)),IF(OR(B110="EE",B110="CE"),IF(I110="L",3,IF(I110="A",4,6)),0)))))</f>
        <v/>
      </c>
      <c r="I110" s="122" t="str">
        <f t="shared" ref="I110" si="171">IF(OR(ISBLANK(D110),ISBLANK(E110)),IF(OR(B110="ALI",B110="AIE"),"L",IF(OR(B110="EE",B110="SE",B110="CE"),"A","")),IF(B110="EE",IF(E110&gt;=3,IF(D110&gt;=5,"H","A"),IF(E110&gt;=2,IF(D110&gt;=16,"H",IF(D110&lt;=4,"L","A")),IF(D110&lt;=15,"L","A"))),IF(OR(B110="SE",B110="CE"),IF(E110&gt;=4,IF(D110&gt;=6,"H","A"),IF(E110&gt;=2,IF(D110&gt;=20,"H",IF(D110&lt;=5,"L","A")),IF(D110&lt;=19,"L","A"))),IF(OR(B110="ALI",B110="AIE"),IF(E110&gt;=6,IF(D110&gt;=20,"H","A"),IF(E110&gt;=2,IF(D110&gt;=51,"H",IF(D110&lt;=19,"L","A")),IF(D110&lt;=50,"L","A"))),""))))</f>
        <v/>
      </c>
      <c r="J110" s="7" t="str">
        <f t="shared" ref="J110" si="172">CONCATENATE(B110,C110)</f>
        <v/>
      </c>
      <c r="K110" s="9" t="str">
        <f t="shared" ref="K110" si="173">IF(OR(H110="",H110=0),L110,H110)</f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 t="s">
        <v>263</v>
      </c>
      <c r="B111" s="4" t="s">
        <v>103</v>
      </c>
      <c r="C111" s="4" t="s">
        <v>41</v>
      </c>
      <c r="D111" s="7">
        <v>22</v>
      </c>
      <c r="E111" s="7">
        <v>6</v>
      </c>
      <c r="F111" s="8" t="str">
        <f t="shared" si="84"/>
        <v>Alta</v>
      </c>
      <c r="G111" s="7" t="str">
        <f t="shared" si="85"/>
        <v>SEH</v>
      </c>
      <c r="H111" s="5">
        <f t="shared" si="86"/>
        <v>7</v>
      </c>
      <c r="I111" s="122" t="str">
        <f t="shared" si="87"/>
        <v>H</v>
      </c>
      <c r="J111" s="7" t="str">
        <f t="shared" si="88"/>
        <v>SEI</v>
      </c>
      <c r="K111" s="9">
        <f t="shared" si="89"/>
        <v>7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7</v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84"/>
        <v/>
      </c>
      <c r="G112" s="7" t="str">
        <f t="shared" si="85"/>
        <v/>
      </c>
      <c r="H112" s="5" t="str">
        <f t="shared" si="86"/>
        <v/>
      </c>
      <c r="I112" s="122" t="str">
        <f t="shared" si="87"/>
        <v/>
      </c>
      <c r="J112" s="7" t="str">
        <f t="shared" si="88"/>
        <v/>
      </c>
      <c r="K112" s="9" t="str">
        <f t="shared" si="89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ht="25.5" x14ac:dyDescent="0.2">
      <c r="A113" s="126" t="s">
        <v>264</v>
      </c>
      <c r="B113" s="4" t="s">
        <v>160</v>
      </c>
      <c r="C113" s="4" t="s">
        <v>41</v>
      </c>
      <c r="D113" s="7"/>
      <c r="E113" s="7"/>
      <c r="F113" s="8" t="str">
        <f t="shared" si="84"/>
        <v/>
      </c>
      <c r="G113" s="7" t="str">
        <f t="shared" si="85"/>
        <v>DC</v>
      </c>
      <c r="H113" s="5">
        <f t="shared" si="86"/>
        <v>0</v>
      </c>
      <c r="I113" s="122" t="str">
        <f t="shared" si="87"/>
        <v/>
      </c>
      <c r="J113" s="7" t="str">
        <f t="shared" si="88"/>
        <v>DCI</v>
      </c>
      <c r="K113" s="9">
        <f t="shared" si="89"/>
        <v>0</v>
      </c>
      <c r="L113" s="9">
        <f>IF(NOT(ISERROR(VLOOKUP(B113,Deflatores!G$42:H$64,2,FALSE))),VLOOKUP(B113,Deflatores!G$42:H$64,2,FALSE),IF(OR(ISBLANK(C113),ISBLANK(B113)),"",VLOOKUP(C113,Deflatores!G$4:H$38,2,FALSE)*H113+VLOOKUP(C113,Deflatores!G$4:I$38,3,FALSE)))</f>
        <v>0</v>
      </c>
      <c r="M113" s="10"/>
      <c r="N113" s="10"/>
      <c r="O113" s="6" t="s">
        <v>266</v>
      </c>
    </row>
    <row r="114" spans="1:15" x14ac:dyDescent="0.2">
      <c r="A114" s="126"/>
      <c r="B114" s="4"/>
      <c r="C114" s="4"/>
      <c r="D114" s="7"/>
      <c r="E114" s="7"/>
      <c r="F114" s="8" t="str">
        <f t="shared" si="84"/>
        <v/>
      </c>
      <c r="G114" s="7" t="str">
        <f t="shared" si="85"/>
        <v/>
      </c>
      <c r="H114" s="5" t="str">
        <f t="shared" si="86"/>
        <v/>
      </c>
      <c r="I114" s="122" t="str">
        <f t="shared" si="87"/>
        <v/>
      </c>
      <c r="J114" s="7" t="str">
        <f t="shared" si="88"/>
        <v/>
      </c>
      <c r="K114" s="9" t="str">
        <f t="shared" si="89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ht="25.5" x14ac:dyDescent="0.2">
      <c r="A115" s="126" t="s">
        <v>265</v>
      </c>
      <c r="B115" s="4" t="s">
        <v>160</v>
      </c>
      <c r="C115" s="4" t="s">
        <v>41</v>
      </c>
      <c r="D115" s="7"/>
      <c r="E115" s="7"/>
      <c r="F115" s="8" t="str">
        <f t="shared" si="84"/>
        <v/>
      </c>
      <c r="G115" s="7" t="str">
        <f t="shared" si="85"/>
        <v>DC</v>
      </c>
      <c r="H115" s="5">
        <f t="shared" si="86"/>
        <v>0</v>
      </c>
      <c r="I115" s="122" t="str">
        <f t="shared" si="87"/>
        <v/>
      </c>
      <c r="J115" s="7" t="str">
        <f t="shared" si="88"/>
        <v>DCI</v>
      </c>
      <c r="K115" s="9">
        <f t="shared" si="89"/>
        <v>0</v>
      </c>
      <c r="L115" s="9">
        <f>IF(NOT(ISERROR(VLOOKUP(B115,Deflatores!G$42:H$64,2,FALSE))),VLOOKUP(B115,Deflatores!G$42:H$64,2,FALSE),IF(OR(ISBLANK(C115),ISBLANK(B115)),"",VLOOKUP(C115,Deflatores!G$4:H$38,2,FALSE)*H115+VLOOKUP(C115,Deflatores!G$4:I$38,3,FALSE)))</f>
        <v>0</v>
      </c>
      <c r="M115" s="10"/>
      <c r="N115" s="10"/>
      <c r="O115" s="6" t="s">
        <v>266</v>
      </c>
    </row>
    <row r="116" spans="1:15" x14ac:dyDescent="0.2">
      <c r="A116" s="126"/>
      <c r="B116" s="4"/>
      <c r="C116" s="4"/>
      <c r="D116" s="7"/>
      <c r="E116" s="7"/>
      <c r="F116" s="8" t="str">
        <f t="shared" si="84"/>
        <v/>
      </c>
      <c r="G116" s="7" t="str">
        <f t="shared" si="85"/>
        <v/>
      </c>
      <c r="H116" s="5" t="str">
        <f t="shared" si="86"/>
        <v/>
      </c>
      <c r="I116" s="122" t="str">
        <f t="shared" si="87"/>
        <v/>
      </c>
      <c r="J116" s="7" t="str">
        <f t="shared" si="88"/>
        <v/>
      </c>
      <c r="K116" s="9" t="str">
        <f t="shared" si="89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si="84"/>
        <v/>
      </c>
      <c r="G117" s="7" t="str">
        <f t="shared" si="85"/>
        <v/>
      </c>
      <c r="H117" s="5" t="str">
        <f t="shared" si="86"/>
        <v/>
      </c>
      <c r="I117" s="122" t="str">
        <f t="shared" si="87"/>
        <v/>
      </c>
      <c r="J117" s="7" t="str">
        <f t="shared" si="88"/>
        <v/>
      </c>
      <c r="K117" s="9" t="str">
        <f t="shared" si="89"/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84"/>
        <v/>
      </c>
      <c r="G118" s="7" t="str">
        <f t="shared" si="85"/>
        <v/>
      </c>
      <c r="H118" s="5" t="str">
        <f t="shared" si="86"/>
        <v/>
      </c>
      <c r="I118" s="122" t="str">
        <f t="shared" si="87"/>
        <v/>
      </c>
      <c r="J118" s="7" t="str">
        <f t="shared" si="88"/>
        <v/>
      </c>
      <c r="K118" s="9" t="str">
        <f t="shared" si="89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84"/>
        <v/>
      </c>
      <c r="G119" s="7" t="str">
        <f t="shared" si="85"/>
        <v/>
      </c>
      <c r="H119" s="5" t="str">
        <f t="shared" si="86"/>
        <v/>
      </c>
      <c r="I119" s="122" t="str">
        <f t="shared" si="87"/>
        <v/>
      </c>
      <c r="J119" s="7" t="str">
        <f t="shared" si="88"/>
        <v/>
      </c>
      <c r="K119" s="9" t="str">
        <f t="shared" si="89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si="84"/>
        <v/>
      </c>
      <c r="G120" s="7" t="str">
        <f t="shared" si="85"/>
        <v/>
      </c>
      <c r="H120" s="5" t="str">
        <f t="shared" si="86"/>
        <v/>
      </c>
      <c r="I120" s="122" t="str">
        <f t="shared" si="87"/>
        <v/>
      </c>
      <c r="J120" s="7" t="str">
        <f t="shared" si="88"/>
        <v/>
      </c>
      <c r="K120" s="9" t="str">
        <f t="shared" si="89"/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84"/>
        <v/>
      </c>
      <c r="G121" s="7" t="str">
        <f t="shared" si="85"/>
        <v/>
      </c>
      <c r="H121" s="5" t="str">
        <f t="shared" si="86"/>
        <v/>
      </c>
      <c r="I121" s="122" t="str">
        <f t="shared" si="87"/>
        <v/>
      </c>
      <c r="J121" s="7" t="str">
        <f t="shared" si="88"/>
        <v/>
      </c>
      <c r="K121" s="9" t="str">
        <f t="shared" si="89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8"/>
      <c r="B122" s="4"/>
      <c r="C122" s="4"/>
      <c r="D122" s="7"/>
      <c r="E122" s="7"/>
      <c r="F122" s="8" t="str">
        <f t="shared" si="84"/>
        <v/>
      </c>
      <c r="G122" s="7" t="str">
        <f t="shared" si="85"/>
        <v/>
      </c>
      <c r="H122" s="5" t="str">
        <f t="shared" si="86"/>
        <v/>
      </c>
      <c r="I122" s="122" t="str">
        <f t="shared" si="87"/>
        <v/>
      </c>
      <c r="J122" s="7" t="str">
        <f t="shared" si="88"/>
        <v/>
      </c>
      <c r="K122" s="9" t="str">
        <f t="shared" si="89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si="84"/>
        <v/>
      </c>
      <c r="G123" s="7" t="str">
        <f t="shared" si="85"/>
        <v/>
      </c>
      <c r="H123" s="5" t="str">
        <f t="shared" si="86"/>
        <v/>
      </c>
      <c r="I123" s="122" t="str">
        <f t="shared" si="87"/>
        <v/>
      </c>
      <c r="J123" s="7" t="str">
        <f t="shared" si="88"/>
        <v/>
      </c>
      <c r="K123" s="9" t="str">
        <f t="shared" si="89"/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ref="F124:F125" si="174">IF(ISBLANK(B124),"",IF(I124="L","Baixa",IF(I124="A","Média",IF(I124="","","Alta"))))</f>
        <v/>
      </c>
      <c r="G124" s="7" t="str">
        <f t="shared" ref="G124:G125" si="175">CONCATENATE(B124,I124)</f>
        <v/>
      </c>
      <c r="H124" s="5" t="str">
        <f t="shared" ref="H124:H125" si="176">IF(ISBLANK(B124),"",IF(B124="ALI",IF(I124="L",7,IF(I124="A",10,15)),IF(B124="AIE",IF(I124="L",5,IF(I124="A",7,10)),IF(B124="SE",IF(I124="L",4,IF(I124="A",5,7)),IF(OR(B124="EE",B124="CE"),IF(I124="L",3,IF(I124="A",4,6)),0)))))</f>
        <v/>
      </c>
      <c r="I124" s="122" t="str">
        <f t="shared" ref="I124:I125" si="177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/>
      </c>
      <c r="J124" s="7" t="str">
        <f t="shared" ref="J124:J125" si="178">CONCATENATE(B124,C124)</f>
        <v/>
      </c>
      <c r="K124" s="9" t="str">
        <f t="shared" ref="K124:K125" si="179">IF(OR(H124="",H124=0),L124,H124)</f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6"/>
      <c r="B125" s="4"/>
      <c r="C125" s="4"/>
      <c r="D125" s="7"/>
      <c r="E125" s="7"/>
      <c r="F125" s="8" t="str">
        <f t="shared" si="174"/>
        <v/>
      </c>
      <c r="G125" s="7" t="str">
        <f t="shared" si="175"/>
        <v/>
      </c>
      <c r="H125" s="5" t="str">
        <f t="shared" si="176"/>
        <v/>
      </c>
      <c r="I125" s="122" t="str">
        <f t="shared" si="177"/>
        <v/>
      </c>
      <c r="J125" s="7" t="str">
        <f t="shared" si="178"/>
        <v/>
      </c>
      <c r="K125" s="9" t="str">
        <f t="shared" si="179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84"/>
        <v/>
      </c>
      <c r="G126" s="7" t="str">
        <f t="shared" si="85"/>
        <v/>
      </c>
      <c r="H126" s="5" t="str">
        <f t="shared" si="86"/>
        <v/>
      </c>
      <c r="I126" s="122" t="str">
        <f t="shared" si="87"/>
        <v/>
      </c>
      <c r="J126" s="7" t="str">
        <f t="shared" si="88"/>
        <v/>
      </c>
      <c r="K126" s="9" t="str">
        <f t="shared" si="89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ref="F127" si="180">IF(ISBLANK(B127),"",IF(I127="L","Baixa",IF(I127="A","Média",IF(I127="","","Alta"))))</f>
        <v/>
      </c>
      <c r="G127" s="7" t="str">
        <f t="shared" ref="G127" si="181">CONCATENATE(B127,I127)</f>
        <v/>
      </c>
      <c r="H127" s="5" t="str">
        <f t="shared" ref="H127" si="182">IF(ISBLANK(B127),"",IF(B127="ALI",IF(I127="L",7,IF(I127="A",10,15)),IF(B127="AIE",IF(I127="L",5,IF(I127="A",7,10)),IF(B127="SE",IF(I127="L",4,IF(I127="A",5,7)),IF(OR(B127="EE",B127="CE"),IF(I127="L",3,IF(I127="A",4,6)),0)))))</f>
        <v/>
      </c>
      <c r="I127" s="122" t="str">
        <f t="shared" ref="I127" si="183"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/>
      </c>
      <c r="J127" s="7" t="str">
        <f t="shared" ref="J127" si="184">CONCATENATE(B127,C127)</f>
        <v/>
      </c>
      <c r="K127" s="9" t="str">
        <f t="shared" ref="K127" si="185">IF(OR(H127="",H127=0),L127,H127)</f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84"/>
        <v/>
      </c>
      <c r="G128" s="7" t="str">
        <f t="shared" si="85"/>
        <v/>
      </c>
      <c r="H128" s="5" t="str">
        <f t="shared" si="86"/>
        <v/>
      </c>
      <c r="I128" s="122" t="str">
        <f t="shared" si="87"/>
        <v/>
      </c>
      <c r="J128" s="7" t="str">
        <f t="shared" si="88"/>
        <v/>
      </c>
      <c r="K128" s="9" t="str">
        <f t="shared" si="89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si="84"/>
        <v/>
      </c>
      <c r="G129" s="7" t="str">
        <f t="shared" si="85"/>
        <v/>
      </c>
      <c r="H129" s="5" t="str">
        <f t="shared" si="86"/>
        <v/>
      </c>
      <c r="I129" s="122" t="str">
        <f t="shared" si="87"/>
        <v/>
      </c>
      <c r="J129" s="7" t="str">
        <f t="shared" si="88"/>
        <v/>
      </c>
      <c r="K129" s="9" t="str">
        <f t="shared" si="89"/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ref="F130" si="186">IF(ISBLANK(B130),"",IF(I130="L","Baixa",IF(I130="A","Média",IF(I130="","","Alta"))))</f>
        <v/>
      </c>
      <c r="G130" s="7" t="str">
        <f t="shared" ref="G130" si="187">CONCATENATE(B130,I130)</f>
        <v/>
      </c>
      <c r="H130" s="5" t="str">
        <f t="shared" ref="H130" si="188">IF(ISBLANK(B130),"",IF(B130="ALI",IF(I130="L",7,IF(I130="A",10,15)),IF(B130="AIE",IF(I130="L",5,IF(I130="A",7,10)),IF(B130="SE",IF(I130="L",4,IF(I130="A",5,7)),IF(OR(B130="EE",B130="CE"),IF(I130="L",3,IF(I130="A",4,6)),0)))))</f>
        <v/>
      </c>
      <c r="I130" s="122" t="str">
        <f t="shared" ref="I130" si="189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/>
      </c>
      <c r="J130" s="7" t="str">
        <f t="shared" ref="J130" si="190">CONCATENATE(B130,C130)</f>
        <v/>
      </c>
      <c r="K130" s="9" t="str">
        <f t="shared" ref="K130" si="191">IF(OR(H130="",H130=0),L130,H130)</f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84"/>
        <v/>
      </c>
      <c r="G131" s="7" t="str">
        <f t="shared" si="85"/>
        <v/>
      </c>
      <c r="H131" s="5" t="str">
        <f t="shared" si="86"/>
        <v/>
      </c>
      <c r="I131" s="122" t="str">
        <f t="shared" si="87"/>
        <v/>
      </c>
      <c r="J131" s="7" t="str">
        <f t="shared" si="88"/>
        <v/>
      </c>
      <c r="K131" s="9" t="str">
        <f t="shared" si="89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8"/>
      <c r="B132" s="4"/>
      <c r="C132" s="4"/>
      <c r="D132" s="7"/>
      <c r="E132" s="7"/>
      <c r="F132" s="8" t="str">
        <f t="shared" si="84"/>
        <v/>
      </c>
      <c r="G132" s="7" t="str">
        <f t="shared" si="85"/>
        <v/>
      </c>
      <c r="H132" s="5" t="str">
        <f t="shared" si="86"/>
        <v/>
      </c>
      <c r="I132" s="122" t="str">
        <f t="shared" si="87"/>
        <v/>
      </c>
      <c r="J132" s="7" t="str">
        <f t="shared" si="88"/>
        <v/>
      </c>
      <c r="K132" s="9" t="str">
        <f t="shared" si="89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6"/>
      <c r="B133" s="4"/>
      <c r="C133" s="4"/>
      <c r="D133" s="7"/>
      <c r="E133" s="7"/>
      <c r="F133" s="8" t="str">
        <f t="shared" si="84"/>
        <v/>
      </c>
      <c r="G133" s="7" t="str">
        <f t="shared" si="85"/>
        <v/>
      </c>
      <c r="H133" s="5" t="str">
        <f t="shared" si="86"/>
        <v/>
      </c>
      <c r="I133" s="122" t="str">
        <f t="shared" si="87"/>
        <v/>
      </c>
      <c r="J133" s="7" t="str">
        <f t="shared" si="88"/>
        <v/>
      </c>
      <c r="K133" s="9" t="str">
        <f t="shared" si="89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84"/>
        <v/>
      </c>
      <c r="G134" s="7" t="str">
        <f t="shared" si="85"/>
        <v/>
      </c>
      <c r="H134" s="5" t="str">
        <f t="shared" si="86"/>
        <v/>
      </c>
      <c r="I134" s="122" t="str">
        <f t="shared" si="87"/>
        <v/>
      </c>
      <c r="J134" s="7" t="str">
        <f t="shared" si="88"/>
        <v/>
      </c>
      <c r="K134" s="9" t="str">
        <f t="shared" si="89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84"/>
        <v/>
      </c>
      <c r="G135" s="7" t="str">
        <f t="shared" si="85"/>
        <v/>
      </c>
      <c r="H135" s="5" t="str">
        <f t="shared" si="86"/>
        <v/>
      </c>
      <c r="I135" s="122" t="str">
        <f t="shared" si="87"/>
        <v/>
      </c>
      <c r="J135" s="7" t="str">
        <f t="shared" si="88"/>
        <v/>
      </c>
      <c r="K135" s="9" t="str">
        <f t="shared" si="89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ref="F136" si="192">IF(ISBLANK(B136),"",IF(I136="L","Baixa",IF(I136="A","Média",IF(I136="","","Alta"))))</f>
        <v/>
      </c>
      <c r="G136" s="7" t="str">
        <f t="shared" ref="G136" si="193">CONCATENATE(B136,I136)</f>
        <v/>
      </c>
      <c r="H136" s="5" t="str">
        <f t="shared" ref="H136" si="194">IF(ISBLANK(B136),"",IF(B136="ALI",IF(I136="L",7,IF(I136="A",10,15)),IF(B136="AIE",IF(I136="L",5,IF(I136="A",7,10)),IF(B136="SE",IF(I136="L",4,IF(I136="A",5,7)),IF(OR(B136="EE",B136="CE"),IF(I136="L",3,IF(I136="A",4,6)),0)))))</f>
        <v/>
      </c>
      <c r="I136" s="122" t="str">
        <f t="shared" ref="I136" si="195"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/>
      </c>
      <c r="J136" s="7" t="str">
        <f t="shared" ref="J136" si="196">CONCATENATE(B136,C136)</f>
        <v/>
      </c>
      <c r="K136" s="9" t="str">
        <f t="shared" ref="K136" si="197">IF(OR(H136="",H136=0),L136,H136)</f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84"/>
        <v/>
      </c>
      <c r="G137" s="7" t="str">
        <f t="shared" si="85"/>
        <v/>
      </c>
      <c r="H137" s="5" t="str">
        <f t="shared" si="86"/>
        <v/>
      </c>
      <c r="I137" s="122" t="str">
        <f t="shared" si="87"/>
        <v/>
      </c>
      <c r="J137" s="7" t="str">
        <f t="shared" si="88"/>
        <v/>
      </c>
      <c r="K137" s="9" t="str">
        <f t="shared" si="89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84"/>
        <v/>
      </c>
      <c r="G138" s="7" t="str">
        <f t="shared" si="85"/>
        <v/>
      </c>
      <c r="H138" s="5" t="str">
        <f t="shared" si="86"/>
        <v/>
      </c>
      <c r="I138" s="122" t="str">
        <f t="shared" si="87"/>
        <v/>
      </c>
      <c r="J138" s="7" t="str">
        <f t="shared" si="88"/>
        <v/>
      </c>
      <c r="K138" s="9" t="str">
        <f t="shared" si="89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84"/>
        <v/>
      </c>
      <c r="G139" s="7" t="str">
        <f t="shared" si="85"/>
        <v/>
      </c>
      <c r="H139" s="5" t="str">
        <f t="shared" si="86"/>
        <v/>
      </c>
      <c r="I139" s="122" t="str">
        <f t="shared" si="87"/>
        <v/>
      </c>
      <c r="J139" s="7" t="str">
        <f t="shared" si="88"/>
        <v/>
      </c>
      <c r="K139" s="9" t="str">
        <f t="shared" si="89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8"/>
      <c r="B140" s="4"/>
      <c r="C140" s="4"/>
      <c r="D140" s="7"/>
      <c r="E140" s="7"/>
      <c r="F140" s="8" t="str">
        <f t="shared" si="84"/>
        <v/>
      </c>
      <c r="G140" s="7" t="str">
        <f t="shared" si="85"/>
        <v/>
      </c>
      <c r="H140" s="5" t="str">
        <f t="shared" si="86"/>
        <v/>
      </c>
      <c r="I140" s="122" t="str">
        <f t="shared" si="87"/>
        <v/>
      </c>
      <c r="J140" s="7" t="str">
        <f t="shared" si="88"/>
        <v/>
      </c>
      <c r="K140" s="9" t="str">
        <f t="shared" si="89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/>
      <c r="B141" s="4"/>
      <c r="C141" s="4"/>
      <c r="D141" s="7"/>
      <c r="E141" s="7"/>
      <c r="F141" s="8" t="str">
        <f t="shared" si="84"/>
        <v/>
      </c>
      <c r="G141" s="7" t="str">
        <f t="shared" si="85"/>
        <v/>
      </c>
      <c r="H141" s="5" t="str">
        <f t="shared" si="86"/>
        <v/>
      </c>
      <c r="I141" s="122" t="str">
        <f t="shared" si="87"/>
        <v/>
      </c>
      <c r="J141" s="7" t="str">
        <f t="shared" si="88"/>
        <v/>
      </c>
      <c r="K141" s="9" t="str">
        <f t="shared" si="89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84"/>
        <v/>
      </c>
      <c r="G142" s="7" t="str">
        <f t="shared" si="85"/>
        <v/>
      </c>
      <c r="H142" s="5" t="str">
        <f t="shared" si="86"/>
        <v/>
      </c>
      <c r="I142" s="122" t="str">
        <f t="shared" si="87"/>
        <v/>
      </c>
      <c r="J142" s="7" t="str">
        <f t="shared" si="88"/>
        <v/>
      </c>
      <c r="K142" s="9" t="str">
        <f t="shared" si="89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84"/>
        <v/>
      </c>
      <c r="G143" s="7" t="str">
        <f t="shared" si="85"/>
        <v/>
      </c>
      <c r="H143" s="5" t="str">
        <f t="shared" si="86"/>
        <v/>
      </c>
      <c r="I143" s="122" t="str">
        <f t="shared" si="87"/>
        <v/>
      </c>
      <c r="J143" s="7" t="str">
        <f t="shared" si="88"/>
        <v/>
      </c>
      <c r="K143" s="9" t="str">
        <f t="shared" si="89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84"/>
        <v/>
      </c>
      <c r="G144" s="7" t="str">
        <f t="shared" si="85"/>
        <v/>
      </c>
      <c r="H144" s="5" t="str">
        <f t="shared" si="86"/>
        <v/>
      </c>
      <c r="I144" s="122" t="str">
        <f t="shared" si="87"/>
        <v/>
      </c>
      <c r="J144" s="7" t="str">
        <f t="shared" si="88"/>
        <v/>
      </c>
      <c r="K144" s="9" t="str">
        <f t="shared" si="89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si="84"/>
        <v/>
      </c>
      <c r="G145" s="7" t="str">
        <f t="shared" si="85"/>
        <v/>
      </c>
      <c r="H145" s="5" t="str">
        <f t="shared" si="86"/>
        <v/>
      </c>
      <c r="I145" s="122" t="str">
        <f t="shared" si="87"/>
        <v/>
      </c>
      <c r="J145" s="7" t="str">
        <f t="shared" si="88"/>
        <v/>
      </c>
      <c r="K145" s="9" t="str">
        <f t="shared" si="89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84"/>
        <v/>
      </c>
      <c r="G146" s="7" t="str">
        <f t="shared" si="85"/>
        <v/>
      </c>
      <c r="H146" s="5" t="str">
        <f t="shared" si="86"/>
        <v/>
      </c>
      <c r="I146" s="122" t="str">
        <f t="shared" si="87"/>
        <v/>
      </c>
      <c r="J146" s="7" t="str">
        <f t="shared" si="88"/>
        <v/>
      </c>
      <c r="K146" s="9" t="str">
        <f t="shared" si="89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84"/>
        <v/>
      </c>
      <c r="G147" s="7" t="str">
        <f t="shared" si="85"/>
        <v/>
      </c>
      <c r="H147" s="5" t="str">
        <f t="shared" si="86"/>
        <v/>
      </c>
      <c r="I147" s="122" t="str">
        <f t="shared" si="87"/>
        <v/>
      </c>
      <c r="J147" s="7" t="str">
        <f t="shared" si="88"/>
        <v/>
      </c>
      <c r="K147" s="9" t="str">
        <f t="shared" si="89"/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8"/>
      <c r="B148" s="4"/>
      <c r="C148" s="4"/>
      <c r="D148" s="7"/>
      <c r="E148" s="7"/>
      <c r="F148" s="8" t="str">
        <f t="shared" si="84"/>
        <v/>
      </c>
      <c r="G148" s="7" t="str">
        <f t="shared" si="85"/>
        <v/>
      </c>
      <c r="H148" s="5" t="str">
        <f t="shared" si="86"/>
        <v/>
      </c>
      <c r="I148" s="122" t="str">
        <f t="shared" si="87"/>
        <v/>
      </c>
      <c r="J148" s="7" t="str">
        <f t="shared" si="88"/>
        <v/>
      </c>
      <c r="K148" s="9" t="str">
        <f t="shared" si="8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6"/>
      <c r="B149" s="4"/>
      <c r="C149" s="4"/>
      <c r="D149" s="7"/>
      <c r="E149" s="7"/>
      <c r="F149" s="8" t="str">
        <f t="shared" si="84"/>
        <v/>
      </c>
      <c r="G149" s="7" t="str">
        <f t="shared" si="85"/>
        <v/>
      </c>
      <c r="H149" s="5" t="str">
        <f t="shared" si="86"/>
        <v/>
      </c>
      <c r="I149" s="122" t="str">
        <f t="shared" si="87"/>
        <v/>
      </c>
      <c r="J149" s="7" t="str">
        <f t="shared" si="88"/>
        <v/>
      </c>
      <c r="K149" s="9" t="str">
        <f t="shared" si="89"/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84"/>
        <v/>
      </c>
      <c r="G150" s="7" t="str">
        <f t="shared" si="85"/>
        <v/>
      </c>
      <c r="H150" s="5" t="str">
        <f t="shared" si="86"/>
        <v/>
      </c>
      <c r="I150" s="122" t="str">
        <f t="shared" si="87"/>
        <v/>
      </c>
      <c r="J150" s="7" t="str">
        <f t="shared" si="88"/>
        <v/>
      </c>
      <c r="K150" s="9" t="str">
        <f t="shared" si="8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84"/>
        <v/>
      </c>
      <c r="G151" s="7" t="str">
        <f t="shared" si="85"/>
        <v/>
      </c>
      <c r="H151" s="5" t="str">
        <f t="shared" si="86"/>
        <v/>
      </c>
      <c r="I151" s="122" t="str">
        <f t="shared" si="87"/>
        <v/>
      </c>
      <c r="J151" s="7" t="str">
        <f t="shared" si="88"/>
        <v/>
      </c>
      <c r="K151" s="9" t="str">
        <f t="shared" si="8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ref="F152:F220" si="198">IF(ISBLANK(B152),"",IF(I152="L","Baixa",IF(I152="A","Média",IF(I152="","","Alta"))))</f>
        <v/>
      </c>
      <c r="G152" s="7" t="str">
        <f t="shared" ref="G152:G220" si="199">CONCATENATE(B152,I152)</f>
        <v/>
      </c>
      <c r="H152" s="5" t="str">
        <f t="shared" ref="H152:H220" si="200">IF(ISBLANK(B152),"",IF(B152="ALI",IF(I152="L",7,IF(I152="A",10,15)),IF(B152="AIE",IF(I152="L",5,IF(I152="A",7,10)),IF(B152="SE",IF(I152="L",4,IF(I152="A",5,7)),IF(OR(B152="EE",B152="CE"),IF(I152="L",3,IF(I152="A",4,6)),0)))))</f>
        <v/>
      </c>
      <c r="I152" s="122" t="str">
        <f t="shared" ref="I152:I220" si="201">IF(OR(ISBLANK(D152),ISBLANK(E152)),IF(OR(B152="ALI",B152="AIE"),"L",IF(OR(B152="EE",B152="SE",B152="CE"),"A","")),IF(B152="EE",IF(E152&gt;=3,IF(D152&gt;=5,"H","A"),IF(E152&gt;=2,IF(D152&gt;=16,"H",IF(D152&lt;=4,"L","A")),IF(D152&lt;=15,"L","A"))),IF(OR(B152="SE",B152="CE"),IF(E152&gt;=4,IF(D152&gt;=6,"H","A"),IF(E152&gt;=2,IF(D152&gt;=20,"H",IF(D152&lt;=5,"L","A")),IF(D152&lt;=19,"L","A"))),IF(OR(B152="ALI",B152="AIE"),IF(E152&gt;=6,IF(D152&gt;=20,"H","A"),IF(E152&gt;=2,IF(D152&gt;=51,"H",IF(D152&lt;=19,"L","A")),IF(D152&lt;=50,"L","A"))),""))))</f>
        <v/>
      </c>
      <c r="J152" s="7" t="str">
        <f t="shared" ref="J152:J220" si="202">CONCATENATE(B152,C152)</f>
        <v/>
      </c>
      <c r="K152" s="9" t="str">
        <f t="shared" si="8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98"/>
        <v/>
      </c>
      <c r="G153" s="7" t="str">
        <f t="shared" si="199"/>
        <v/>
      </c>
      <c r="H153" s="5" t="str">
        <f t="shared" si="200"/>
        <v/>
      </c>
      <c r="I153" s="122" t="str">
        <f t="shared" si="201"/>
        <v/>
      </c>
      <c r="J153" s="7" t="str">
        <f t="shared" si="202"/>
        <v/>
      </c>
      <c r="K153" s="9" t="str">
        <f t="shared" si="8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98"/>
        <v/>
      </c>
      <c r="G154" s="7" t="str">
        <f t="shared" si="199"/>
        <v/>
      </c>
      <c r="H154" s="5" t="str">
        <f t="shared" si="200"/>
        <v/>
      </c>
      <c r="I154" s="122" t="str">
        <f t="shared" si="201"/>
        <v/>
      </c>
      <c r="J154" s="7" t="str">
        <f t="shared" si="202"/>
        <v/>
      </c>
      <c r="K154" s="9" t="str">
        <f t="shared" ref="K154:K229" si="203">IF(OR(H154="",H154=0),L154,H154)</f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98"/>
        <v/>
      </c>
      <c r="G155" s="7" t="str">
        <f t="shared" si="199"/>
        <v/>
      </c>
      <c r="H155" s="5" t="str">
        <f t="shared" si="200"/>
        <v/>
      </c>
      <c r="I155" s="122" t="str">
        <f t="shared" si="201"/>
        <v/>
      </c>
      <c r="J155" s="7" t="str">
        <f t="shared" si="202"/>
        <v/>
      </c>
      <c r="K155" s="9" t="str">
        <f t="shared" si="203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8"/>
      <c r="B156" s="4"/>
      <c r="C156" s="4"/>
      <c r="D156" s="7"/>
      <c r="E156" s="7"/>
      <c r="F156" s="8" t="str">
        <f t="shared" ref="F156" si="204">IF(ISBLANK(B156),"",IF(I156="L","Baixa",IF(I156="A","Média",IF(I156="","","Alta"))))</f>
        <v/>
      </c>
      <c r="G156" s="7" t="str">
        <f t="shared" ref="G156" si="205">CONCATENATE(B156,I156)</f>
        <v/>
      </c>
      <c r="H156" s="5" t="str">
        <f t="shared" ref="H156" si="206">IF(ISBLANK(B156),"",IF(B156="ALI",IF(I156="L",7,IF(I156="A",10,15)),IF(B156="AIE",IF(I156="L",5,IF(I156="A",7,10)),IF(B156="SE",IF(I156="L",4,IF(I156="A",5,7)),IF(OR(B156="EE",B156="CE"),IF(I156="L",3,IF(I156="A",4,6)),0)))))</f>
        <v/>
      </c>
      <c r="I156" s="122" t="str">
        <f t="shared" ref="I156" si="207">IF(OR(ISBLANK(D156),ISBLANK(E156)),IF(OR(B156="ALI",B156="AIE"),"L",IF(OR(B156="EE",B156="SE",B156="CE"),"A","")),IF(B156="EE",IF(E156&gt;=3,IF(D156&gt;=5,"H","A"),IF(E156&gt;=2,IF(D156&gt;=16,"H",IF(D156&lt;=4,"L","A")),IF(D156&lt;=15,"L","A"))),IF(OR(B156="SE",B156="CE"),IF(E156&gt;=4,IF(D156&gt;=6,"H","A"),IF(E156&gt;=2,IF(D156&gt;=20,"H",IF(D156&lt;=5,"L","A")),IF(D156&lt;=19,"L","A"))),IF(OR(B156="ALI",B156="AIE"),IF(E156&gt;=6,IF(D156&gt;=20,"H","A"),IF(E156&gt;=2,IF(D156&gt;=51,"H",IF(D156&lt;=19,"L","A")),IF(D156&lt;=50,"L","A"))),""))))</f>
        <v/>
      </c>
      <c r="J156" s="7" t="str">
        <f t="shared" ref="J156" si="208">CONCATENATE(B156,C156)</f>
        <v/>
      </c>
      <c r="K156" s="9" t="str">
        <f t="shared" ref="K156" si="209">IF(OR(H156="",H156=0),L156,H156)</f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98"/>
        <v/>
      </c>
      <c r="G157" s="7" t="str">
        <f t="shared" si="199"/>
        <v/>
      </c>
      <c r="H157" s="5" t="str">
        <f t="shared" si="200"/>
        <v/>
      </c>
      <c r="I157" s="122" t="str">
        <f t="shared" si="201"/>
        <v/>
      </c>
      <c r="J157" s="7" t="str">
        <f t="shared" si="202"/>
        <v/>
      </c>
      <c r="K157" s="9" t="str">
        <f t="shared" si="203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98"/>
        <v/>
      </c>
      <c r="G158" s="7" t="str">
        <f t="shared" si="199"/>
        <v/>
      </c>
      <c r="H158" s="5" t="str">
        <f t="shared" si="200"/>
        <v/>
      </c>
      <c r="I158" s="122" t="str">
        <f t="shared" si="201"/>
        <v/>
      </c>
      <c r="J158" s="7" t="str">
        <f t="shared" si="202"/>
        <v/>
      </c>
      <c r="K158" s="9" t="str">
        <f t="shared" si="203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98"/>
        <v/>
      </c>
      <c r="G159" s="7" t="str">
        <f t="shared" si="199"/>
        <v/>
      </c>
      <c r="H159" s="5" t="str">
        <f t="shared" si="200"/>
        <v/>
      </c>
      <c r="I159" s="122" t="str">
        <f t="shared" si="201"/>
        <v/>
      </c>
      <c r="J159" s="7" t="str">
        <f t="shared" si="202"/>
        <v/>
      </c>
      <c r="K159" s="9" t="str">
        <f t="shared" si="203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98"/>
        <v/>
      </c>
      <c r="G160" s="7" t="str">
        <f t="shared" si="199"/>
        <v/>
      </c>
      <c r="H160" s="5" t="str">
        <f t="shared" si="200"/>
        <v/>
      </c>
      <c r="I160" s="122" t="str">
        <f t="shared" si="201"/>
        <v/>
      </c>
      <c r="J160" s="7" t="str">
        <f t="shared" si="202"/>
        <v/>
      </c>
      <c r="K160" s="9" t="str">
        <f t="shared" si="203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98"/>
        <v/>
      </c>
      <c r="G161" s="7" t="str">
        <f t="shared" si="199"/>
        <v/>
      </c>
      <c r="H161" s="5" t="str">
        <f t="shared" si="200"/>
        <v/>
      </c>
      <c r="I161" s="122" t="str">
        <f t="shared" si="201"/>
        <v/>
      </c>
      <c r="J161" s="7" t="str">
        <f t="shared" si="202"/>
        <v/>
      </c>
      <c r="K161" s="9" t="str">
        <f t="shared" si="203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98"/>
        <v/>
      </c>
      <c r="G162" s="7" t="str">
        <f t="shared" si="199"/>
        <v/>
      </c>
      <c r="H162" s="5" t="str">
        <f t="shared" si="200"/>
        <v/>
      </c>
      <c r="I162" s="122" t="str">
        <f t="shared" si="201"/>
        <v/>
      </c>
      <c r="J162" s="7" t="str">
        <f t="shared" si="202"/>
        <v/>
      </c>
      <c r="K162" s="9" t="str">
        <f t="shared" si="203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98"/>
        <v/>
      </c>
      <c r="G163" s="7" t="str">
        <f t="shared" si="199"/>
        <v/>
      </c>
      <c r="H163" s="5" t="str">
        <f t="shared" si="200"/>
        <v/>
      </c>
      <c r="I163" s="122" t="str">
        <f t="shared" si="201"/>
        <v/>
      </c>
      <c r="J163" s="7" t="str">
        <f t="shared" si="202"/>
        <v/>
      </c>
      <c r="K163" s="9" t="str">
        <f t="shared" si="203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8"/>
      <c r="B164" s="4"/>
      <c r="C164" s="4"/>
      <c r="D164" s="7"/>
      <c r="E164" s="7"/>
      <c r="F164" s="8" t="str">
        <f t="shared" si="198"/>
        <v/>
      </c>
      <c r="G164" s="7" t="str">
        <f t="shared" si="199"/>
        <v/>
      </c>
      <c r="H164" s="5" t="str">
        <f t="shared" si="200"/>
        <v/>
      </c>
      <c r="I164" s="122" t="str">
        <f t="shared" si="201"/>
        <v/>
      </c>
      <c r="J164" s="7" t="str">
        <f t="shared" si="202"/>
        <v/>
      </c>
      <c r="K164" s="9" t="str">
        <f t="shared" si="203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98"/>
        <v/>
      </c>
      <c r="G165" s="7" t="str">
        <f t="shared" si="199"/>
        <v/>
      </c>
      <c r="H165" s="5" t="str">
        <f t="shared" si="200"/>
        <v/>
      </c>
      <c r="I165" s="122" t="str">
        <f t="shared" si="201"/>
        <v/>
      </c>
      <c r="J165" s="7" t="str">
        <f t="shared" si="202"/>
        <v/>
      </c>
      <c r="K165" s="9" t="str">
        <f t="shared" si="203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98"/>
        <v/>
      </c>
      <c r="G166" s="7" t="str">
        <f t="shared" si="199"/>
        <v/>
      </c>
      <c r="H166" s="5" t="str">
        <f t="shared" si="200"/>
        <v/>
      </c>
      <c r="I166" s="122" t="str">
        <f t="shared" si="201"/>
        <v/>
      </c>
      <c r="J166" s="7" t="str">
        <f t="shared" si="202"/>
        <v/>
      </c>
      <c r="K166" s="9" t="str">
        <f t="shared" si="203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98"/>
        <v/>
      </c>
      <c r="G167" s="7" t="str">
        <f t="shared" si="199"/>
        <v/>
      </c>
      <c r="H167" s="5" t="str">
        <f t="shared" si="200"/>
        <v/>
      </c>
      <c r="I167" s="122" t="str">
        <f t="shared" si="201"/>
        <v/>
      </c>
      <c r="J167" s="7" t="str">
        <f t="shared" si="202"/>
        <v/>
      </c>
      <c r="K167" s="9" t="str">
        <f t="shared" si="203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98"/>
        <v/>
      </c>
      <c r="G168" s="7" t="str">
        <f t="shared" si="199"/>
        <v/>
      </c>
      <c r="H168" s="5" t="str">
        <f t="shared" si="200"/>
        <v/>
      </c>
      <c r="I168" s="122" t="str">
        <f t="shared" si="201"/>
        <v/>
      </c>
      <c r="J168" s="7" t="str">
        <f t="shared" si="202"/>
        <v/>
      </c>
      <c r="K168" s="9" t="str">
        <f t="shared" si="203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98"/>
        <v/>
      </c>
      <c r="G169" s="7" t="str">
        <f t="shared" si="199"/>
        <v/>
      </c>
      <c r="H169" s="5" t="str">
        <f t="shared" si="200"/>
        <v/>
      </c>
      <c r="I169" s="122" t="str">
        <f t="shared" si="201"/>
        <v/>
      </c>
      <c r="J169" s="7" t="str">
        <f t="shared" si="202"/>
        <v/>
      </c>
      <c r="K169" s="9" t="str">
        <f t="shared" si="203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98"/>
        <v/>
      </c>
      <c r="G170" s="7" t="str">
        <f t="shared" si="199"/>
        <v/>
      </c>
      <c r="H170" s="5" t="str">
        <f t="shared" si="200"/>
        <v/>
      </c>
      <c r="I170" s="122" t="str">
        <f t="shared" si="201"/>
        <v/>
      </c>
      <c r="J170" s="7" t="str">
        <f t="shared" si="202"/>
        <v/>
      </c>
      <c r="K170" s="9" t="str">
        <f t="shared" si="203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98"/>
        <v/>
      </c>
      <c r="G171" s="7" t="str">
        <f t="shared" si="199"/>
        <v/>
      </c>
      <c r="H171" s="5" t="str">
        <f t="shared" si="200"/>
        <v/>
      </c>
      <c r="I171" s="122" t="str">
        <f t="shared" si="201"/>
        <v/>
      </c>
      <c r="J171" s="7" t="str">
        <f t="shared" si="202"/>
        <v/>
      </c>
      <c r="K171" s="9" t="str">
        <f t="shared" si="203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98"/>
        <v/>
      </c>
      <c r="G172" s="7" t="str">
        <f t="shared" si="199"/>
        <v/>
      </c>
      <c r="H172" s="5" t="str">
        <f t="shared" si="200"/>
        <v/>
      </c>
      <c r="I172" s="122" t="str">
        <f t="shared" si="201"/>
        <v/>
      </c>
      <c r="J172" s="7" t="str">
        <f t="shared" si="202"/>
        <v/>
      </c>
      <c r="K172" s="9" t="str">
        <f t="shared" si="203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98"/>
        <v/>
      </c>
      <c r="G173" s="7" t="str">
        <f t="shared" si="199"/>
        <v/>
      </c>
      <c r="H173" s="5" t="str">
        <f t="shared" si="200"/>
        <v/>
      </c>
      <c r="I173" s="122" t="str">
        <f t="shared" si="201"/>
        <v/>
      </c>
      <c r="J173" s="7" t="str">
        <f t="shared" si="202"/>
        <v/>
      </c>
      <c r="K173" s="9" t="str">
        <f t="shared" si="203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8"/>
      <c r="B174" s="4"/>
      <c r="C174" s="4"/>
      <c r="D174" s="7"/>
      <c r="E174" s="7"/>
      <c r="F174" s="8" t="str">
        <f t="shared" si="198"/>
        <v/>
      </c>
      <c r="G174" s="7" t="str">
        <f t="shared" si="199"/>
        <v/>
      </c>
      <c r="H174" s="5" t="str">
        <f t="shared" si="200"/>
        <v/>
      </c>
      <c r="I174" s="122" t="str">
        <f t="shared" si="201"/>
        <v/>
      </c>
      <c r="J174" s="7" t="str">
        <f t="shared" si="202"/>
        <v/>
      </c>
      <c r="K174" s="9" t="str">
        <f t="shared" si="203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si="198"/>
        <v/>
      </c>
      <c r="G175" s="7" t="str">
        <f t="shared" si="199"/>
        <v/>
      </c>
      <c r="H175" s="5" t="str">
        <f t="shared" si="200"/>
        <v/>
      </c>
      <c r="I175" s="122" t="str">
        <f t="shared" si="201"/>
        <v/>
      </c>
      <c r="J175" s="7" t="str">
        <f t="shared" si="202"/>
        <v/>
      </c>
      <c r="K175" s="9" t="str">
        <f t="shared" si="203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98"/>
        <v/>
      </c>
      <c r="G176" s="7" t="str">
        <f t="shared" si="199"/>
        <v/>
      </c>
      <c r="H176" s="5" t="str">
        <f t="shared" si="200"/>
        <v/>
      </c>
      <c r="I176" s="122" t="str">
        <f t="shared" si="201"/>
        <v/>
      </c>
      <c r="J176" s="7" t="str">
        <f t="shared" si="202"/>
        <v/>
      </c>
      <c r="K176" s="9" t="str">
        <f t="shared" si="203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98"/>
        <v/>
      </c>
      <c r="G177" s="7" t="str">
        <f t="shared" si="199"/>
        <v/>
      </c>
      <c r="H177" s="5" t="str">
        <f t="shared" si="200"/>
        <v/>
      </c>
      <c r="I177" s="122" t="str">
        <f t="shared" si="201"/>
        <v/>
      </c>
      <c r="J177" s="7" t="str">
        <f t="shared" si="202"/>
        <v/>
      </c>
      <c r="K177" s="9" t="str">
        <f t="shared" si="203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8"/>
      <c r="B178" s="4"/>
      <c r="C178" s="4"/>
      <c r="D178" s="7"/>
      <c r="E178" s="7"/>
      <c r="F178" s="8" t="str">
        <f t="shared" si="198"/>
        <v/>
      </c>
      <c r="G178" s="7" t="str">
        <f t="shared" si="199"/>
        <v/>
      </c>
      <c r="H178" s="5" t="str">
        <f t="shared" si="200"/>
        <v/>
      </c>
      <c r="I178" s="122" t="str">
        <f t="shared" si="201"/>
        <v/>
      </c>
      <c r="J178" s="7" t="str">
        <f t="shared" si="202"/>
        <v/>
      </c>
      <c r="K178" s="9" t="str">
        <f t="shared" si="203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8"/>
        <v/>
      </c>
      <c r="G179" s="7" t="str">
        <f t="shared" si="199"/>
        <v/>
      </c>
      <c r="H179" s="5" t="str">
        <f t="shared" si="200"/>
        <v/>
      </c>
      <c r="I179" s="122" t="str">
        <f t="shared" si="201"/>
        <v/>
      </c>
      <c r="J179" s="7" t="str">
        <f t="shared" si="202"/>
        <v/>
      </c>
      <c r="K179" s="9" t="str">
        <f t="shared" si="203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6"/>
      <c r="B180" s="4"/>
      <c r="C180" s="4"/>
      <c r="D180" s="7"/>
      <c r="E180" s="7"/>
      <c r="F180" s="8" t="str">
        <f t="shared" si="198"/>
        <v/>
      </c>
      <c r="G180" s="7" t="str">
        <f t="shared" si="199"/>
        <v/>
      </c>
      <c r="H180" s="5" t="str">
        <f t="shared" si="200"/>
        <v/>
      </c>
      <c r="I180" s="122" t="str">
        <f t="shared" si="201"/>
        <v/>
      </c>
      <c r="J180" s="7" t="str">
        <f t="shared" si="202"/>
        <v/>
      </c>
      <c r="K180" s="9" t="str">
        <f t="shared" si="203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ref="F182:F184" si="210">IF(ISBLANK(B182),"",IF(I182="L","Baixa",IF(I182="A","Média",IF(I182="","","Alta"))))</f>
        <v/>
      </c>
      <c r="G182" s="7" t="str">
        <f t="shared" ref="G182:G184" si="211">CONCATENATE(B182,I182)</f>
        <v/>
      </c>
      <c r="H182" s="5" t="str">
        <f t="shared" ref="H182:H184" si="212">IF(ISBLANK(B182),"",IF(B182="ALI",IF(I182="L",7,IF(I182="A",10,15)),IF(B182="AIE",IF(I182="L",5,IF(I182="A",7,10)),IF(B182="SE",IF(I182="L",4,IF(I182="A",5,7)),IF(OR(B182="EE",B182="CE"),IF(I182="L",3,IF(I182="A",4,6)),0)))))</f>
        <v/>
      </c>
      <c r="I182" s="122" t="str">
        <f t="shared" ref="I182:I184" si="213">IF(OR(ISBLANK(D182),ISBLANK(E182)),IF(OR(B182="ALI",B182="AIE"),"L",IF(OR(B182="EE",B182="SE",B182="CE"),"A","")),IF(B182="EE",IF(E182&gt;=3,IF(D182&gt;=5,"H","A"),IF(E182&gt;=2,IF(D182&gt;=16,"H",IF(D182&lt;=4,"L","A")),IF(D182&lt;=15,"L","A"))),IF(OR(B182="SE",B182="CE"),IF(E182&gt;=4,IF(D182&gt;=6,"H","A"),IF(E182&gt;=2,IF(D182&gt;=20,"H",IF(D182&lt;=5,"L","A")),IF(D182&lt;=19,"L","A"))),IF(OR(B182="ALI",B182="AIE"),IF(E182&gt;=6,IF(D182&gt;=20,"H","A"),IF(E182&gt;=2,IF(D182&gt;=51,"H",IF(D182&lt;=19,"L","A")),IF(D182&lt;=50,"L","A"))),""))))</f>
        <v/>
      </c>
      <c r="J182" s="7" t="str">
        <f t="shared" ref="J182:J184" si="214">CONCATENATE(B182,C182)</f>
        <v/>
      </c>
      <c r="K182" s="9" t="str">
        <f t="shared" ref="K182:K184" si="215">IF(OR(H182="",H182=0),L182,H182)</f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210"/>
        <v/>
      </c>
      <c r="G183" s="7" t="str">
        <f t="shared" si="211"/>
        <v/>
      </c>
      <c r="H183" s="5" t="str">
        <f t="shared" si="212"/>
        <v/>
      </c>
      <c r="I183" s="122" t="str">
        <f t="shared" si="213"/>
        <v/>
      </c>
      <c r="J183" s="7" t="str">
        <f t="shared" si="214"/>
        <v/>
      </c>
      <c r="K183" s="9" t="str">
        <f t="shared" si="215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210"/>
        <v/>
      </c>
      <c r="G184" s="7" t="str">
        <f t="shared" si="211"/>
        <v/>
      </c>
      <c r="H184" s="5" t="str">
        <f t="shared" si="212"/>
        <v/>
      </c>
      <c r="I184" s="122" t="str">
        <f t="shared" si="213"/>
        <v/>
      </c>
      <c r="J184" s="7" t="str">
        <f t="shared" si="214"/>
        <v/>
      </c>
      <c r="K184" s="9" t="str">
        <f t="shared" si="215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ref="F185:F198" si="216">IF(ISBLANK(B185),"",IF(I185="L","Baixa",IF(I185="A","Média",IF(I185="","","Alta"))))</f>
        <v/>
      </c>
      <c r="G185" s="7" t="str">
        <f t="shared" ref="G185:G198" si="217">CONCATENATE(B185,I185)</f>
        <v/>
      </c>
      <c r="H185" s="5" t="str">
        <f t="shared" ref="H185:H198" si="218">IF(ISBLANK(B185),"",IF(B185="ALI",IF(I185="L",7,IF(I185="A",10,15)),IF(B185="AIE",IF(I185="L",5,IF(I185="A",7,10)),IF(B185="SE",IF(I185="L",4,IF(I185="A",5,7)),IF(OR(B185="EE",B185="CE"),IF(I185="L",3,IF(I185="A",4,6)),0)))))</f>
        <v/>
      </c>
      <c r="I185" s="122" t="str">
        <f t="shared" ref="I185:I198" si="219">IF(OR(ISBLANK(D185),ISBLANK(E185)),IF(OR(B185="ALI",B185="AIE"),"L",IF(OR(B185="EE",B185="SE",B185="CE"),"A","")),IF(B185="EE",IF(E185&gt;=3,IF(D185&gt;=5,"H","A"),IF(E185&gt;=2,IF(D185&gt;=16,"H",IF(D185&lt;=4,"L","A")),IF(D185&lt;=15,"L","A"))),IF(OR(B185="SE",B185="CE"),IF(E185&gt;=4,IF(D185&gt;=6,"H","A"),IF(E185&gt;=2,IF(D185&gt;=20,"H",IF(D185&lt;=5,"L","A")),IF(D185&lt;=19,"L","A"))),IF(OR(B185="ALI",B185="AIE"),IF(E185&gt;=6,IF(D185&gt;=20,"H","A"),IF(E185&gt;=2,IF(D185&gt;=51,"H",IF(D185&lt;=19,"L","A")),IF(D185&lt;=50,"L","A"))),""))))</f>
        <v/>
      </c>
      <c r="J185" s="7" t="str">
        <f t="shared" ref="J185:J198" si="220">CONCATENATE(B185,C185)</f>
        <v/>
      </c>
      <c r="K185" s="9" t="str">
        <f t="shared" ref="K185:K198" si="221">IF(OR(H185="",H185=0),L185,H185)</f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216"/>
        <v/>
      </c>
      <c r="G186" s="7" t="str">
        <f t="shared" si="217"/>
        <v/>
      </c>
      <c r="H186" s="5" t="str">
        <f t="shared" si="218"/>
        <v/>
      </c>
      <c r="I186" s="122" t="str">
        <f t="shared" si="219"/>
        <v/>
      </c>
      <c r="J186" s="7" t="str">
        <f t="shared" si="220"/>
        <v/>
      </c>
      <c r="K186" s="9" t="str">
        <f t="shared" si="221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91" si="222">IF(ISBLANK(B187),"",IF(I187="L","Baixa",IF(I187="A","Média",IF(I187="","","Alta"))))</f>
        <v/>
      </c>
      <c r="G187" s="7" t="str">
        <f t="shared" ref="G187:G191" si="223">CONCATENATE(B187,I187)</f>
        <v/>
      </c>
      <c r="H187" s="5" t="str">
        <f t="shared" ref="H187:H191" si="224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91" si="225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91" si="226">CONCATENATE(B187,C187)</f>
        <v/>
      </c>
      <c r="K187" s="9" t="str">
        <f t="shared" ref="K187:K191" si="227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22"/>
        <v/>
      </c>
      <c r="G188" s="7" t="str">
        <f t="shared" si="223"/>
        <v/>
      </c>
      <c r="H188" s="5" t="str">
        <f t="shared" si="224"/>
        <v/>
      </c>
      <c r="I188" s="122" t="str">
        <f t="shared" si="225"/>
        <v/>
      </c>
      <c r="J188" s="7" t="str">
        <f t="shared" si="226"/>
        <v/>
      </c>
      <c r="K188" s="9" t="str">
        <f t="shared" si="227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si="222"/>
        <v/>
      </c>
      <c r="G189" s="7" t="str">
        <f t="shared" si="223"/>
        <v/>
      </c>
      <c r="H189" s="5" t="str">
        <f t="shared" si="224"/>
        <v/>
      </c>
      <c r="I189" s="122" t="str">
        <f t="shared" si="225"/>
        <v/>
      </c>
      <c r="J189" s="7" t="str">
        <f t="shared" si="226"/>
        <v/>
      </c>
      <c r="K189" s="9" t="str">
        <f t="shared" si="227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22"/>
        <v/>
      </c>
      <c r="G190" s="7" t="str">
        <f t="shared" si="223"/>
        <v/>
      </c>
      <c r="H190" s="5" t="str">
        <f t="shared" si="224"/>
        <v/>
      </c>
      <c r="I190" s="122" t="str">
        <f t="shared" si="225"/>
        <v/>
      </c>
      <c r="J190" s="7" t="str">
        <f t="shared" si="226"/>
        <v/>
      </c>
      <c r="K190" s="9" t="str">
        <f t="shared" si="227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6"/>
      <c r="B191" s="4"/>
      <c r="C191" s="4"/>
      <c r="D191" s="7"/>
      <c r="E191" s="7"/>
      <c r="F191" s="8" t="str">
        <f t="shared" si="222"/>
        <v/>
      </c>
      <c r="G191" s="7" t="str">
        <f t="shared" si="223"/>
        <v/>
      </c>
      <c r="H191" s="5" t="str">
        <f t="shared" si="224"/>
        <v/>
      </c>
      <c r="I191" s="122" t="str">
        <f t="shared" si="225"/>
        <v/>
      </c>
      <c r="J191" s="7" t="str">
        <f t="shared" si="226"/>
        <v/>
      </c>
      <c r="K191" s="9" t="str">
        <f t="shared" si="22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ht="14.25" customHeight="1" x14ac:dyDescent="0.2">
      <c r="A192" s="126"/>
      <c r="B192" s="4"/>
      <c r="C192" s="4"/>
      <c r="D192" s="7"/>
      <c r="E192" s="7"/>
      <c r="F192" s="8" t="str">
        <f t="shared" si="216"/>
        <v/>
      </c>
      <c r="G192" s="7" t="str">
        <f t="shared" si="217"/>
        <v/>
      </c>
      <c r="H192" s="5" t="str">
        <f t="shared" si="218"/>
        <v/>
      </c>
      <c r="I192" s="122" t="str">
        <f t="shared" si="219"/>
        <v/>
      </c>
      <c r="J192" s="7" t="str">
        <f t="shared" si="220"/>
        <v/>
      </c>
      <c r="K192" s="9" t="str">
        <f t="shared" si="221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ht="14.25" customHeight="1" x14ac:dyDescent="0.2">
      <c r="A193" s="126"/>
      <c r="B193" s="4"/>
      <c r="C193" s="4"/>
      <c r="D193" s="7"/>
      <c r="E193" s="7"/>
      <c r="F193" s="8" t="str">
        <f t="shared" si="216"/>
        <v/>
      </c>
      <c r="G193" s="7" t="str">
        <f t="shared" si="217"/>
        <v/>
      </c>
      <c r="H193" s="5" t="str">
        <f t="shared" si="218"/>
        <v/>
      </c>
      <c r="I193" s="122" t="str">
        <f t="shared" si="219"/>
        <v/>
      </c>
      <c r="J193" s="7" t="str">
        <f t="shared" si="220"/>
        <v/>
      </c>
      <c r="K193" s="9" t="str">
        <f t="shared" si="221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ht="14.25" customHeight="1" x14ac:dyDescent="0.2">
      <c r="A194" s="126"/>
      <c r="B194" s="4"/>
      <c r="C194" s="4"/>
      <c r="D194" s="7"/>
      <c r="E194" s="7"/>
      <c r="F194" s="8" t="str">
        <f t="shared" ref="F194:F195" si="228">IF(ISBLANK(B194),"",IF(I194="L","Baixa",IF(I194="A","Média",IF(I194="","","Alta"))))</f>
        <v/>
      </c>
      <c r="G194" s="7" t="str">
        <f t="shared" ref="G194:G195" si="229">CONCATENATE(B194,I194)</f>
        <v/>
      </c>
      <c r="H194" s="5" t="str">
        <f t="shared" ref="H194:H195" si="230">IF(ISBLANK(B194),"",IF(B194="ALI",IF(I194="L",7,IF(I194="A",10,15)),IF(B194="AIE",IF(I194="L",5,IF(I194="A",7,10)),IF(B194="SE",IF(I194="L",4,IF(I194="A",5,7)),IF(OR(B194="EE",B194="CE"),IF(I194="L",3,IF(I194="A",4,6)),0)))))</f>
        <v/>
      </c>
      <c r="I194" s="122" t="str">
        <f t="shared" ref="I194:I195" si="231">IF(OR(ISBLANK(D194),ISBLANK(E194)),IF(OR(B194="ALI",B194="AIE"),"L",IF(OR(B194="EE",B194="SE",B194="CE"),"A","")),IF(B194="EE",IF(E194&gt;=3,IF(D194&gt;=5,"H","A"),IF(E194&gt;=2,IF(D194&gt;=16,"H",IF(D194&lt;=4,"L","A")),IF(D194&lt;=15,"L","A"))),IF(OR(B194="SE",B194="CE"),IF(E194&gt;=4,IF(D194&gt;=6,"H","A"),IF(E194&gt;=2,IF(D194&gt;=20,"H",IF(D194&lt;=5,"L","A")),IF(D194&lt;=19,"L","A"))),IF(OR(B194="ALI",B194="AIE"),IF(E194&gt;=6,IF(D194&gt;=20,"H","A"),IF(E194&gt;=2,IF(D194&gt;=51,"H",IF(D194&lt;=19,"L","A")),IF(D194&lt;=50,"L","A"))),""))))</f>
        <v/>
      </c>
      <c r="J194" s="7" t="str">
        <f t="shared" ref="J194:J195" si="232">CONCATENATE(B194,C194)</f>
        <v/>
      </c>
      <c r="K194" s="9" t="str">
        <f t="shared" ref="K194:K195" si="233">IF(OR(H194="",H194=0),L194,H194)</f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ht="14.25" customHeight="1" x14ac:dyDescent="0.2">
      <c r="A195" s="126"/>
      <c r="B195" s="4"/>
      <c r="C195" s="4"/>
      <c r="D195" s="7"/>
      <c r="E195" s="7"/>
      <c r="F195" s="8" t="str">
        <f t="shared" si="228"/>
        <v/>
      </c>
      <c r="G195" s="7" t="str">
        <f t="shared" si="229"/>
        <v/>
      </c>
      <c r="H195" s="5" t="str">
        <f t="shared" si="230"/>
        <v/>
      </c>
      <c r="I195" s="122" t="str">
        <f t="shared" si="231"/>
        <v/>
      </c>
      <c r="J195" s="7" t="str">
        <f t="shared" si="232"/>
        <v/>
      </c>
      <c r="K195" s="9" t="str">
        <f t="shared" si="233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ref="F196:F197" si="234">IF(ISBLANK(B196),"",IF(I196="L","Baixa",IF(I196="A","Média",IF(I196="","","Alta"))))</f>
        <v/>
      </c>
      <c r="G196" s="7" t="str">
        <f t="shared" ref="G196:G197" si="235">CONCATENATE(B196,I196)</f>
        <v/>
      </c>
      <c r="H196" s="5" t="str">
        <f t="shared" ref="H196:H197" si="236">IF(ISBLANK(B196),"",IF(B196="ALI",IF(I196="L",7,IF(I196="A",10,15)),IF(B196="AIE",IF(I196="L",5,IF(I196="A",7,10)),IF(B196="SE",IF(I196="L",4,IF(I196="A",5,7)),IF(OR(B196="EE",B196="CE"),IF(I196="L",3,IF(I196="A",4,6)),0)))))</f>
        <v/>
      </c>
      <c r="I196" s="122" t="str">
        <f t="shared" ref="I196:I197" si="237">IF(OR(ISBLANK(D196),ISBLANK(E196)),IF(OR(B196="ALI",B196="AIE"),"L",IF(OR(B196="EE",B196="SE",B196="CE"),"A","")),IF(B196="EE",IF(E196&gt;=3,IF(D196&gt;=5,"H","A"),IF(E196&gt;=2,IF(D196&gt;=16,"H",IF(D196&lt;=4,"L","A")),IF(D196&lt;=15,"L","A"))),IF(OR(B196="SE",B196="CE"),IF(E196&gt;=4,IF(D196&gt;=6,"H","A"),IF(E196&gt;=2,IF(D196&gt;=20,"H",IF(D196&lt;=5,"L","A")),IF(D196&lt;=19,"L","A"))),IF(OR(B196="ALI",B196="AIE"),IF(E196&gt;=6,IF(D196&gt;=20,"H","A"),IF(E196&gt;=2,IF(D196&gt;=51,"H",IF(D196&lt;=19,"L","A")),IF(D196&lt;=50,"L","A"))),""))))</f>
        <v/>
      </c>
      <c r="J196" s="7" t="str">
        <f t="shared" ref="J196:J197" si="238">CONCATENATE(B196,C196)</f>
        <v/>
      </c>
      <c r="K196" s="9" t="str">
        <f t="shared" ref="K196:K197" si="239">IF(OR(H196="",H196=0),L196,H196)</f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ht="14.25" customHeight="1" x14ac:dyDescent="0.2">
      <c r="A197" s="126"/>
      <c r="B197" s="4"/>
      <c r="C197" s="4"/>
      <c r="D197" s="7"/>
      <c r="E197" s="7"/>
      <c r="F197" s="8" t="str">
        <f t="shared" si="234"/>
        <v/>
      </c>
      <c r="G197" s="7" t="str">
        <f t="shared" si="235"/>
        <v/>
      </c>
      <c r="H197" s="5" t="str">
        <f t="shared" si="236"/>
        <v/>
      </c>
      <c r="I197" s="122" t="str">
        <f t="shared" si="237"/>
        <v/>
      </c>
      <c r="J197" s="7" t="str">
        <f t="shared" si="238"/>
        <v/>
      </c>
      <c r="K197" s="9" t="str">
        <f t="shared" si="23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ht="14.25" customHeight="1" x14ac:dyDescent="0.2">
      <c r="A198" s="128"/>
      <c r="B198" s="4"/>
      <c r="C198" s="4"/>
      <c r="D198" s="7"/>
      <c r="E198" s="7"/>
      <c r="F198" s="8" t="str">
        <f t="shared" si="216"/>
        <v/>
      </c>
      <c r="G198" s="7" t="str">
        <f t="shared" si="217"/>
        <v/>
      </c>
      <c r="H198" s="5" t="str">
        <f t="shared" si="218"/>
        <v/>
      </c>
      <c r="I198" s="122" t="str">
        <f t="shared" si="219"/>
        <v/>
      </c>
      <c r="J198" s="7" t="str">
        <f t="shared" si="220"/>
        <v/>
      </c>
      <c r="K198" s="9" t="str">
        <f t="shared" si="221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8"/>
      <c r="B199" s="4"/>
      <c r="C199" s="4"/>
      <c r="D199" s="7"/>
      <c r="E199" s="7"/>
      <c r="F199" s="8" t="str">
        <f t="shared" si="198"/>
        <v/>
      </c>
      <c r="G199" s="7" t="str">
        <f t="shared" si="199"/>
        <v/>
      </c>
      <c r="H199" s="5" t="str">
        <f t="shared" si="200"/>
        <v/>
      </c>
      <c r="I199" s="122" t="str">
        <f t="shared" si="201"/>
        <v/>
      </c>
      <c r="J199" s="7" t="str">
        <f t="shared" si="202"/>
        <v/>
      </c>
      <c r="K199" s="9" t="str">
        <f t="shared" si="203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98"/>
        <v/>
      </c>
      <c r="G200" s="7" t="str">
        <f t="shared" si="199"/>
        <v/>
      </c>
      <c r="H200" s="5" t="str">
        <f t="shared" si="200"/>
        <v/>
      </c>
      <c r="I200" s="122" t="str">
        <f t="shared" si="201"/>
        <v/>
      </c>
      <c r="J200" s="7" t="str">
        <f t="shared" si="202"/>
        <v/>
      </c>
      <c r="K200" s="9" t="str">
        <f t="shared" si="203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98"/>
        <v/>
      </c>
      <c r="G201" s="7" t="str">
        <f t="shared" si="199"/>
        <v/>
      </c>
      <c r="H201" s="5" t="str">
        <f t="shared" si="200"/>
        <v/>
      </c>
      <c r="I201" s="122" t="str">
        <f t="shared" si="201"/>
        <v/>
      </c>
      <c r="J201" s="7" t="str">
        <f t="shared" si="202"/>
        <v/>
      </c>
      <c r="K201" s="9" t="str">
        <f t="shared" si="203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98"/>
        <v/>
      </c>
      <c r="G202" s="7" t="str">
        <f t="shared" si="199"/>
        <v/>
      </c>
      <c r="H202" s="5" t="str">
        <f t="shared" si="200"/>
        <v/>
      </c>
      <c r="I202" s="122" t="str">
        <f t="shared" si="201"/>
        <v/>
      </c>
      <c r="J202" s="7" t="str">
        <f t="shared" si="202"/>
        <v/>
      </c>
      <c r="K202" s="9" t="str">
        <f t="shared" si="203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ht="14.25" customHeight="1" x14ac:dyDescent="0.2">
      <c r="A203" s="126"/>
      <c r="B203" s="4"/>
      <c r="C203" s="4"/>
      <c r="D203" s="7"/>
      <c r="E203" s="7"/>
      <c r="F203" s="8" t="str">
        <f t="shared" si="198"/>
        <v/>
      </c>
      <c r="G203" s="7" t="str">
        <f t="shared" si="199"/>
        <v/>
      </c>
      <c r="H203" s="5" t="str">
        <f t="shared" si="200"/>
        <v/>
      </c>
      <c r="I203" s="122" t="str">
        <f t="shared" si="201"/>
        <v/>
      </c>
      <c r="J203" s="7" t="str">
        <f t="shared" si="202"/>
        <v/>
      </c>
      <c r="K203" s="9" t="str">
        <f t="shared" si="203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198"/>
        <v/>
      </c>
      <c r="G204" s="7" t="str">
        <f t="shared" si="199"/>
        <v/>
      </c>
      <c r="H204" s="5" t="str">
        <f t="shared" si="200"/>
        <v/>
      </c>
      <c r="I204" s="122" t="str">
        <f t="shared" si="201"/>
        <v/>
      </c>
      <c r="J204" s="7" t="str">
        <f t="shared" si="202"/>
        <v/>
      </c>
      <c r="K204" s="9" t="str">
        <f t="shared" si="203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8"/>
      <c r="B205" s="4"/>
      <c r="C205" s="4"/>
      <c r="D205" s="7"/>
      <c r="E205" s="7"/>
      <c r="F205" s="8" t="str">
        <f t="shared" si="198"/>
        <v/>
      </c>
      <c r="G205" s="7" t="str">
        <f t="shared" si="199"/>
        <v/>
      </c>
      <c r="H205" s="5" t="str">
        <f t="shared" si="200"/>
        <v/>
      </c>
      <c r="I205" s="122" t="str">
        <f t="shared" si="201"/>
        <v/>
      </c>
      <c r="J205" s="7" t="str">
        <f t="shared" si="202"/>
        <v/>
      </c>
      <c r="K205" s="9" t="str">
        <f t="shared" si="203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98"/>
        <v/>
      </c>
      <c r="G206" s="7" t="str">
        <f t="shared" si="199"/>
        <v/>
      </c>
      <c r="H206" s="5" t="str">
        <f t="shared" si="200"/>
        <v/>
      </c>
      <c r="I206" s="122" t="str">
        <f t="shared" si="201"/>
        <v/>
      </c>
      <c r="J206" s="7" t="str">
        <f t="shared" si="202"/>
        <v/>
      </c>
      <c r="K206" s="9" t="str">
        <f t="shared" si="203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98"/>
        <v/>
      </c>
      <c r="G207" s="7" t="str">
        <f t="shared" si="199"/>
        <v/>
      </c>
      <c r="H207" s="5" t="str">
        <f t="shared" si="200"/>
        <v/>
      </c>
      <c r="I207" s="122" t="str">
        <f t="shared" si="201"/>
        <v/>
      </c>
      <c r="J207" s="7" t="str">
        <f t="shared" si="202"/>
        <v/>
      </c>
      <c r="K207" s="9" t="str">
        <f t="shared" si="203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98"/>
        <v/>
      </c>
      <c r="G208" s="7" t="str">
        <f t="shared" si="199"/>
        <v/>
      </c>
      <c r="H208" s="5" t="str">
        <f t="shared" si="200"/>
        <v/>
      </c>
      <c r="I208" s="122" t="str">
        <f t="shared" si="201"/>
        <v/>
      </c>
      <c r="J208" s="7" t="str">
        <f t="shared" si="202"/>
        <v/>
      </c>
      <c r="K208" s="9" t="str">
        <f t="shared" si="203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98"/>
        <v/>
      </c>
      <c r="G209" s="7" t="str">
        <f t="shared" si="199"/>
        <v/>
      </c>
      <c r="H209" s="5" t="str">
        <f t="shared" si="200"/>
        <v/>
      </c>
      <c r="I209" s="122" t="str">
        <f t="shared" si="201"/>
        <v/>
      </c>
      <c r="J209" s="7" t="str">
        <f t="shared" si="202"/>
        <v/>
      </c>
      <c r="K209" s="9" t="str">
        <f t="shared" si="203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198"/>
        <v/>
      </c>
      <c r="G210" s="7" t="str">
        <f t="shared" si="199"/>
        <v/>
      </c>
      <c r="H210" s="5" t="str">
        <f t="shared" si="200"/>
        <v/>
      </c>
      <c r="I210" s="122" t="str">
        <f t="shared" si="201"/>
        <v/>
      </c>
      <c r="J210" s="7" t="str">
        <f t="shared" si="202"/>
        <v/>
      </c>
      <c r="K210" s="9" t="str">
        <f t="shared" si="203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8"/>
      <c r="B211" s="4"/>
      <c r="C211" s="4"/>
      <c r="D211" s="7"/>
      <c r="E211" s="7"/>
      <c r="F211" s="8" t="str">
        <f t="shared" si="198"/>
        <v/>
      </c>
      <c r="G211" s="7" t="str">
        <f t="shared" si="199"/>
        <v/>
      </c>
      <c r="H211" s="5" t="str">
        <f t="shared" si="200"/>
        <v/>
      </c>
      <c r="I211" s="122" t="str">
        <f t="shared" si="201"/>
        <v/>
      </c>
      <c r="J211" s="7" t="str">
        <f t="shared" si="202"/>
        <v/>
      </c>
      <c r="K211" s="9" t="str">
        <f t="shared" si="203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198"/>
        <v/>
      </c>
      <c r="G212" s="7" t="str">
        <f t="shared" si="199"/>
        <v/>
      </c>
      <c r="H212" s="5" t="str">
        <f t="shared" si="200"/>
        <v/>
      </c>
      <c r="I212" s="122" t="str">
        <f t="shared" si="201"/>
        <v/>
      </c>
      <c r="J212" s="7" t="str">
        <f t="shared" si="202"/>
        <v/>
      </c>
      <c r="K212" s="9" t="str">
        <f t="shared" si="203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98"/>
        <v/>
      </c>
      <c r="G213" s="7" t="str">
        <f t="shared" si="199"/>
        <v/>
      </c>
      <c r="H213" s="5" t="str">
        <f t="shared" si="200"/>
        <v/>
      </c>
      <c r="I213" s="122" t="str">
        <f t="shared" si="201"/>
        <v/>
      </c>
      <c r="J213" s="7" t="str">
        <f t="shared" si="202"/>
        <v/>
      </c>
      <c r="K213" s="9" t="str">
        <f t="shared" si="203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198"/>
        <v/>
      </c>
      <c r="G214" s="7" t="str">
        <f t="shared" si="199"/>
        <v/>
      </c>
      <c r="H214" s="5" t="str">
        <f t="shared" si="200"/>
        <v/>
      </c>
      <c r="I214" s="122" t="str">
        <f t="shared" si="201"/>
        <v/>
      </c>
      <c r="J214" s="7" t="str">
        <f t="shared" si="202"/>
        <v/>
      </c>
      <c r="K214" s="9" t="str">
        <f t="shared" si="203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198"/>
        <v/>
      </c>
      <c r="G215" s="7" t="str">
        <f t="shared" si="199"/>
        <v/>
      </c>
      <c r="H215" s="5" t="str">
        <f t="shared" si="200"/>
        <v/>
      </c>
      <c r="I215" s="122" t="str">
        <f t="shared" si="201"/>
        <v/>
      </c>
      <c r="J215" s="7" t="str">
        <f t="shared" si="202"/>
        <v/>
      </c>
      <c r="K215" s="9" t="str">
        <f t="shared" si="203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198"/>
        <v/>
      </c>
      <c r="G216" s="7" t="str">
        <f t="shared" si="199"/>
        <v/>
      </c>
      <c r="H216" s="5" t="str">
        <f t="shared" si="200"/>
        <v/>
      </c>
      <c r="I216" s="122" t="str">
        <f t="shared" si="201"/>
        <v/>
      </c>
      <c r="J216" s="7" t="str">
        <f t="shared" si="202"/>
        <v/>
      </c>
      <c r="K216" s="9" t="str">
        <f t="shared" si="203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ht="13.5" customHeight="1" x14ac:dyDescent="0.2">
      <c r="A217" s="126"/>
      <c r="B217" s="4"/>
      <c r="C217" s="4"/>
      <c r="D217" s="7"/>
      <c r="E217" s="7"/>
      <c r="F217" s="8" t="str">
        <f t="shared" si="198"/>
        <v/>
      </c>
      <c r="G217" s="7" t="str">
        <f t="shared" si="199"/>
        <v/>
      </c>
      <c r="H217" s="5" t="str">
        <f t="shared" si="200"/>
        <v/>
      </c>
      <c r="I217" s="122" t="str">
        <f t="shared" si="201"/>
        <v/>
      </c>
      <c r="J217" s="7" t="str">
        <f t="shared" si="202"/>
        <v/>
      </c>
      <c r="K217" s="9" t="str">
        <f t="shared" si="203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ht="14.25" customHeight="1" x14ac:dyDescent="0.2">
      <c r="A218" s="126"/>
      <c r="B218" s="4"/>
      <c r="C218" s="4"/>
      <c r="D218" s="7"/>
      <c r="E218" s="7"/>
      <c r="F218" s="8" t="str">
        <f t="shared" si="198"/>
        <v/>
      </c>
      <c r="G218" s="7" t="str">
        <f t="shared" si="199"/>
        <v/>
      </c>
      <c r="H218" s="5" t="str">
        <f t="shared" si="200"/>
        <v/>
      </c>
      <c r="I218" s="122" t="str">
        <f t="shared" si="201"/>
        <v/>
      </c>
      <c r="J218" s="7" t="str">
        <f t="shared" si="202"/>
        <v/>
      </c>
      <c r="K218" s="9" t="str">
        <f t="shared" si="203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ht="15" customHeight="1" x14ac:dyDescent="0.2">
      <c r="A219" s="126"/>
      <c r="B219" s="4"/>
      <c r="C219" s="4"/>
      <c r="D219" s="7"/>
      <c r="E219" s="7"/>
      <c r="F219" s="8" t="str">
        <f t="shared" si="198"/>
        <v/>
      </c>
      <c r="G219" s="7" t="str">
        <f t="shared" si="199"/>
        <v/>
      </c>
      <c r="H219" s="5" t="str">
        <f t="shared" si="200"/>
        <v/>
      </c>
      <c r="I219" s="122" t="str">
        <f t="shared" si="201"/>
        <v/>
      </c>
      <c r="J219" s="7" t="str">
        <f t="shared" si="202"/>
        <v/>
      </c>
      <c r="K219" s="9" t="str">
        <f t="shared" si="203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198"/>
        <v/>
      </c>
      <c r="G220" s="7" t="str">
        <f t="shared" si="199"/>
        <v/>
      </c>
      <c r="H220" s="5" t="str">
        <f t="shared" si="200"/>
        <v/>
      </c>
      <c r="I220" s="122" t="str">
        <f t="shared" si="201"/>
        <v/>
      </c>
      <c r="J220" s="7" t="str">
        <f t="shared" si="202"/>
        <v/>
      </c>
      <c r="K220" s="9" t="str">
        <f t="shared" si="203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ref="F221:F226" si="240">IF(ISBLANK(B221),"",IF(I221="L","Baixa",IF(I221="A","Média",IF(I221="","","Alta"))))</f>
        <v/>
      </c>
      <c r="G221" s="7" t="str">
        <f t="shared" ref="G221:G226" si="241">CONCATENATE(B221,I221)</f>
        <v/>
      </c>
      <c r="H221" s="5" t="str">
        <f t="shared" ref="H221:H226" si="242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26" si="243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26" si="244">CONCATENATE(B221,C221)</f>
        <v/>
      </c>
      <c r="K221" s="9" t="str">
        <f t="shared" ref="K221:K226" si="245">IF(OR(H221="",H221=0),L221,H221)</f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240"/>
        <v/>
      </c>
      <c r="G222" s="7" t="str">
        <f t="shared" si="241"/>
        <v/>
      </c>
      <c r="H222" s="5" t="str">
        <f t="shared" si="242"/>
        <v/>
      </c>
      <c r="I222" s="122" t="str">
        <f t="shared" si="243"/>
        <v/>
      </c>
      <c r="J222" s="7" t="str">
        <f t="shared" si="244"/>
        <v/>
      </c>
      <c r="K222" s="9" t="str">
        <f t="shared" si="245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40"/>
        <v/>
      </c>
      <c r="G223" s="7" t="str">
        <f t="shared" si="241"/>
        <v/>
      </c>
      <c r="H223" s="5" t="str">
        <f t="shared" si="242"/>
        <v/>
      </c>
      <c r="I223" s="122" t="str">
        <f t="shared" si="243"/>
        <v/>
      </c>
      <c r="J223" s="7" t="str">
        <f t="shared" si="244"/>
        <v/>
      </c>
      <c r="K223" s="9" t="str">
        <f t="shared" si="245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40"/>
        <v/>
      </c>
      <c r="G224" s="7" t="str">
        <f t="shared" si="241"/>
        <v/>
      </c>
      <c r="H224" s="5" t="str">
        <f t="shared" si="242"/>
        <v/>
      </c>
      <c r="I224" s="122" t="str">
        <f t="shared" si="243"/>
        <v/>
      </c>
      <c r="J224" s="7" t="str">
        <f t="shared" si="244"/>
        <v/>
      </c>
      <c r="K224" s="9" t="str">
        <f t="shared" si="245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40"/>
        <v/>
      </c>
      <c r="G225" s="7" t="str">
        <f t="shared" si="241"/>
        <v/>
      </c>
      <c r="H225" s="5" t="str">
        <f t="shared" si="242"/>
        <v/>
      </c>
      <c r="I225" s="122" t="str">
        <f t="shared" si="243"/>
        <v/>
      </c>
      <c r="J225" s="7" t="str">
        <f t="shared" si="244"/>
        <v/>
      </c>
      <c r="K225" s="9" t="str">
        <f t="shared" si="245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240"/>
        <v/>
      </c>
      <c r="G226" s="7" t="str">
        <f t="shared" si="241"/>
        <v/>
      </c>
      <c r="H226" s="5" t="str">
        <f t="shared" si="242"/>
        <v/>
      </c>
      <c r="I226" s="122" t="str">
        <f t="shared" si="243"/>
        <v/>
      </c>
      <c r="J226" s="7" t="str">
        <f t="shared" si="244"/>
        <v/>
      </c>
      <c r="K226" s="9" t="str">
        <f t="shared" si="245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ref="F227" si="246">IF(ISBLANK(B227),"",IF(I227="L","Baixa",IF(I227="A","Média",IF(I227="","","Alta"))))</f>
        <v/>
      </c>
      <c r="G227" s="7" t="str">
        <f t="shared" ref="G227" si="247">CONCATENATE(B227,I227)</f>
        <v/>
      </c>
      <c r="H227" s="5" t="str">
        <f t="shared" ref="H227" si="248">IF(ISBLANK(B227),"",IF(B227="ALI",IF(I227="L",7,IF(I227="A",10,15)),IF(B227="AIE",IF(I227="L",5,IF(I227="A",7,10)),IF(B227="SE",IF(I227="L",4,IF(I227="A",5,7)),IF(OR(B227="EE",B227="CE"),IF(I227="L",3,IF(I227="A",4,6)),0)))))</f>
        <v/>
      </c>
      <c r="I227" s="122" t="str">
        <f t="shared" ref="I227" si="249">IF(OR(ISBLANK(D227),ISBLANK(E227)),IF(OR(B227="ALI",B227="AIE"),"L",IF(OR(B227="EE",B227="SE",B227="CE"),"A","")),IF(B227="EE",IF(E227&gt;=3,IF(D227&gt;=5,"H","A"),IF(E227&gt;=2,IF(D227&gt;=16,"H",IF(D227&lt;=4,"L","A")),IF(D227&lt;=15,"L","A"))),IF(OR(B227="SE",B227="CE"),IF(E227&gt;=4,IF(D227&gt;=6,"H","A"),IF(E227&gt;=2,IF(D227&gt;=20,"H",IF(D227&lt;=5,"L","A")),IF(D227&lt;=19,"L","A"))),IF(OR(B227="ALI",B227="AIE"),IF(E227&gt;=6,IF(D227&gt;=20,"H","A"),IF(E227&gt;=2,IF(D227&gt;=51,"H",IF(D227&lt;=19,"L","A")),IF(D227&lt;=50,"L","A"))),""))))</f>
        <v/>
      </c>
      <c r="J227" s="7" t="str">
        <f t="shared" ref="J227" si="250">CONCATENATE(B227,C227)</f>
        <v/>
      </c>
      <c r="K227" s="9" t="str">
        <f t="shared" si="203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9"/>
      <c r="B228" s="4"/>
      <c r="C228" s="4"/>
      <c r="D228" s="7"/>
      <c r="E228" s="7"/>
      <c r="F228" s="8" t="str">
        <f t="shared" ref="F228:F291" si="251">IF(ISBLANK(B228),"",IF(I228="L","Baixa",IF(I228="A","Média",IF(I228="","","Alta"))))</f>
        <v/>
      </c>
      <c r="G228" s="7" t="str">
        <f t="shared" ref="G228:G291" si="252">CONCATENATE(B228,I228)</f>
        <v/>
      </c>
      <c r="H228" s="5" t="str">
        <f t="shared" ref="H228:H291" si="253">IF(ISBLANK(B228),"",IF(B228="ALI",IF(I228="L",7,IF(I228="A",10,15)),IF(B228="AIE",IF(I228="L",5,IF(I228="A",7,10)),IF(B228="SE",IF(I228="L",4,IF(I228="A",5,7)),IF(OR(B228="EE",B228="CE"),IF(I228="L",3,IF(I228="A",4,6)),0)))))</f>
        <v/>
      </c>
      <c r="I228" s="122" t="str">
        <f t="shared" ref="I228:I291" si="254">IF(OR(ISBLANK(D228),ISBLANK(E228)),IF(OR(B228="ALI",B228="AIE"),"L",IF(OR(B228="EE",B228="SE",B228="CE"),"A","")),IF(B228="EE",IF(E228&gt;=3,IF(D228&gt;=5,"H","A"),IF(E228&gt;=2,IF(D228&gt;=16,"H",IF(D228&lt;=4,"L","A")),IF(D228&lt;=15,"L","A"))),IF(OR(B228="SE",B228="CE"),IF(E228&gt;=4,IF(D228&gt;=6,"H","A"),IF(E228&gt;=2,IF(D228&gt;=20,"H",IF(D228&lt;=5,"L","A")),IF(D228&lt;=19,"L","A"))),IF(OR(B228="ALI",B228="AIE"),IF(E228&gt;=6,IF(D228&gt;=20,"H","A"),IF(E228&gt;=2,IF(D228&gt;=51,"H",IF(D228&lt;=19,"L","A")),IF(D228&lt;=50,"L","A"))),""))))</f>
        <v/>
      </c>
      <c r="J228" s="7" t="str">
        <f t="shared" ref="J228:J291" si="255">CONCATENATE(B228,C228)</f>
        <v/>
      </c>
      <c r="K228" s="9" t="str">
        <f t="shared" si="203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8"/>
      <c r="B229" s="4"/>
      <c r="C229" s="4"/>
      <c r="D229" s="7"/>
      <c r="E229" s="7"/>
      <c r="F229" s="8" t="str">
        <f t="shared" si="251"/>
        <v/>
      </c>
      <c r="G229" s="7" t="str">
        <f t="shared" si="252"/>
        <v/>
      </c>
      <c r="H229" s="5" t="str">
        <f t="shared" si="253"/>
        <v/>
      </c>
      <c r="I229" s="122" t="str">
        <f t="shared" si="254"/>
        <v/>
      </c>
      <c r="J229" s="7" t="str">
        <f t="shared" si="255"/>
        <v/>
      </c>
      <c r="K229" s="9" t="str">
        <f t="shared" si="203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51"/>
        <v/>
      </c>
      <c r="G230" s="7" t="str">
        <f t="shared" si="252"/>
        <v/>
      </c>
      <c r="H230" s="5" t="str">
        <f t="shared" si="253"/>
        <v/>
      </c>
      <c r="I230" s="122" t="str">
        <f t="shared" si="254"/>
        <v/>
      </c>
      <c r="J230" s="7" t="str">
        <f t="shared" si="255"/>
        <v/>
      </c>
      <c r="K230" s="9" t="str">
        <f t="shared" ref="K230:K293" si="256">IF(OR(H230="",H230=0),L230,H230)</f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51"/>
        <v/>
      </c>
      <c r="G231" s="7" t="str">
        <f t="shared" si="252"/>
        <v/>
      </c>
      <c r="H231" s="5" t="str">
        <f t="shared" si="253"/>
        <v/>
      </c>
      <c r="I231" s="122" t="str">
        <f t="shared" si="254"/>
        <v/>
      </c>
      <c r="J231" s="7" t="str">
        <f t="shared" si="255"/>
        <v/>
      </c>
      <c r="K231" s="9" t="str">
        <f t="shared" si="256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51"/>
        <v/>
      </c>
      <c r="G232" s="7" t="str">
        <f t="shared" si="252"/>
        <v/>
      </c>
      <c r="H232" s="5" t="str">
        <f t="shared" si="253"/>
        <v/>
      </c>
      <c r="I232" s="122" t="str">
        <f t="shared" si="254"/>
        <v/>
      </c>
      <c r="J232" s="7" t="str">
        <f t="shared" si="255"/>
        <v/>
      </c>
      <c r="K232" s="9" t="str">
        <f t="shared" si="256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8"/>
      <c r="B233" s="4"/>
      <c r="C233" s="4"/>
      <c r="D233" s="7"/>
      <c r="E233" s="7"/>
      <c r="F233" s="8" t="str">
        <f t="shared" si="251"/>
        <v/>
      </c>
      <c r="G233" s="7" t="str">
        <f t="shared" si="252"/>
        <v/>
      </c>
      <c r="H233" s="5" t="str">
        <f t="shared" si="253"/>
        <v/>
      </c>
      <c r="I233" s="122" t="str">
        <f t="shared" si="254"/>
        <v/>
      </c>
      <c r="J233" s="7" t="str">
        <f t="shared" si="255"/>
        <v/>
      </c>
      <c r="K233" s="9" t="str">
        <f t="shared" si="256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51"/>
        <v/>
      </c>
      <c r="G234" s="7" t="str">
        <f t="shared" si="252"/>
        <v/>
      </c>
      <c r="H234" s="5" t="str">
        <f t="shared" si="253"/>
        <v/>
      </c>
      <c r="I234" s="122" t="str">
        <f t="shared" si="254"/>
        <v/>
      </c>
      <c r="J234" s="7" t="str">
        <f t="shared" si="255"/>
        <v/>
      </c>
      <c r="K234" s="9" t="str">
        <f t="shared" si="256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51"/>
        <v/>
      </c>
      <c r="G235" s="7" t="str">
        <f t="shared" si="252"/>
        <v/>
      </c>
      <c r="H235" s="5" t="str">
        <f t="shared" si="253"/>
        <v/>
      </c>
      <c r="I235" s="122" t="str">
        <f t="shared" si="254"/>
        <v/>
      </c>
      <c r="J235" s="7" t="str">
        <f t="shared" si="255"/>
        <v/>
      </c>
      <c r="K235" s="9" t="str">
        <f t="shared" si="256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51"/>
        <v/>
      </c>
      <c r="G236" s="7" t="str">
        <f t="shared" si="252"/>
        <v/>
      </c>
      <c r="H236" s="5" t="str">
        <f t="shared" si="253"/>
        <v/>
      </c>
      <c r="I236" s="122" t="str">
        <f t="shared" si="254"/>
        <v/>
      </c>
      <c r="J236" s="7" t="str">
        <f t="shared" si="255"/>
        <v/>
      </c>
      <c r="K236" s="9" t="str">
        <f t="shared" si="256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51"/>
        <v/>
      </c>
      <c r="G237" s="7" t="str">
        <f t="shared" si="252"/>
        <v/>
      </c>
      <c r="H237" s="5" t="str">
        <f t="shared" si="253"/>
        <v/>
      </c>
      <c r="I237" s="122" t="str">
        <f t="shared" si="254"/>
        <v/>
      </c>
      <c r="J237" s="7" t="str">
        <f t="shared" si="255"/>
        <v/>
      </c>
      <c r="K237" s="9" t="str">
        <f t="shared" si="256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51"/>
        <v/>
      </c>
      <c r="G238" s="7" t="str">
        <f t="shared" si="252"/>
        <v/>
      </c>
      <c r="H238" s="5" t="str">
        <f t="shared" si="253"/>
        <v/>
      </c>
      <c r="I238" s="122" t="str">
        <f t="shared" si="254"/>
        <v/>
      </c>
      <c r="J238" s="7" t="str">
        <f t="shared" si="255"/>
        <v/>
      </c>
      <c r="K238" s="9" t="str">
        <f t="shared" si="256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51"/>
        <v/>
      </c>
      <c r="G239" s="7" t="str">
        <f t="shared" si="252"/>
        <v/>
      </c>
      <c r="H239" s="5" t="str">
        <f t="shared" si="253"/>
        <v/>
      </c>
      <c r="I239" s="122" t="str">
        <f t="shared" si="254"/>
        <v/>
      </c>
      <c r="J239" s="7" t="str">
        <f t="shared" si="255"/>
        <v/>
      </c>
      <c r="K239" s="9" t="str">
        <f t="shared" si="256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51"/>
        <v/>
      </c>
      <c r="G240" s="7" t="str">
        <f t="shared" si="252"/>
        <v/>
      </c>
      <c r="H240" s="5" t="str">
        <f t="shared" si="253"/>
        <v/>
      </c>
      <c r="I240" s="122" t="str">
        <f t="shared" si="254"/>
        <v/>
      </c>
      <c r="J240" s="7" t="str">
        <f t="shared" si="255"/>
        <v/>
      </c>
      <c r="K240" s="9" t="str">
        <f t="shared" si="256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51"/>
        <v/>
      </c>
      <c r="G241" s="7" t="str">
        <f t="shared" si="252"/>
        <v/>
      </c>
      <c r="H241" s="5" t="str">
        <f t="shared" si="253"/>
        <v/>
      </c>
      <c r="I241" s="122" t="str">
        <f t="shared" si="254"/>
        <v/>
      </c>
      <c r="J241" s="7" t="str">
        <f t="shared" si="255"/>
        <v/>
      </c>
      <c r="K241" s="9" t="str">
        <f t="shared" si="256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51"/>
        <v/>
      </c>
      <c r="G242" s="7" t="str">
        <f t="shared" si="252"/>
        <v/>
      </c>
      <c r="H242" s="5" t="str">
        <f t="shared" si="253"/>
        <v/>
      </c>
      <c r="I242" s="122" t="str">
        <f t="shared" si="254"/>
        <v/>
      </c>
      <c r="J242" s="7" t="str">
        <f t="shared" si="255"/>
        <v/>
      </c>
      <c r="K242" s="9" t="str">
        <f t="shared" si="256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51"/>
        <v/>
      </c>
      <c r="G243" s="7" t="str">
        <f t="shared" si="252"/>
        <v/>
      </c>
      <c r="H243" s="5" t="str">
        <f t="shared" si="253"/>
        <v/>
      </c>
      <c r="I243" s="122" t="str">
        <f t="shared" si="254"/>
        <v/>
      </c>
      <c r="J243" s="7" t="str">
        <f t="shared" si="255"/>
        <v/>
      </c>
      <c r="K243" s="9" t="str">
        <f t="shared" si="256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51"/>
        <v/>
      </c>
      <c r="G244" s="7" t="str">
        <f t="shared" si="252"/>
        <v/>
      </c>
      <c r="H244" s="5" t="str">
        <f t="shared" si="253"/>
        <v/>
      </c>
      <c r="I244" s="122" t="str">
        <f t="shared" si="254"/>
        <v/>
      </c>
      <c r="J244" s="7" t="str">
        <f t="shared" si="255"/>
        <v/>
      </c>
      <c r="K244" s="9" t="str">
        <f t="shared" si="256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51"/>
        <v/>
      </c>
      <c r="G245" s="7" t="str">
        <f t="shared" si="252"/>
        <v/>
      </c>
      <c r="H245" s="5" t="str">
        <f t="shared" si="253"/>
        <v/>
      </c>
      <c r="I245" s="122" t="str">
        <f t="shared" si="254"/>
        <v/>
      </c>
      <c r="J245" s="7" t="str">
        <f t="shared" si="255"/>
        <v/>
      </c>
      <c r="K245" s="9" t="str">
        <f t="shared" si="256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51"/>
        <v/>
      </c>
      <c r="G246" s="7" t="str">
        <f t="shared" si="252"/>
        <v/>
      </c>
      <c r="H246" s="5" t="str">
        <f t="shared" si="253"/>
        <v/>
      </c>
      <c r="I246" s="122" t="str">
        <f t="shared" si="254"/>
        <v/>
      </c>
      <c r="J246" s="7" t="str">
        <f t="shared" si="255"/>
        <v/>
      </c>
      <c r="K246" s="9" t="str">
        <f t="shared" si="256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51"/>
        <v/>
      </c>
      <c r="G247" s="7" t="str">
        <f t="shared" si="252"/>
        <v/>
      </c>
      <c r="H247" s="5" t="str">
        <f t="shared" si="253"/>
        <v/>
      </c>
      <c r="I247" s="122" t="str">
        <f t="shared" si="254"/>
        <v/>
      </c>
      <c r="J247" s="7" t="str">
        <f t="shared" si="255"/>
        <v/>
      </c>
      <c r="K247" s="9" t="str">
        <f t="shared" si="256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51"/>
        <v/>
      </c>
      <c r="G248" s="7" t="str">
        <f t="shared" si="252"/>
        <v/>
      </c>
      <c r="H248" s="5" t="str">
        <f t="shared" si="253"/>
        <v/>
      </c>
      <c r="I248" s="122" t="str">
        <f t="shared" si="254"/>
        <v/>
      </c>
      <c r="J248" s="7" t="str">
        <f t="shared" si="255"/>
        <v/>
      </c>
      <c r="K248" s="9" t="str">
        <f t="shared" si="256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51"/>
        <v/>
      </c>
      <c r="G249" s="7" t="str">
        <f t="shared" si="252"/>
        <v/>
      </c>
      <c r="H249" s="5" t="str">
        <f t="shared" si="253"/>
        <v/>
      </c>
      <c r="I249" s="122" t="str">
        <f t="shared" si="254"/>
        <v/>
      </c>
      <c r="J249" s="7" t="str">
        <f t="shared" si="255"/>
        <v/>
      </c>
      <c r="K249" s="9" t="str">
        <f t="shared" si="256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51"/>
        <v/>
      </c>
      <c r="G250" s="7" t="str">
        <f t="shared" si="252"/>
        <v/>
      </c>
      <c r="H250" s="5" t="str">
        <f t="shared" si="253"/>
        <v/>
      </c>
      <c r="I250" s="122" t="str">
        <f t="shared" si="254"/>
        <v/>
      </c>
      <c r="J250" s="7" t="str">
        <f t="shared" si="255"/>
        <v/>
      </c>
      <c r="K250" s="9" t="str">
        <f t="shared" si="256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51"/>
        <v/>
      </c>
      <c r="G251" s="7" t="str">
        <f t="shared" si="252"/>
        <v/>
      </c>
      <c r="H251" s="5" t="str">
        <f t="shared" si="253"/>
        <v/>
      </c>
      <c r="I251" s="122" t="str">
        <f t="shared" si="254"/>
        <v/>
      </c>
      <c r="J251" s="7" t="str">
        <f t="shared" si="255"/>
        <v/>
      </c>
      <c r="K251" s="9" t="str">
        <f t="shared" si="256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51"/>
        <v/>
      </c>
      <c r="G252" s="7" t="str">
        <f t="shared" si="252"/>
        <v/>
      </c>
      <c r="H252" s="5" t="str">
        <f t="shared" si="253"/>
        <v/>
      </c>
      <c r="I252" s="122" t="str">
        <f t="shared" si="254"/>
        <v/>
      </c>
      <c r="J252" s="7" t="str">
        <f t="shared" si="255"/>
        <v/>
      </c>
      <c r="K252" s="9" t="str">
        <f t="shared" si="256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51"/>
        <v/>
      </c>
      <c r="G253" s="7" t="str">
        <f t="shared" si="252"/>
        <v/>
      </c>
      <c r="H253" s="5" t="str">
        <f t="shared" si="253"/>
        <v/>
      </c>
      <c r="I253" s="122" t="str">
        <f t="shared" si="254"/>
        <v/>
      </c>
      <c r="J253" s="7" t="str">
        <f t="shared" si="255"/>
        <v/>
      </c>
      <c r="K253" s="9" t="str">
        <f t="shared" si="256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51"/>
        <v/>
      </c>
      <c r="G254" s="7" t="str">
        <f t="shared" si="252"/>
        <v/>
      </c>
      <c r="H254" s="5" t="str">
        <f t="shared" si="253"/>
        <v/>
      </c>
      <c r="I254" s="122" t="str">
        <f t="shared" si="254"/>
        <v/>
      </c>
      <c r="J254" s="7" t="str">
        <f t="shared" si="255"/>
        <v/>
      </c>
      <c r="K254" s="9" t="str">
        <f t="shared" si="256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51"/>
        <v/>
      </c>
      <c r="G255" s="7" t="str">
        <f t="shared" si="252"/>
        <v/>
      </c>
      <c r="H255" s="5" t="str">
        <f t="shared" si="253"/>
        <v/>
      </c>
      <c r="I255" s="122" t="str">
        <f t="shared" si="254"/>
        <v/>
      </c>
      <c r="J255" s="7" t="str">
        <f t="shared" si="255"/>
        <v/>
      </c>
      <c r="K255" s="9" t="str">
        <f t="shared" si="256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51"/>
        <v/>
      </c>
      <c r="G256" s="7" t="str">
        <f t="shared" si="252"/>
        <v/>
      </c>
      <c r="H256" s="5" t="str">
        <f t="shared" si="253"/>
        <v/>
      </c>
      <c r="I256" s="122" t="str">
        <f t="shared" si="254"/>
        <v/>
      </c>
      <c r="J256" s="7" t="str">
        <f t="shared" si="255"/>
        <v/>
      </c>
      <c r="K256" s="9" t="str">
        <f t="shared" si="256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51"/>
        <v/>
      </c>
      <c r="G257" s="7" t="str">
        <f t="shared" si="252"/>
        <v/>
      </c>
      <c r="H257" s="5" t="str">
        <f t="shared" si="253"/>
        <v/>
      </c>
      <c r="I257" s="122" t="str">
        <f t="shared" si="254"/>
        <v/>
      </c>
      <c r="J257" s="7" t="str">
        <f t="shared" si="255"/>
        <v/>
      </c>
      <c r="K257" s="9" t="str">
        <f t="shared" si="256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51"/>
        <v/>
      </c>
      <c r="G258" s="7" t="str">
        <f t="shared" si="252"/>
        <v/>
      </c>
      <c r="H258" s="5" t="str">
        <f t="shared" si="253"/>
        <v/>
      </c>
      <c r="I258" s="122" t="str">
        <f t="shared" si="254"/>
        <v/>
      </c>
      <c r="J258" s="7" t="str">
        <f t="shared" si="255"/>
        <v/>
      </c>
      <c r="K258" s="9" t="str">
        <f t="shared" si="256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51"/>
        <v/>
      </c>
      <c r="G259" s="7" t="str">
        <f t="shared" si="252"/>
        <v/>
      </c>
      <c r="H259" s="5" t="str">
        <f t="shared" si="253"/>
        <v/>
      </c>
      <c r="I259" s="122" t="str">
        <f t="shared" si="254"/>
        <v/>
      </c>
      <c r="J259" s="7" t="str">
        <f t="shared" si="255"/>
        <v/>
      </c>
      <c r="K259" s="9" t="str">
        <f t="shared" si="256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51"/>
        <v/>
      </c>
      <c r="G260" s="7" t="str">
        <f t="shared" si="252"/>
        <v/>
      </c>
      <c r="H260" s="5" t="str">
        <f t="shared" si="253"/>
        <v/>
      </c>
      <c r="I260" s="122" t="str">
        <f t="shared" si="254"/>
        <v/>
      </c>
      <c r="J260" s="7" t="str">
        <f t="shared" si="255"/>
        <v/>
      </c>
      <c r="K260" s="9" t="str">
        <f t="shared" si="256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51"/>
        <v/>
      </c>
      <c r="G261" s="7" t="str">
        <f t="shared" si="252"/>
        <v/>
      </c>
      <c r="H261" s="5" t="str">
        <f t="shared" si="253"/>
        <v/>
      </c>
      <c r="I261" s="122" t="str">
        <f t="shared" si="254"/>
        <v/>
      </c>
      <c r="J261" s="7" t="str">
        <f t="shared" si="255"/>
        <v/>
      </c>
      <c r="K261" s="9" t="str">
        <f t="shared" si="256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51"/>
        <v/>
      </c>
      <c r="G262" s="7" t="str">
        <f t="shared" si="252"/>
        <v/>
      </c>
      <c r="H262" s="5" t="str">
        <f t="shared" si="253"/>
        <v/>
      </c>
      <c r="I262" s="122" t="str">
        <f t="shared" si="254"/>
        <v/>
      </c>
      <c r="J262" s="7" t="str">
        <f t="shared" si="255"/>
        <v/>
      </c>
      <c r="K262" s="9" t="str">
        <f t="shared" si="256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51"/>
        <v/>
      </c>
      <c r="G263" s="7" t="str">
        <f t="shared" si="252"/>
        <v/>
      </c>
      <c r="H263" s="5" t="str">
        <f t="shared" si="253"/>
        <v/>
      </c>
      <c r="I263" s="122" t="str">
        <f t="shared" si="254"/>
        <v/>
      </c>
      <c r="J263" s="7" t="str">
        <f t="shared" si="255"/>
        <v/>
      </c>
      <c r="K263" s="9" t="str">
        <f t="shared" si="256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51"/>
        <v/>
      </c>
      <c r="G264" s="7" t="str">
        <f t="shared" si="252"/>
        <v/>
      </c>
      <c r="H264" s="5" t="str">
        <f t="shared" si="253"/>
        <v/>
      </c>
      <c r="I264" s="122" t="str">
        <f t="shared" si="254"/>
        <v/>
      </c>
      <c r="J264" s="7" t="str">
        <f t="shared" si="255"/>
        <v/>
      </c>
      <c r="K264" s="9" t="str">
        <f t="shared" si="256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51"/>
        <v/>
      </c>
      <c r="G265" s="7" t="str">
        <f t="shared" si="252"/>
        <v/>
      </c>
      <c r="H265" s="5" t="str">
        <f t="shared" si="253"/>
        <v/>
      </c>
      <c r="I265" s="122" t="str">
        <f t="shared" si="254"/>
        <v/>
      </c>
      <c r="J265" s="7" t="str">
        <f t="shared" si="255"/>
        <v/>
      </c>
      <c r="K265" s="9" t="str">
        <f t="shared" si="256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51"/>
        <v/>
      </c>
      <c r="G266" s="7" t="str">
        <f t="shared" si="252"/>
        <v/>
      </c>
      <c r="H266" s="5" t="str">
        <f t="shared" si="253"/>
        <v/>
      </c>
      <c r="I266" s="122" t="str">
        <f t="shared" si="254"/>
        <v/>
      </c>
      <c r="J266" s="7" t="str">
        <f t="shared" si="255"/>
        <v/>
      </c>
      <c r="K266" s="9" t="str">
        <f t="shared" si="256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51"/>
        <v/>
      </c>
      <c r="G267" s="7" t="str">
        <f t="shared" si="252"/>
        <v/>
      </c>
      <c r="H267" s="5" t="str">
        <f t="shared" si="253"/>
        <v/>
      </c>
      <c r="I267" s="122" t="str">
        <f t="shared" si="254"/>
        <v/>
      </c>
      <c r="J267" s="7" t="str">
        <f t="shared" si="255"/>
        <v/>
      </c>
      <c r="K267" s="9" t="str">
        <f t="shared" si="256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51"/>
        <v/>
      </c>
      <c r="G268" s="7" t="str">
        <f t="shared" si="252"/>
        <v/>
      </c>
      <c r="H268" s="5" t="str">
        <f t="shared" si="253"/>
        <v/>
      </c>
      <c r="I268" s="122" t="str">
        <f t="shared" si="254"/>
        <v/>
      </c>
      <c r="J268" s="7" t="str">
        <f t="shared" si="255"/>
        <v/>
      </c>
      <c r="K268" s="9" t="str">
        <f t="shared" si="256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51"/>
        <v/>
      </c>
      <c r="G269" s="7" t="str">
        <f t="shared" si="252"/>
        <v/>
      </c>
      <c r="H269" s="5" t="str">
        <f t="shared" si="253"/>
        <v/>
      </c>
      <c r="I269" s="122" t="str">
        <f t="shared" si="254"/>
        <v/>
      </c>
      <c r="J269" s="7" t="str">
        <f t="shared" si="255"/>
        <v/>
      </c>
      <c r="K269" s="9" t="str">
        <f t="shared" si="256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51"/>
        <v/>
      </c>
      <c r="G270" s="7" t="str">
        <f t="shared" si="252"/>
        <v/>
      </c>
      <c r="H270" s="5" t="str">
        <f t="shared" si="253"/>
        <v/>
      </c>
      <c r="I270" s="122" t="str">
        <f t="shared" si="254"/>
        <v/>
      </c>
      <c r="J270" s="7" t="str">
        <f t="shared" si="255"/>
        <v/>
      </c>
      <c r="K270" s="9" t="str">
        <f t="shared" si="256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51"/>
        <v/>
      </c>
      <c r="G271" s="7" t="str">
        <f t="shared" si="252"/>
        <v/>
      </c>
      <c r="H271" s="5" t="str">
        <f t="shared" si="253"/>
        <v/>
      </c>
      <c r="I271" s="122" t="str">
        <f t="shared" si="254"/>
        <v/>
      </c>
      <c r="J271" s="7" t="str">
        <f t="shared" si="255"/>
        <v/>
      </c>
      <c r="K271" s="9" t="str">
        <f t="shared" si="256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51"/>
        <v/>
      </c>
      <c r="G272" s="7" t="str">
        <f t="shared" si="252"/>
        <v/>
      </c>
      <c r="H272" s="5" t="str">
        <f t="shared" si="253"/>
        <v/>
      </c>
      <c r="I272" s="122" t="str">
        <f t="shared" si="254"/>
        <v/>
      </c>
      <c r="J272" s="7" t="str">
        <f t="shared" si="255"/>
        <v/>
      </c>
      <c r="K272" s="9" t="str">
        <f t="shared" si="256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51"/>
        <v/>
      </c>
      <c r="G273" s="7" t="str">
        <f t="shared" si="252"/>
        <v/>
      </c>
      <c r="H273" s="5" t="str">
        <f t="shared" si="253"/>
        <v/>
      </c>
      <c r="I273" s="122" t="str">
        <f t="shared" si="254"/>
        <v/>
      </c>
      <c r="J273" s="7" t="str">
        <f t="shared" si="255"/>
        <v/>
      </c>
      <c r="K273" s="9" t="str">
        <f t="shared" si="256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51"/>
        <v/>
      </c>
      <c r="G274" s="7" t="str">
        <f t="shared" si="252"/>
        <v/>
      </c>
      <c r="H274" s="5" t="str">
        <f t="shared" si="253"/>
        <v/>
      </c>
      <c r="I274" s="122" t="str">
        <f t="shared" si="254"/>
        <v/>
      </c>
      <c r="J274" s="7" t="str">
        <f t="shared" si="255"/>
        <v/>
      </c>
      <c r="K274" s="9" t="str">
        <f t="shared" si="256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51"/>
        <v/>
      </c>
      <c r="G275" s="7" t="str">
        <f t="shared" si="252"/>
        <v/>
      </c>
      <c r="H275" s="5" t="str">
        <f t="shared" si="253"/>
        <v/>
      </c>
      <c r="I275" s="122" t="str">
        <f t="shared" si="254"/>
        <v/>
      </c>
      <c r="J275" s="7" t="str">
        <f t="shared" si="255"/>
        <v/>
      </c>
      <c r="K275" s="9" t="str">
        <f t="shared" si="256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51"/>
        <v/>
      </c>
      <c r="G276" s="7" t="str">
        <f t="shared" si="252"/>
        <v/>
      </c>
      <c r="H276" s="5" t="str">
        <f t="shared" si="253"/>
        <v/>
      </c>
      <c r="I276" s="122" t="str">
        <f t="shared" si="254"/>
        <v/>
      </c>
      <c r="J276" s="7" t="str">
        <f t="shared" si="255"/>
        <v/>
      </c>
      <c r="K276" s="9" t="str">
        <f t="shared" si="256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51"/>
        <v/>
      </c>
      <c r="G277" s="7" t="str">
        <f t="shared" si="252"/>
        <v/>
      </c>
      <c r="H277" s="5" t="str">
        <f t="shared" si="253"/>
        <v/>
      </c>
      <c r="I277" s="122" t="str">
        <f t="shared" si="254"/>
        <v/>
      </c>
      <c r="J277" s="7" t="str">
        <f t="shared" si="255"/>
        <v/>
      </c>
      <c r="K277" s="9" t="str">
        <f t="shared" si="256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51"/>
        <v/>
      </c>
      <c r="G278" s="7" t="str">
        <f t="shared" si="252"/>
        <v/>
      </c>
      <c r="H278" s="5" t="str">
        <f t="shared" si="253"/>
        <v/>
      </c>
      <c r="I278" s="122" t="str">
        <f t="shared" si="254"/>
        <v/>
      </c>
      <c r="J278" s="7" t="str">
        <f t="shared" si="255"/>
        <v/>
      </c>
      <c r="K278" s="9" t="str">
        <f t="shared" si="256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51"/>
        <v/>
      </c>
      <c r="G279" s="7" t="str">
        <f t="shared" si="252"/>
        <v/>
      </c>
      <c r="H279" s="5" t="str">
        <f t="shared" si="253"/>
        <v/>
      </c>
      <c r="I279" s="122" t="str">
        <f t="shared" si="254"/>
        <v/>
      </c>
      <c r="J279" s="7" t="str">
        <f t="shared" si="255"/>
        <v/>
      </c>
      <c r="K279" s="9" t="str">
        <f t="shared" si="256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51"/>
        <v/>
      </c>
      <c r="G280" s="7" t="str">
        <f t="shared" si="252"/>
        <v/>
      </c>
      <c r="H280" s="5" t="str">
        <f t="shared" si="253"/>
        <v/>
      </c>
      <c r="I280" s="122" t="str">
        <f t="shared" si="254"/>
        <v/>
      </c>
      <c r="J280" s="7" t="str">
        <f t="shared" si="255"/>
        <v/>
      </c>
      <c r="K280" s="9" t="str">
        <f t="shared" si="256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51"/>
        <v/>
      </c>
      <c r="G281" s="7" t="str">
        <f t="shared" si="252"/>
        <v/>
      </c>
      <c r="H281" s="5" t="str">
        <f t="shared" si="253"/>
        <v/>
      </c>
      <c r="I281" s="122" t="str">
        <f t="shared" si="254"/>
        <v/>
      </c>
      <c r="J281" s="7" t="str">
        <f t="shared" si="255"/>
        <v/>
      </c>
      <c r="K281" s="9" t="str">
        <f t="shared" si="256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51"/>
        <v/>
      </c>
      <c r="G282" s="7" t="str">
        <f t="shared" si="252"/>
        <v/>
      </c>
      <c r="H282" s="5" t="str">
        <f t="shared" si="253"/>
        <v/>
      </c>
      <c r="I282" s="122" t="str">
        <f t="shared" si="254"/>
        <v/>
      </c>
      <c r="J282" s="7" t="str">
        <f t="shared" si="255"/>
        <v/>
      </c>
      <c r="K282" s="9" t="str">
        <f t="shared" si="256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51"/>
        <v/>
      </c>
      <c r="G283" s="7" t="str">
        <f t="shared" si="252"/>
        <v/>
      </c>
      <c r="H283" s="5" t="str">
        <f t="shared" si="253"/>
        <v/>
      </c>
      <c r="I283" s="122" t="str">
        <f t="shared" si="254"/>
        <v/>
      </c>
      <c r="J283" s="7" t="str">
        <f t="shared" si="255"/>
        <v/>
      </c>
      <c r="K283" s="9" t="str">
        <f t="shared" si="256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51"/>
        <v/>
      </c>
      <c r="G284" s="7" t="str">
        <f t="shared" si="252"/>
        <v/>
      </c>
      <c r="H284" s="5" t="str">
        <f t="shared" si="253"/>
        <v/>
      </c>
      <c r="I284" s="122" t="str">
        <f t="shared" si="254"/>
        <v/>
      </c>
      <c r="J284" s="7" t="str">
        <f t="shared" si="255"/>
        <v/>
      </c>
      <c r="K284" s="9" t="str">
        <f t="shared" si="256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51"/>
        <v/>
      </c>
      <c r="G285" s="7" t="str">
        <f t="shared" si="252"/>
        <v/>
      </c>
      <c r="H285" s="5" t="str">
        <f t="shared" si="253"/>
        <v/>
      </c>
      <c r="I285" s="122" t="str">
        <f t="shared" si="254"/>
        <v/>
      </c>
      <c r="J285" s="7" t="str">
        <f t="shared" si="255"/>
        <v/>
      </c>
      <c r="K285" s="9" t="str">
        <f t="shared" si="256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51"/>
        <v/>
      </c>
      <c r="G286" s="7" t="str">
        <f t="shared" si="252"/>
        <v/>
      </c>
      <c r="H286" s="5" t="str">
        <f t="shared" si="253"/>
        <v/>
      </c>
      <c r="I286" s="122" t="str">
        <f t="shared" si="254"/>
        <v/>
      </c>
      <c r="J286" s="7" t="str">
        <f t="shared" si="255"/>
        <v/>
      </c>
      <c r="K286" s="9" t="str">
        <f t="shared" si="256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51"/>
        <v/>
      </c>
      <c r="G287" s="7" t="str">
        <f t="shared" si="252"/>
        <v/>
      </c>
      <c r="H287" s="5" t="str">
        <f t="shared" si="253"/>
        <v/>
      </c>
      <c r="I287" s="122" t="str">
        <f t="shared" si="254"/>
        <v/>
      </c>
      <c r="J287" s="7" t="str">
        <f t="shared" si="255"/>
        <v/>
      </c>
      <c r="K287" s="9" t="str">
        <f t="shared" si="256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51"/>
        <v/>
      </c>
      <c r="G288" s="7" t="str">
        <f t="shared" si="252"/>
        <v/>
      </c>
      <c r="H288" s="5" t="str">
        <f t="shared" si="253"/>
        <v/>
      </c>
      <c r="I288" s="122" t="str">
        <f t="shared" si="254"/>
        <v/>
      </c>
      <c r="J288" s="7" t="str">
        <f t="shared" si="255"/>
        <v/>
      </c>
      <c r="K288" s="9" t="str">
        <f t="shared" si="256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51"/>
        <v/>
      </c>
      <c r="G289" s="7" t="str">
        <f t="shared" si="252"/>
        <v/>
      </c>
      <c r="H289" s="5" t="str">
        <f t="shared" si="253"/>
        <v/>
      </c>
      <c r="I289" s="122" t="str">
        <f t="shared" si="254"/>
        <v/>
      </c>
      <c r="J289" s="7" t="str">
        <f t="shared" si="255"/>
        <v/>
      </c>
      <c r="K289" s="9" t="str">
        <f t="shared" si="256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51"/>
        <v/>
      </c>
      <c r="G290" s="7" t="str">
        <f t="shared" si="252"/>
        <v/>
      </c>
      <c r="H290" s="5" t="str">
        <f t="shared" si="253"/>
        <v/>
      </c>
      <c r="I290" s="122" t="str">
        <f t="shared" si="254"/>
        <v/>
      </c>
      <c r="J290" s="7" t="str">
        <f t="shared" si="255"/>
        <v/>
      </c>
      <c r="K290" s="9" t="str">
        <f t="shared" si="256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51"/>
        <v/>
      </c>
      <c r="G291" s="7" t="str">
        <f t="shared" si="252"/>
        <v/>
      </c>
      <c r="H291" s="5" t="str">
        <f t="shared" si="253"/>
        <v/>
      </c>
      <c r="I291" s="122" t="str">
        <f t="shared" si="254"/>
        <v/>
      </c>
      <c r="J291" s="7" t="str">
        <f t="shared" si="255"/>
        <v/>
      </c>
      <c r="K291" s="9" t="str">
        <f t="shared" si="256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ref="F292:F355" si="257">IF(ISBLANK(B292),"",IF(I292="L","Baixa",IF(I292="A","Média",IF(I292="","","Alta"))))</f>
        <v/>
      </c>
      <c r="G292" s="7" t="str">
        <f t="shared" ref="G292:G355" si="258">CONCATENATE(B292,I292)</f>
        <v/>
      </c>
      <c r="H292" s="5" t="str">
        <f t="shared" ref="H292:H355" si="259">IF(ISBLANK(B292),"",IF(B292="ALI",IF(I292="L",7,IF(I292="A",10,15)),IF(B292="AIE",IF(I292="L",5,IF(I292="A",7,10)),IF(B292="SE",IF(I292="L",4,IF(I292="A",5,7)),IF(OR(B292="EE",B292="CE"),IF(I292="L",3,IF(I292="A",4,6)),0)))))</f>
        <v/>
      </c>
      <c r="I292" s="122" t="str">
        <f t="shared" ref="I292:I355" si="260">IF(OR(ISBLANK(D292),ISBLANK(E292)),IF(OR(B292="ALI",B292="AIE"),"L",IF(OR(B292="EE",B292="SE",B292="CE"),"A","")),IF(B292="EE",IF(E292&gt;=3,IF(D292&gt;=5,"H","A"),IF(E292&gt;=2,IF(D292&gt;=16,"H",IF(D292&lt;=4,"L","A")),IF(D292&lt;=15,"L","A"))),IF(OR(B292="SE",B292="CE"),IF(E292&gt;=4,IF(D292&gt;=6,"H","A"),IF(E292&gt;=2,IF(D292&gt;=20,"H",IF(D292&lt;=5,"L","A")),IF(D292&lt;=19,"L","A"))),IF(OR(B292="ALI",B292="AIE"),IF(E292&gt;=6,IF(D292&gt;=20,"H","A"),IF(E292&gt;=2,IF(D292&gt;=51,"H",IF(D292&lt;=19,"L","A")),IF(D292&lt;=50,"L","A"))),""))))</f>
        <v/>
      </c>
      <c r="J292" s="7" t="str">
        <f t="shared" ref="J292:J355" si="261">CONCATENATE(B292,C292)</f>
        <v/>
      </c>
      <c r="K292" s="9" t="str">
        <f t="shared" si="256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57"/>
        <v/>
      </c>
      <c r="G293" s="7" t="str">
        <f t="shared" si="258"/>
        <v/>
      </c>
      <c r="H293" s="5" t="str">
        <f t="shared" si="259"/>
        <v/>
      </c>
      <c r="I293" s="122" t="str">
        <f t="shared" si="260"/>
        <v/>
      </c>
      <c r="J293" s="7" t="str">
        <f t="shared" si="261"/>
        <v/>
      </c>
      <c r="K293" s="9" t="str">
        <f t="shared" si="256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57"/>
        <v/>
      </c>
      <c r="G294" s="7" t="str">
        <f t="shared" si="258"/>
        <v/>
      </c>
      <c r="H294" s="5" t="str">
        <f t="shared" si="259"/>
        <v/>
      </c>
      <c r="I294" s="122" t="str">
        <f t="shared" si="260"/>
        <v/>
      </c>
      <c r="J294" s="7" t="str">
        <f t="shared" si="261"/>
        <v/>
      </c>
      <c r="K294" s="9" t="str">
        <f t="shared" ref="K294:K357" si="262">IF(OR(H294="",H294=0),L294,H294)</f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57"/>
        <v/>
      </c>
      <c r="G295" s="7" t="str">
        <f t="shared" si="258"/>
        <v/>
      </c>
      <c r="H295" s="5" t="str">
        <f t="shared" si="259"/>
        <v/>
      </c>
      <c r="I295" s="122" t="str">
        <f t="shared" si="260"/>
        <v/>
      </c>
      <c r="J295" s="7" t="str">
        <f t="shared" si="261"/>
        <v/>
      </c>
      <c r="K295" s="9" t="str">
        <f t="shared" si="262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57"/>
        <v/>
      </c>
      <c r="G296" s="7" t="str">
        <f t="shared" si="258"/>
        <v/>
      </c>
      <c r="H296" s="5" t="str">
        <f t="shared" si="259"/>
        <v/>
      </c>
      <c r="I296" s="122" t="str">
        <f t="shared" si="260"/>
        <v/>
      </c>
      <c r="J296" s="7" t="str">
        <f t="shared" si="261"/>
        <v/>
      </c>
      <c r="K296" s="9" t="str">
        <f t="shared" si="262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57"/>
        <v/>
      </c>
      <c r="G297" s="7" t="str">
        <f t="shared" si="258"/>
        <v/>
      </c>
      <c r="H297" s="5" t="str">
        <f t="shared" si="259"/>
        <v/>
      </c>
      <c r="I297" s="122" t="str">
        <f t="shared" si="260"/>
        <v/>
      </c>
      <c r="J297" s="7" t="str">
        <f t="shared" si="261"/>
        <v/>
      </c>
      <c r="K297" s="9" t="str">
        <f t="shared" si="262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57"/>
        <v/>
      </c>
      <c r="G298" s="7" t="str">
        <f t="shared" si="258"/>
        <v/>
      </c>
      <c r="H298" s="5" t="str">
        <f t="shared" si="259"/>
        <v/>
      </c>
      <c r="I298" s="122" t="str">
        <f t="shared" si="260"/>
        <v/>
      </c>
      <c r="J298" s="7" t="str">
        <f t="shared" si="261"/>
        <v/>
      </c>
      <c r="K298" s="9" t="str">
        <f t="shared" si="262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57"/>
        <v/>
      </c>
      <c r="G299" s="7" t="str">
        <f t="shared" si="258"/>
        <v/>
      </c>
      <c r="H299" s="5" t="str">
        <f t="shared" si="259"/>
        <v/>
      </c>
      <c r="I299" s="122" t="str">
        <f t="shared" si="260"/>
        <v/>
      </c>
      <c r="J299" s="7" t="str">
        <f t="shared" si="261"/>
        <v/>
      </c>
      <c r="K299" s="9" t="str">
        <f t="shared" si="262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57"/>
        <v/>
      </c>
      <c r="G300" s="7" t="str">
        <f t="shared" si="258"/>
        <v/>
      </c>
      <c r="H300" s="5" t="str">
        <f t="shared" si="259"/>
        <v/>
      </c>
      <c r="I300" s="122" t="str">
        <f t="shared" si="260"/>
        <v/>
      </c>
      <c r="J300" s="7" t="str">
        <f t="shared" si="261"/>
        <v/>
      </c>
      <c r="K300" s="9" t="str">
        <f t="shared" si="262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57"/>
        <v/>
      </c>
      <c r="G301" s="7" t="str">
        <f t="shared" si="258"/>
        <v/>
      </c>
      <c r="H301" s="5" t="str">
        <f t="shared" si="259"/>
        <v/>
      </c>
      <c r="I301" s="122" t="str">
        <f t="shared" si="260"/>
        <v/>
      </c>
      <c r="J301" s="7" t="str">
        <f t="shared" si="261"/>
        <v/>
      </c>
      <c r="K301" s="9" t="str">
        <f t="shared" si="262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57"/>
        <v/>
      </c>
      <c r="G302" s="7" t="str">
        <f t="shared" si="258"/>
        <v/>
      </c>
      <c r="H302" s="5" t="str">
        <f t="shared" si="259"/>
        <v/>
      </c>
      <c r="I302" s="122" t="str">
        <f t="shared" si="260"/>
        <v/>
      </c>
      <c r="J302" s="7" t="str">
        <f t="shared" si="261"/>
        <v/>
      </c>
      <c r="K302" s="9" t="str">
        <f t="shared" si="262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57"/>
        <v/>
      </c>
      <c r="G303" s="7" t="str">
        <f t="shared" si="258"/>
        <v/>
      </c>
      <c r="H303" s="5" t="str">
        <f t="shared" si="259"/>
        <v/>
      </c>
      <c r="I303" s="122" t="str">
        <f t="shared" si="260"/>
        <v/>
      </c>
      <c r="J303" s="7" t="str">
        <f t="shared" si="261"/>
        <v/>
      </c>
      <c r="K303" s="9" t="str">
        <f t="shared" si="262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57"/>
        <v/>
      </c>
      <c r="G304" s="7" t="str">
        <f t="shared" si="258"/>
        <v/>
      </c>
      <c r="H304" s="5" t="str">
        <f t="shared" si="259"/>
        <v/>
      </c>
      <c r="I304" s="122" t="str">
        <f t="shared" si="260"/>
        <v/>
      </c>
      <c r="J304" s="7" t="str">
        <f t="shared" si="261"/>
        <v/>
      </c>
      <c r="K304" s="9" t="str">
        <f t="shared" si="262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57"/>
        <v/>
      </c>
      <c r="G305" s="7" t="str">
        <f t="shared" si="258"/>
        <v/>
      </c>
      <c r="H305" s="5" t="str">
        <f t="shared" si="259"/>
        <v/>
      </c>
      <c r="I305" s="122" t="str">
        <f t="shared" si="260"/>
        <v/>
      </c>
      <c r="J305" s="7" t="str">
        <f t="shared" si="261"/>
        <v/>
      </c>
      <c r="K305" s="9" t="str">
        <f t="shared" si="262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57"/>
        <v/>
      </c>
      <c r="G306" s="7" t="str">
        <f t="shared" si="258"/>
        <v/>
      </c>
      <c r="H306" s="5" t="str">
        <f t="shared" si="259"/>
        <v/>
      </c>
      <c r="I306" s="122" t="str">
        <f t="shared" si="260"/>
        <v/>
      </c>
      <c r="J306" s="7" t="str">
        <f t="shared" si="261"/>
        <v/>
      </c>
      <c r="K306" s="9" t="str">
        <f t="shared" si="262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57"/>
        <v/>
      </c>
      <c r="G307" s="7" t="str">
        <f t="shared" si="258"/>
        <v/>
      </c>
      <c r="H307" s="5" t="str">
        <f t="shared" si="259"/>
        <v/>
      </c>
      <c r="I307" s="122" t="str">
        <f t="shared" si="260"/>
        <v/>
      </c>
      <c r="J307" s="7" t="str">
        <f t="shared" si="261"/>
        <v/>
      </c>
      <c r="K307" s="9" t="str">
        <f t="shared" si="262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57"/>
        <v/>
      </c>
      <c r="G308" s="7" t="str">
        <f t="shared" si="258"/>
        <v/>
      </c>
      <c r="H308" s="5" t="str">
        <f t="shared" si="259"/>
        <v/>
      </c>
      <c r="I308" s="122" t="str">
        <f t="shared" si="260"/>
        <v/>
      </c>
      <c r="J308" s="7" t="str">
        <f t="shared" si="261"/>
        <v/>
      </c>
      <c r="K308" s="9" t="str">
        <f t="shared" si="262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57"/>
        <v/>
      </c>
      <c r="G309" s="7" t="str">
        <f t="shared" si="258"/>
        <v/>
      </c>
      <c r="H309" s="5" t="str">
        <f t="shared" si="259"/>
        <v/>
      </c>
      <c r="I309" s="122" t="str">
        <f t="shared" si="260"/>
        <v/>
      </c>
      <c r="J309" s="7" t="str">
        <f t="shared" si="261"/>
        <v/>
      </c>
      <c r="K309" s="9" t="str">
        <f t="shared" si="262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57"/>
        <v/>
      </c>
      <c r="G310" s="7" t="str">
        <f t="shared" si="258"/>
        <v/>
      </c>
      <c r="H310" s="5" t="str">
        <f t="shared" si="259"/>
        <v/>
      </c>
      <c r="I310" s="122" t="str">
        <f t="shared" si="260"/>
        <v/>
      </c>
      <c r="J310" s="7" t="str">
        <f t="shared" si="261"/>
        <v/>
      </c>
      <c r="K310" s="9" t="str">
        <f t="shared" si="262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57"/>
        <v/>
      </c>
      <c r="G311" s="7" t="str">
        <f t="shared" si="258"/>
        <v/>
      </c>
      <c r="H311" s="5" t="str">
        <f t="shared" si="259"/>
        <v/>
      </c>
      <c r="I311" s="122" t="str">
        <f t="shared" si="260"/>
        <v/>
      </c>
      <c r="J311" s="7" t="str">
        <f t="shared" si="261"/>
        <v/>
      </c>
      <c r="K311" s="9" t="str">
        <f t="shared" si="262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57"/>
        <v/>
      </c>
      <c r="G312" s="7" t="str">
        <f t="shared" si="258"/>
        <v/>
      </c>
      <c r="H312" s="5" t="str">
        <f t="shared" si="259"/>
        <v/>
      </c>
      <c r="I312" s="122" t="str">
        <f t="shared" si="260"/>
        <v/>
      </c>
      <c r="J312" s="7" t="str">
        <f t="shared" si="261"/>
        <v/>
      </c>
      <c r="K312" s="9" t="str">
        <f t="shared" si="262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57"/>
        <v/>
      </c>
      <c r="G313" s="7" t="str">
        <f t="shared" si="258"/>
        <v/>
      </c>
      <c r="H313" s="5" t="str">
        <f t="shared" si="259"/>
        <v/>
      </c>
      <c r="I313" s="122" t="str">
        <f t="shared" si="260"/>
        <v/>
      </c>
      <c r="J313" s="7" t="str">
        <f t="shared" si="261"/>
        <v/>
      </c>
      <c r="K313" s="9" t="str">
        <f t="shared" si="262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57"/>
        <v/>
      </c>
      <c r="G314" s="7" t="str">
        <f t="shared" si="258"/>
        <v/>
      </c>
      <c r="H314" s="5" t="str">
        <f t="shared" si="259"/>
        <v/>
      </c>
      <c r="I314" s="122" t="str">
        <f t="shared" si="260"/>
        <v/>
      </c>
      <c r="J314" s="7" t="str">
        <f t="shared" si="261"/>
        <v/>
      </c>
      <c r="K314" s="9" t="str">
        <f t="shared" si="262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57"/>
        <v/>
      </c>
      <c r="G315" s="7" t="str">
        <f t="shared" si="258"/>
        <v/>
      </c>
      <c r="H315" s="5" t="str">
        <f t="shared" si="259"/>
        <v/>
      </c>
      <c r="I315" s="122" t="str">
        <f t="shared" si="260"/>
        <v/>
      </c>
      <c r="J315" s="7" t="str">
        <f t="shared" si="261"/>
        <v/>
      </c>
      <c r="K315" s="9" t="str">
        <f t="shared" si="262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57"/>
        <v/>
      </c>
      <c r="G316" s="7" t="str">
        <f t="shared" si="258"/>
        <v/>
      </c>
      <c r="H316" s="5" t="str">
        <f t="shared" si="259"/>
        <v/>
      </c>
      <c r="I316" s="122" t="str">
        <f t="shared" si="260"/>
        <v/>
      </c>
      <c r="J316" s="7" t="str">
        <f t="shared" si="261"/>
        <v/>
      </c>
      <c r="K316" s="9" t="str">
        <f t="shared" si="262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57"/>
        <v/>
      </c>
      <c r="G317" s="7" t="str">
        <f t="shared" si="258"/>
        <v/>
      </c>
      <c r="H317" s="5" t="str">
        <f t="shared" si="259"/>
        <v/>
      </c>
      <c r="I317" s="122" t="str">
        <f t="shared" si="260"/>
        <v/>
      </c>
      <c r="J317" s="7" t="str">
        <f t="shared" si="261"/>
        <v/>
      </c>
      <c r="K317" s="9" t="str">
        <f t="shared" si="262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57"/>
        <v/>
      </c>
      <c r="G318" s="7" t="str">
        <f t="shared" si="258"/>
        <v/>
      </c>
      <c r="H318" s="5" t="str">
        <f t="shared" si="259"/>
        <v/>
      </c>
      <c r="I318" s="122" t="str">
        <f t="shared" si="260"/>
        <v/>
      </c>
      <c r="J318" s="7" t="str">
        <f t="shared" si="261"/>
        <v/>
      </c>
      <c r="K318" s="9" t="str">
        <f t="shared" si="262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57"/>
        <v/>
      </c>
      <c r="G319" s="7" t="str">
        <f t="shared" si="258"/>
        <v/>
      </c>
      <c r="H319" s="5" t="str">
        <f t="shared" si="259"/>
        <v/>
      </c>
      <c r="I319" s="122" t="str">
        <f t="shared" si="260"/>
        <v/>
      </c>
      <c r="J319" s="7" t="str">
        <f t="shared" si="261"/>
        <v/>
      </c>
      <c r="K319" s="9" t="str">
        <f t="shared" si="262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57"/>
        <v/>
      </c>
      <c r="G320" s="7" t="str">
        <f t="shared" si="258"/>
        <v/>
      </c>
      <c r="H320" s="5" t="str">
        <f t="shared" si="259"/>
        <v/>
      </c>
      <c r="I320" s="122" t="str">
        <f t="shared" si="260"/>
        <v/>
      </c>
      <c r="J320" s="7" t="str">
        <f t="shared" si="261"/>
        <v/>
      </c>
      <c r="K320" s="9" t="str">
        <f t="shared" si="262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57"/>
        <v/>
      </c>
      <c r="G321" s="7" t="str">
        <f t="shared" si="258"/>
        <v/>
      </c>
      <c r="H321" s="5" t="str">
        <f t="shared" si="259"/>
        <v/>
      </c>
      <c r="I321" s="122" t="str">
        <f t="shared" si="260"/>
        <v/>
      </c>
      <c r="J321" s="7" t="str">
        <f t="shared" si="261"/>
        <v/>
      </c>
      <c r="K321" s="9" t="str">
        <f t="shared" si="262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57"/>
        <v/>
      </c>
      <c r="G322" s="7" t="str">
        <f t="shared" si="258"/>
        <v/>
      </c>
      <c r="H322" s="5" t="str">
        <f t="shared" si="259"/>
        <v/>
      </c>
      <c r="I322" s="122" t="str">
        <f t="shared" si="260"/>
        <v/>
      </c>
      <c r="J322" s="7" t="str">
        <f t="shared" si="261"/>
        <v/>
      </c>
      <c r="K322" s="9" t="str">
        <f t="shared" si="262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57"/>
        <v/>
      </c>
      <c r="G323" s="7" t="str">
        <f t="shared" si="258"/>
        <v/>
      </c>
      <c r="H323" s="5" t="str">
        <f t="shared" si="259"/>
        <v/>
      </c>
      <c r="I323" s="122" t="str">
        <f t="shared" si="260"/>
        <v/>
      </c>
      <c r="J323" s="7" t="str">
        <f t="shared" si="261"/>
        <v/>
      </c>
      <c r="K323" s="9" t="str">
        <f t="shared" si="262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57"/>
        <v/>
      </c>
      <c r="G324" s="7" t="str">
        <f t="shared" si="258"/>
        <v/>
      </c>
      <c r="H324" s="5" t="str">
        <f t="shared" si="259"/>
        <v/>
      </c>
      <c r="I324" s="122" t="str">
        <f t="shared" si="260"/>
        <v/>
      </c>
      <c r="J324" s="7" t="str">
        <f t="shared" si="261"/>
        <v/>
      </c>
      <c r="K324" s="9" t="str">
        <f t="shared" si="262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57"/>
        <v/>
      </c>
      <c r="G325" s="7" t="str">
        <f t="shared" si="258"/>
        <v/>
      </c>
      <c r="H325" s="5" t="str">
        <f t="shared" si="259"/>
        <v/>
      </c>
      <c r="I325" s="122" t="str">
        <f t="shared" si="260"/>
        <v/>
      </c>
      <c r="J325" s="7" t="str">
        <f t="shared" si="261"/>
        <v/>
      </c>
      <c r="K325" s="9" t="str">
        <f t="shared" si="262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57"/>
        <v/>
      </c>
      <c r="G326" s="7" t="str">
        <f t="shared" si="258"/>
        <v/>
      </c>
      <c r="H326" s="5" t="str">
        <f t="shared" si="259"/>
        <v/>
      </c>
      <c r="I326" s="122" t="str">
        <f t="shared" si="260"/>
        <v/>
      </c>
      <c r="J326" s="7" t="str">
        <f t="shared" si="261"/>
        <v/>
      </c>
      <c r="K326" s="9" t="str">
        <f t="shared" si="262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57"/>
        <v/>
      </c>
      <c r="G327" s="7" t="str">
        <f t="shared" si="258"/>
        <v/>
      </c>
      <c r="H327" s="5" t="str">
        <f t="shared" si="259"/>
        <v/>
      </c>
      <c r="I327" s="122" t="str">
        <f t="shared" si="260"/>
        <v/>
      </c>
      <c r="J327" s="7" t="str">
        <f t="shared" si="261"/>
        <v/>
      </c>
      <c r="K327" s="9" t="str">
        <f t="shared" si="262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57"/>
        <v/>
      </c>
      <c r="G328" s="7" t="str">
        <f t="shared" si="258"/>
        <v/>
      </c>
      <c r="H328" s="5" t="str">
        <f t="shared" si="259"/>
        <v/>
      </c>
      <c r="I328" s="122" t="str">
        <f t="shared" si="260"/>
        <v/>
      </c>
      <c r="J328" s="7" t="str">
        <f t="shared" si="261"/>
        <v/>
      </c>
      <c r="K328" s="9" t="str">
        <f t="shared" si="262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57"/>
        <v/>
      </c>
      <c r="G329" s="7" t="str">
        <f t="shared" si="258"/>
        <v/>
      </c>
      <c r="H329" s="5" t="str">
        <f t="shared" si="259"/>
        <v/>
      </c>
      <c r="I329" s="122" t="str">
        <f t="shared" si="260"/>
        <v/>
      </c>
      <c r="J329" s="7" t="str">
        <f t="shared" si="261"/>
        <v/>
      </c>
      <c r="K329" s="9" t="str">
        <f t="shared" si="262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57"/>
        <v/>
      </c>
      <c r="G330" s="7" t="str">
        <f t="shared" si="258"/>
        <v/>
      </c>
      <c r="H330" s="5" t="str">
        <f t="shared" si="259"/>
        <v/>
      </c>
      <c r="I330" s="122" t="str">
        <f t="shared" si="260"/>
        <v/>
      </c>
      <c r="J330" s="7" t="str">
        <f t="shared" si="261"/>
        <v/>
      </c>
      <c r="K330" s="9" t="str">
        <f t="shared" si="262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57"/>
        <v/>
      </c>
      <c r="G331" s="7" t="str">
        <f t="shared" si="258"/>
        <v/>
      </c>
      <c r="H331" s="5" t="str">
        <f t="shared" si="259"/>
        <v/>
      </c>
      <c r="I331" s="122" t="str">
        <f t="shared" si="260"/>
        <v/>
      </c>
      <c r="J331" s="7" t="str">
        <f t="shared" si="261"/>
        <v/>
      </c>
      <c r="K331" s="9" t="str">
        <f t="shared" si="262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57"/>
        <v/>
      </c>
      <c r="G332" s="7" t="str">
        <f t="shared" si="258"/>
        <v/>
      </c>
      <c r="H332" s="5" t="str">
        <f t="shared" si="259"/>
        <v/>
      </c>
      <c r="I332" s="122" t="str">
        <f t="shared" si="260"/>
        <v/>
      </c>
      <c r="J332" s="7" t="str">
        <f t="shared" si="261"/>
        <v/>
      </c>
      <c r="K332" s="9" t="str">
        <f t="shared" si="262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57"/>
        <v/>
      </c>
      <c r="G333" s="7" t="str">
        <f t="shared" si="258"/>
        <v/>
      </c>
      <c r="H333" s="5" t="str">
        <f t="shared" si="259"/>
        <v/>
      </c>
      <c r="I333" s="122" t="str">
        <f t="shared" si="260"/>
        <v/>
      </c>
      <c r="J333" s="7" t="str">
        <f t="shared" si="261"/>
        <v/>
      </c>
      <c r="K333" s="9" t="str">
        <f t="shared" si="262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57"/>
        <v/>
      </c>
      <c r="G334" s="7" t="str">
        <f t="shared" si="258"/>
        <v/>
      </c>
      <c r="H334" s="5" t="str">
        <f t="shared" si="259"/>
        <v/>
      </c>
      <c r="I334" s="122" t="str">
        <f t="shared" si="260"/>
        <v/>
      </c>
      <c r="J334" s="7" t="str">
        <f t="shared" si="261"/>
        <v/>
      </c>
      <c r="K334" s="9" t="str">
        <f t="shared" si="262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57"/>
        <v/>
      </c>
      <c r="G335" s="7" t="str">
        <f t="shared" si="258"/>
        <v/>
      </c>
      <c r="H335" s="5" t="str">
        <f t="shared" si="259"/>
        <v/>
      </c>
      <c r="I335" s="122" t="str">
        <f t="shared" si="260"/>
        <v/>
      </c>
      <c r="J335" s="7" t="str">
        <f t="shared" si="261"/>
        <v/>
      </c>
      <c r="K335" s="9" t="str">
        <f t="shared" si="262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57"/>
        <v/>
      </c>
      <c r="G336" s="7" t="str">
        <f t="shared" si="258"/>
        <v/>
      </c>
      <c r="H336" s="5" t="str">
        <f t="shared" si="259"/>
        <v/>
      </c>
      <c r="I336" s="122" t="str">
        <f t="shared" si="260"/>
        <v/>
      </c>
      <c r="J336" s="7" t="str">
        <f t="shared" si="261"/>
        <v/>
      </c>
      <c r="K336" s="9" t="str">
        <f t="shared" si="262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57"/>
        <v/>
      </c>
      <c r="G337" s="7" t="str">
        <f t="shared" si="258"/>
        <v/>
      </c>
      <c r="H337" s="5" t="str">
        <f t="shared" si="259"/>
        <v/>
      </c>
      <c r="I337" s="122" t="str">
        <f t="shared" si="260"/>
        <v/>
      </c>
      <c r="J337" s="7" t="str">
        <f t="shared" si="261"/>
        <v/>
      </c>
      <c r="K337" s="9" t="str">
        <f t="shared" si="262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57"/>
        <v/>
      </c>
      <c r="G338" s="7" t="str">
        <f t="shared" si="258"/>
        <v/>
      </c>
      <c r="H338" s="5" t="str">
        <f t="shared" si="259"/>
        <v/>
      </c>
      <c r="I338" s="122" t="str">
        <f t="shared" si="260"/>
        <v/>
      </c>
      <c r="J338" s="7" t="str">
        <f t="shared" si="261"/>
        <v/>
      </c>
      <c r="K338" s="9" t="str">
        <f t="shared" si="262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57"/>
        <v/>
      </c>
      <c r="G339" s="7" t="str">
        <f t="shared" si="258"/>
        <v/>
      </c>
      <c r="H339" s="5" t="str">
        <f t="shared" si="259"/>
        <v/>
      </c>
      <c r="I339" s="122" t="str">
        <f t="shared" si="260"/>
        <v/>
      </c>
      <c r="J339" s="7" t="str">
        <f t="shared" si="261"/>
        <v/>
      </c>
      <c r="K339" s="9" t="str">
        <f t="shared" si="262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57"/>
        <v/>
      </c>
      <c r="G340" s="7" t="str">
        <f t="shared" si="258"/>
        <v/>
      </c>
      <c r="H340" s="5" t="str">
        <f t="shared" si="259"/>
        <v/>
      </c>
      <c r="I340" s="122" t="str">
        <f t="shared" si="260"/>
        <v/>
      </c>
      <c r="J340" s="7" t="str">
        <f t="shared" si="261"/>
        <v/>
      </c>
      <c r="K340" s="9" t="str">
        <f t="shared" si="262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57"/>
        <v/>
      </c>
      <c r="G341" s="7" t="str">
        <f t="shared" si="258"/>
        <v/>
      </c>
      <c r="H341" s="5" t="str">
        <f t="shared" si="259"/>
        <v/>
      </c>
      <c r="I341" s="122" t="str">
        <f t="shared" si="260"/>
        <v/>
      </c>
      <c r="J341" s="7" t="str">
        <f t="shared" si="261"/>
        <v/>
      </c>
      <c r="K341" s="9" t="str">
        <f t="shared" si="262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57"/>
        <v/>
      </c>
      <c r="G342" s="7" t="str">
        <f t="shared" si="258"/>
        <v/>
      </c>
      <c r="H342" s="5" t="str">
        <f t="shared" si="259"/>
        <v/>
      </c>
      <c r="I342" s="122" t="str">
        <f t="shared" si="260"/>
        <v/>
      </c>
      <c r="J342" s="7" t="str">
        <f t="shared" si="261"/>
        <v/>
      </c>
      <c r="K342" s="9" t="str">
        <f t="shared" si="262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57"/>
        <v/>
      </c>
      <c r="G343" s="7" t="str">
        <f t="shared" si="258"/>
        <v/>
      </c>
      <c r="H343" s="5" t="str">
        <f t="shared" si="259"/>
        <v/>
      </c>
      <c r="I343" s="122" t="str">
        <f t="shared" si="260"/>
        <v/>
      </c>
      <c r="J343" s="7" t="str">
        <f t="shared" si="261"/>
        <v/>
      </c>
      <c r="K343" s="9" t="str">
        <f t="shared" si="262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57"/>
        <v/>
      </c>
      <c r="G344" s="7" t="str">
        <f t="shared" si="258"/>
        <v/>
      </c>
      <c r="H344" s="5" t="str">
        <f t="shared" si="259"/>
        <v/>
      </c>
      <c r="I344" s="122" t="str">
        <f t="shared" si="260"/>
        <v/>
      </c>
      <c r="J344" s="7" t="str">
        <f t="shared" si="261"/>
        <v/>
      </c>
      <c r="K344" s="9" t="str">
        <f t="shared" si="262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57"/>
        <v/>
      </c>
      <c r="G345" s="7" t="str">
        <f t="shared" si="258"/>
        <v/>
      </c>
      <c r="H345" s="5" t="str">
        <f t="shared" si="259"/>
        <v/>
      </c>
      <c r="I345" s="122" t="str">
        <f t="shared" si="260"/>
        <v/>
      </c>
      <c r="J345" s="7" t="str">
        <f t="shared" si="261"/>
        <v/>
      </c>
      <c r="K345" s="9" t="str">
        <f t="shared" si="262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57"/>
        <v/>
      </c>
      <c r="G346" s="7" t="str">
        <f t="shared" si="258"/>
        <v/>
      </c>
      <c r="H346" s="5" t="str">
        <f t="shared" si="259"/>
        <v/>
      </c>
      <c r="I346" s="122" t="str">
        <f t="shared" si="260"/>
        <v/>
      </c>
      <c r="J346" s="7" t="str">
        <f t="shared" si="261"/>
        <v/>
      </c>
      <c r="K346" s="9" t="str">
        <f t="shared" si="262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57"/>
        <v/>
      </c>
      <c r="G347" s="7" t="str">
        <f t="shared" si="258"/>
        <v/>
      </c>
      <c r="H347" s="5" t="str">
        <f t="shared" si="259"/>
        <v/>
      </c>
      <c r="I347" s="122" t="str">
        <f t="shared" si="260"/>
        <v/>
      </c>
      <c r="J347" s="7" t="str">
        <f t="shared" si="261"/>
        <v/>
      </c>
      <c r="K347" s="9" t="str">
        <f t="shared" si="262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57"/>
        <v/>
      </c>
      <c r="G348" s="7" t="str">
        <f t="shared" si="258"/>
        <v/>
      </c>
      <c r="H348" s="5" t="str">
        <f t="shared" si="259"/>
        <v/>
      </c>
      <c r="I348" s="122" t="str">
        <f t="shared" si="260"/>
        <v/>
      </c>
      <c r="J348" s="7" t="str">
        <f t="shared" si="261"/>
        <v/>
      </c>
      <c r="K348" s="9" t="str">
        <f t="shared" si="262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57"/>
        <v/>
      </c>
      <c r="G349" s="7" t="str">
        <f t="shared" si="258"/>
        <v/>
      </c>
      <c r="H349" s="5" t="str">
        <f t="shared" si="259"/>
        <v/>
      </c>
      <c r="I349" s="122" t="str">
        <f t="shared" si="260"/>
        <v/>
      </c>
      <c r="J349" s="7" t="str">
        <f t="shared" si="261"/>
        <v/>
      </c>
      <c r="K349" s="9" t="str">
        <f t="shared" si="262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57"/>
        <v/>
      </c>
      <c r="G350" s="7" t="str">
        <f t="shared" si="258"/>
        <v/>
      </c>
      <c r="H350" s="5" t="str">
        <f t="shared" si="259"/>
        <v/>
      </c>
      <c r="I350" s="122" t="str">
        <f t="shared" si="260"/>
        <v/>
      </c>
      <c r="J350" s="7" t="str">
        <f t="shared" si="261"/>
        <v/>
      </c>
      <c r="K350" s="9" t="str">
        <f t="shared" si="262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57"/>
        <v/>
      </c>
      <c r="G351" s="7" t="str">
        <f t="shared" si="258"/>
        <v/>
      </c>
      <c r="H351" s="5" t="str">
        <f t="shared" si="259"/>
        <v/>
      </c>
      <c r="I351" s="122" t="str">
        <f t="shared" si="260"/>
        <v/>
      </c>
      <c r="J351" s="7" t="str">
        <f t="shared" si="261"/>
        <v/>
      </c>
      <c r="K351" s="9" t="str">
        <f t="shared" si="262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57"/>
        <v/>
      </c>
      <c r="G352" s="7" t="str">
        <f t="shared" si="258"/>
        <v/>
      </c>
      <c r="H352" s="5" t="str">
        <f t="shared" si="259"/>
        <v/>
      </c>
      <c r="I352" s="122" t="str">
        <f t="shared" si="260"/>
        <v/>
      </c>
      <c r="J352" s="7" t="str">
        <f t="shared" si="261"/>
        <v/>
      </c>
      <c r="K352" s="9" t="str">
        <f t="shared" si="262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57"/>
        <v/>
      </c>
      <c r="G353" s="7" t="str">
        <f t="shared" si="258"/>
        <v/>
      </c>
      <c r="H353" s="5" t="str">
        <f t="shared" si="259"/>
        <v/>
      </c>
      <c r="I353" s="122" t="str">
        <f t="shared" si="260"/>
        <v/>
      </c>
      <c r="J353" s="7" t="str">
        <f t="shared" si="261"/>
        <v/>
      </c>
      <c r="K353" s="9" t="str">
        <f t="shared" si="262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57"/>
        <v/>
      </c>
      <c r="G354" s="7" t="str">
        <f t="shared" si="258"/>
        <v/>
      </c>
      <c r="H354" s="5" t="str">
        <f t="shared" si="259"/>
        <v/>
      </c>
      <c r="I354" s="122" t="str">
        <f t="shared" si="260"/>
        <v/>
      </c>
      <c r="J354" s="7" t="str">
        <f t="shared" si="261"/>
        <v/>
      </c>
      <c r="K354" s="9" t="str">
        <f t="shared" si="262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57"/>
        <v/>
      </c>
      <c r="G355" s="7" t="str">
        <f t="shared" si="258"/>
        <v/>
      </c>
      <c r="H355" s="5" t="str">
        <f t="shared" si="259"/>
        <v/>
      </c>
      <c r="I355" s="122" t="str">
        <f t="shared" si="260"/>
        <v/>
      </c>
      <c r="J355" s="7" t="str">
        <f t="shared" si="261"/>
        <v/>
      </c>
      <c r="K355" s="9" t="str">
        <f t="shared" si="262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ref="F356:F419" si="263">IF(ISBLANK(B356),"",IF(I356="L","Baixa",IF(I356="A","Média",IF(I356="","","Alta"))))</f>
        <v/>
      </c>
      <c r="G356" s="7" t="str">
        <f t="shared" ref="G356:G419" si="264">CONCATENATE(B356,I356)</f>
        <v/>
      </c>
      <c r="H356" s="5" t="str">
        <f t="shared" ref="H356:H419" si="265">IF(ISBLANK(B356),"",IF(B356="ALI",IF(I356="L",7,IF(I356="A",10,15)),IF(B356="AIE",IF(I356="L",5,IF(I356="A",7,10)),IF(B356="SE",IF(I356="L",4,IF(I356="A",5,7)),IF(OR(B356="EE",B356="CE"),IF(I356="L",3,IF(I356="A",4,6)),0)))))</f>
        <v/>
      </c>
      <c r="I356" s="122" t="str">
        <f t="shared" ref="I356:I419" si="266">IF(OR(ISBLANK(D356),ISBLANK(E356)),IF(OR(B356="ALI",B356="AIE"),"L",IF(OR(B356="EE",B356="SE",B356="CE"),"A","")),IF(B356="EE",IF(E356&gt;=3,IF(D356&gt;=5,"H","A"),IF(E356&gt;=2,IF(D356&gt;=16,"H",IF(D356&lt;=4,"L","A")),IF(D356&lt;=15,"L","A"))),IF(OR(B356="SE",B356="CE"),IF(E356&gt;=4,IF(D356&gt;=6,"H","A"),IF(E356&gt;=2,IF(D356&gt;=20,"H",IF(D356&lt;=5,"L","A")),IF(D356&lt;=19,"L","A"))),IF(OR(B356="ALI",B356="AIE"),IF(E356&gt;=6,IF(D356&gt;=20,"H","A"),IF(E356&gt;=2,IF(D356&gt;=51,"H",IF(D356&lt;=19,"L","A")),IF(D356&lt;=50,"L","A"))),""))))</f>
        <v/>
      </c>
      <c r="J356" s="7" t="str">
        <f t="shared" ref="J356:J419" si="267">CONCATENATE(B356,C356)</f>
        <v/>
      </c>
      <c r="K356" s="9" t="str">
        <f t="shared" si="262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63"/>
        <v/>
      </c>
      <c r="G357" s="7" t="str">
        <f t="shared" si="264"/>
        <v/>
      </c>
      <c r="H357" s="5" t="str">
        <f t="shared" si="265"/>
        <v/>
      </c>
      <c r="I357" s="122" t="str">
        <f t="shared" si="266"/>
        <v/>
      </c>
      <c r="J357" s="7" t="str">
        <f t="shared" si="267"/>
        <v/>
      </c>
      <c r="K357" s="9" t="str">
        <f t="shared" si="262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63"/>
        <v/>
      </c>
      <c r="G358" s="7" t="str">
        <f t="shared" si="264"/>
        <v/>
      </c>
      <c r="H358" s="5" t="str">
        <f t="shared" si="265"/>
        <v/>
      </c>
      <c r="I358" s="122" t="str">
        <f t="shared" si="266"/>
        <v/>
      </c>
      <c r="J358" s="7" t="str">
        <f t="shared" si="267"/>
        <v/>
      </c>
      <c r="K358" s="9" t="str">
        <f t="shared" ref="K358:K421" si="268">IF(OR(H358="",H358=0),L358,H358)</f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63"/>
        <v/>
      </c>
      <c r="G359" s="7" t="str">
        <f t="shared" si="264"/>
        <v/>
      </c>
      <c r="H359" s="5" t="str">
        <f t="shared" si="265"/>
        <v/>
      </c>
      <c r="I359" s="122" t="str">
        <f t="shared" si="266"/>
        <v/>
      </c>
      <c r="J359" s="7" t="str">
        <f t="shared" si="267"/>
        <v/>
      </c>
      <c r="K359" s="9" t="str">
        <f t="shared" si="268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63"/>
        <v/>
      </c>
      <c r="G360" s="7" t="str">
        <f t="shared" si="264"/>
        <v/>
      </c>
      <c r="H360" s="5" t="str">
        <f t="shared" si="265"/>
        <v/>
      </c>
      <c r="I360" s="122" t="str">
        <f t="shared" si="266"/>
        <v/>
      </c>
      <c r="J360" s="7" t="str">
        <f t="shared" si="267"/>
        <v/>
      </c>
      <c r="K360" s="9" t="str">
        <f t="shared" si="268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63"/>
        <v/>
      </c>
      <c r="G361" s="7" t="str">
        <f t="shared" si="264"/>
        <v/>
      </c>
      <c r="H361" s="5" t="str">
        <f t="shared" si="265"/>
        <v/>
      </c>
      <c r="I361" s="122" t="str">
        <f t="shared" si="266"/>
        <v/>
      </c>
      <c r="J361" s="7" t="str">
        <f t="shared" si="267"/>
        <v/>
      </c>
      <c r="K361" s="9" t="str">
        <f t="shared" si="268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63"/>
        <v/>
      </c>
      <c r="G362" s="7" t="str">
        <f t="shared" si="264"/>
        <v/>
      </c>
      <c r="H362" s="5" t="str">
        <f t="shared" si="265"/>
        <v/>
      </c>
      <c r="I362" s="122" t="str">
        <f t="shared" si="266"/>
        <v/>
      </c>
      <c r="J362" s="7" t="str">
        <f t="shared" si="267"/>
        <v/>
      </c>
      <c r="K362" s="9" t="str">
        <f t="shared" si="268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63"/>
        <v/>
      </c>
      <c r="G363" s="7" t="str">
        <f t="shared" si="264"/>
        <v/>
      </c>
      <c r="H363" s="5" t="str">
        <f t="shared" si="265"/>
        <v/>
      </c>
      <c r="I363" s="122" t="str">
        <f t="shared" si="266"/>
        <v/>
      </c>
      <c r="J363" s="7" t="str">
        <f t="shared" si="267"/>
        <v/>
      </c>
      <c r="K363" s="9" t="str">
        <f t="shared" si="268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63"/>
        <v/>
      </c>
      <c r="G364" s="7" t="str">
        <f t="shared" si="264"/>
        <v/>
      </c>
      <c r="H364" s="5" t="str">
        <f t="shared" si="265"/>
        <v/>
      </c>
      <c r="I364" s="122" t="str">
        <f t="shared" si="266"/>
        <v/>
      </c>
      <c r="J364" s="7" t="str">
        <f t="shared" si="267"/>
        <v/>
      </c>
      <c r="K364" s="9" t="str">
        <f t="shared" si="268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63"/>
        <v/>
      </c>
      <c r="G365" s="7" t="str">
        <f t="shared" si="264"/>
        <v/>
      </c>
      <c r="H365" s="5" t="str">
        <f t="shared" si="265"/>
        <v/>
      </c>
      <c r="I365" s="122" t="str">
        <f t="shared" si="266"/>
        <v/>
      </c>
      <c r="J365" s="7" t="str">
        <f t="shared" si="267"/>
        <v/>
      </c>
      <c r="K365" s="9" t="str">
        <f t="shared" si="268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63"/>
        <v/>
      </c>
      <c r="G366" s="7" t="str">
        <f t="shared" si="264"/>
        <v/>
      </c>
      <c r="H366" s="5" t="str">
        <f t="shared" si="265"/>
        <v/>
      </c>
      <c r="I366" s="122" t="str">
        <f t="shared" si="266"/>
        <v/>
      </c>
      <c r="J366" s="7" t="str">
        <f t="shared" si="267"/>
        <v/>
      </c>
      <c r="K366" s="9" t="str">
        <f t="shared" si="268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63"/>
        <v/>
      </c>
      <c r="G367" s="7" t="str">
        <f t="shared" si="264"/>
        <v/>
      </c>
      <c r="H367" s="5" t="str">
        <f t="shared" si="265"/>
        <v/>
      </c>
      <c r="I367" s="122" t="str">
        <f t="shared" si="266"/>
        <v/>
      </c>
      <c r="J367" s="7" t="str">
        <f t="shared" si="267"/>
        <v/>
      </c>
      <c r="K367" s="9" t="str">
        <f t="shared" si="268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63"/>
        <v/>
      </c>
      <c r="G368" s="7" t="str">
        <f t="shared" si="264"/>
        <v/>
      </c>
      <c r="H368" s="5" t="str">
        <f t="shared" si="265"/>
        <v/>
      </c>
      <c r="I368" s="122" t="str">
        <f t="shared" si="266"/>
        <v/>
      </c>
      <c r="J368" s="7" t="str">
        <f t="shared" si="267"/>
        <v/>
      </c>
      <c r="K368" s="9" t="str">
        <f t="shared" si="268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63"/>
        <v/>
      </c>
      <c r="G369" s="7" t="str">
        <f t="shared" si="264"/>
        <v/>
      </c>
      <c r="H369" s="5" t="str">
        <f t="shared" si="265"/>
        <v/>
      </c>
      <c r="I369" s="122" t="str">
        <f t="shared" si="266"/>
        <v/>
      </c>
      <c r="J369" s="7" t="str">
        <f t="shared" si="267"/>
        <v/>
      </c>
      <c r="K369" s="9" t="str">
        <f t="shared" si="268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63"/>
        <v/>
      </c>
      <c r="G370" s="7" t="str">
        <f t="shared" si="264"/>
        <v/>
      </c>
      <c r="H370" s="5" t="str">
        <f t="shared" si="265"/>
        <v/>
      </c>
      <c r="I370" s="122" t="str">
        <f t="shared" si="266"/>
        <v/>
      </c>
      <c r="J370" s="7" t="str">
        <f t="shared" si="267"/>
        <v/>
      </c>
      <c r="K370" s="9" t="str">
        <f t="shared" si="268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63"/>
        <v/>
      </c>
      <c r="G371" s="7" t="str">
        <f t="shared" si="264"/>
        <v/>
      </c>
      <c r="H371" s="5" t="str">
        <f t="shared" si="265"/>
        <v/>
      </c>
      <c r="I371" s="122" t="str">
        <f t="shared" si="266"/>
        <v/>
      </c>
      <c r="J371" s="7" t="str">
        <f t="shared" si="267"/>
        <v/>
      </c>
      <c r="K371" s="9" t="str">
        <f t="shared" si="268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63"/>
        <v/>
      </c>
      <c r="G372" s="7" t="str">
        <f t="shared" si="264"/>
        <v/>
      </c>
      <c r="H372" s="5" t="str">
        <f t="shared" si="265"/>
        <v/>
      </c>
      <c r="I372" s="122" t="str">
        <f t="shared" si="266"/>
        <v/>
      </c>
      <c r="J372" s="7" t="str">
        <f t="shared" si="267"/>
        <v/>
      </c>
      <c r="K372" s="9" t="str">
        <f t="shared" si="268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63"/>
        <v/>
      </c>
      <c r="G373" s="7" t="str">
        <f t="shared" si="264"/>
        <v/>
      </c>
      <c r="H373" s="5" t="str">
        <f t="shared" si="265"/>
        <v/>
      </c>
      <c r="I373" s="122" t="str">
        <f t="shared" si="266"/>
        <v/>
      </c>
      <c r="J373" s="7" t="str">
        <f t="shared" si="267"/>
        <v/>
      </c>
      <c r="K373" s="9" t="str">
        <f t="shared" si="268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63"/>
        <v/>
      </c>
      <c r="G374" s="7" t="str">
        <f t="shared" si="264"/>
        <v/>
      </c>
      <c r="H374" s="5" t="str">
        <f t="shared" si="265"/>
        <v/>
      </c>
      <c r="I374" s="122" t="str">
        <f t="shared" si="266"/>
        <v/>
      </c>
      <c r="J374" s="7" t="str">
        <f t="shared" si="267"/>
        <v/>
      </c>
      <c r="K374" s="9" t="str">
        <f t="shared" si="268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63"/>
        <v/>
      </c>
      <c r="G375" s="7" t="str">
        <f t="shared" si="264"/>
        <v/>
      </c>
      <c r="H375" s="5" t="str">
        <f t="shared" si="265"/>
        <v/>
      </c>
      <c r="I375" s="122" t="str">
        <f t="shared" si="266"/>
        <v/>
      </c>
      <c r="J375" s="7" t="str">
        <f t="shared" si="267"/>
        <v/>
      </c>
      <c r="K375" s="9" t="str">
        <f t="shared" si="268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63"/>
        <v/>
      </c>
      <c r="G376" s="7" t="str">
        <f t="shared" si="264"/>
        <v/>
      </c>
      <c r="H376" s="5" t="str">
        <f t="shared" si="265"/>
        <v/>
      </c>
      <c r="I376" s="122" t="str">
        <f t="shared" si="266"/>
        <v/>
      </c>
      <c r="J376" s="7" t="str">
        <f t="shared" si="267"/>
        <v/>
      </c>
      <c r="K376" s="9" t="str">
        <f t="shared" si="268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63"/>
        <v/>
      </c>
      <c r="G377" s="7" t="str">
        <f t="shared" si="264"/>
        <v/>
      </c>
      <c r="H377" s="5" t="str">
        <f t="shared" si="265"/>
        <v/>
      </c>
      <c r="I377" s="122" t="str">
        <f t="shared" si="266"/>
        <v/>
      </c>
      <c r="J377" s="7" t="str">
        <f t="shared" si="267"/>
        <v/>
      </c>
      <c r="K377" s="9" t="str">
        <f t="shared" si="268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63"/>
        <v/>
      </c>
      <c r="G378" s="7" t="str">
        <f t="shared" si="264"/>
        <v/>
      </c>
      <c r="H378" s="5" t="str">
        <f t="shared" si="265"/>
        <v/>
      </c>
      <c r="I378" s="122" t="str">
        <f t="shared" si="266"/>
        <v/>
      </c>
      <c r="J378" s="7" t="str">
        <f t="shared" si="267"/>
        <v/>
      </c>
      <c r="K378" s="9" t="str">
        <f t="shared" si="268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63"/>
        <v/>
      </c>
      <c r="G379" s="7" t="str">
        <f t="shared" si="264"/>
        <v/>
      </c>
      <c r="H379" s="5" t="str">
        <f t="shared" si="265"/>
        <v/>
      </c>
      <c r="I379" s="122" t="str">
        <f t="shared" si="266"/>
        <v/>
      </c>
      <c r="J379" s="7" t="str">
        <f t="shared" si="267"/>
        <v/>
      </c>
      <c r="K379" s="9" t="str">
        <f t="shared" si="268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63"/>
        <v/>
      </c>
      <c r="G380" s="7" t="str">
        <f t="shared" si="264"/>
        <v/>
      </c>
      <c r="H380" s="5" t="str">
        <f t="shared" si="265"/>
        <v/>
      </c>
      <c r="I380" s="122" t="str">
        <f t="shared" si="266"/>
        <v/>
      </c>
      <c r="J380" s="7" t="str">
        <f t="shared" si="267"/>
        <v/>
      </c>
      <c r="K380" s="9" t="str">
        <f t="shared" si="268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63"/>
        <v/>
      </c>
      <c r="G381" s="7" t="str">
        <f t="shared" si="264"/>
        <v/>
      </c>
      <c r="H381" s="5" t="str">
        <f t="shared" si="265"/>
        <v/>
      </c>
      <c r="I381" s="122" t="str">
        <f t="shared" si="266"/>
        <v/>
      </c>
      <c r="J381" s="7" t="str">
        <f t="shared" si="267"/>
        <v/>
      </c>
      <c r="K381" s="9" t="str">
        <f t="shared" si="268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63"/>
        <v/>
      </c>
      <c r="G382" s="7" t="str">
        <f t="shared" si="264"/>
        <v/>
      </c>
      <c r="H382" s="5" t="str">
        <f t="shared" si="265"/>
        <v/>
      </c>
      <c r="I382" s="122" t="str">
        <f t="shared" si="266"/>
        <v/>
      </c>
      <c r="J382" s="7" t="str">
        <f t="shared" si="267"/>
        <v/>
      </c>
      <c r="K382" s="9" t="str">
        <f t="shared" si="268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63"/>
        <v/>
      </c>
      <c r="G383" s="7" t="str">
        <f t="shared" si="264"/>
        <v/>
      </c>
      <c r="H383" s="5" t="str">
        <f t="shared" si="265"/>
        <v/>
      </c>
      <c r="I383" s="122" t="str">
        <f t="shared" si="266"/>
        <v/>
      </c>
      <c r="J383" s="7" t="str">
        <f t="shared" si="267"/>
        <v/>
      </c>
      <c r="K383" s="9" t="str">
        <f t="shared" si="268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63"/>
        <v/>
      </c>
      <c r="G384" s="7" t="str">
        <f t="shared" si="264"/>
        <v/>
      </c>
      <c r="H384" s="5" t="str">
        <f t="shared" si="265"/>
        <v/>
      </c>
      <c r="I384" s="122" t="str">
        <f t="shared" si="266"/>
        <v/>
      </c>
      <c r="J384" s="7" t="str">
        <f t="shared" si="267"/>
        <v/>
      </c>
      <c r="K384" s="9" t="str">
        <f t="shared" si="268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63"/>
        <v/>
      </c>
      <c r="G385" s="7" t="str">
        <f t="shared" si="264"/>
        <v/>
      </c>
      <c r="H385" s="5" t="str">
        <f t="shared" si="265"/>
        <v/>
      </c>
      <c r="I385" s="122" t="str">
        <f t="shared" si="266"/>
        <v/>
      </c>
      <c r="J385" s="7" t="str">
        <f t="shared" si="267"/>
        <v/>
      </c>
      <c r="K385" s="9" t="str">
        <f t="shared" si="268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63"/>
        <v/>
      </c>
      <c r="G386" s="7" t="str">
        <f t="shared" si="264"/>
        <v/>
      </c>
      <c r="H386" s="5" t="str">
        <f t="shared" si="265"/>
        <v/>
      </c>
      <c r="I386" s="122" t="str">
        <f t="shared" si="266"/>
        <v/>
      </c>
      <c r="J386" s="7" t="str">
        <f t="shared" si="267"/>
        <v/>
      </c>
      <c r="K386" s="9" t="str">
        <f t="shared" si="268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63"/>
        <v/>
      </c>
      <c r="G387" s="7" t="str">
        <f t="shared" si="264"/>
        <v/>
      </c>
      <c r="H387" s="5" t="str">
        <f t="shared" si="265"/>
        <v/>
      </c>
      <c r="I387" s="122" t="str">
        <f t="shared" si="266"/>
        <v/>
      </c>
      <c r="J387" s="7" t="str">
        <f t="shared" si="267"/>
        <v/>
      </c>
      <c r="K387" s="9" t="str">
        <f t="shared" si="268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63"/>
        <v/>
      </c>
      <c r="G388" s="7" t="str">
        <f t="shared" si="264"/>
        <v/>
      </c>
      <c r="H388" s="5" t="str">
        <f t="shared" si="265"/>
        <v/>
      </c>
      <c r="I388" s="122" t="str">
        <f t="shared" si="266"/>
        <v/>
      </c>
      <c r="J388" s="7" t="str">
        <f t="shared" si="267"/>
        <v/>
      </c>
      <c r="K388" s="9" t="str">
        <f t="shared" si="268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63"/>
        <v/>
      </c>
      <c r="G389" s="7" t="str">
        <f t="shared" si="264"/>
        <v/>
      </c>
      <c r="H389" s="5" t="str">
        <f t="shared" si="265"/>
        <v/>
      </c>
      <c r="I389" s="122" t="str">
        <f t="shared" si="266"/>
        <v/>
      </c>
      <c r="J389" s="7" t="str">
        <f t="shared" si="267"/>
        <v/>
      </c>
      <c r="K389" s="9" t="str">
        <f t="shared" si="268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63"/>
        <v/>
      </c>
      <c r="G390" s="7" t="str">
        <f t="shared" si="264"/>
        <v/>
      </c>
      <c r="H390" s="5" t="str">
        <f t="shared" si="265"/>
        <v/>
      </c>
      <c r="I390" s="122" t="str">
        <f t="shared" si="266"/>
        <v/>
      </c>
      <c r="J390" s="7" t="str">
        <f t="shared" si="267"/>
        <v/>
      </c>
      <c r="K390" s="9" t="str">
        <f t="shared" si="268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63"/>
        <v/>
      </c>
      <c r="G391" s="7" t="str">
        <f t="shared" si="264"/>
        <v/>
      </c>
      <c r="H391" s="5" t="str">
        <f t="shared" si="265"/>
        <v/>
      </c>
      <c r="I391" s="122" t="str">
        <f t="shared" si="266"/>
        <v/>
      </c>
      <c r="J391" s="7" t="str">
        <f t="shared" si="267"/>
        <v/>
      </c>
      <c r="K391" s="9" t="str">
        <f t="shared" si="268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63"/>
        <v/>
      </c>
      <c r="G392" s="7" t="str">
        <f t="shared" si="264"/>
        <v/>
      </c>
      <c r="H392" s="5" t="str">
        <f t="shared" si="265"/>
        <v/>
      </c>
      <c r="I392" s="122" t="str">
        <f t="shared" si="266"/>
        <v/>
      </c>
      <c r="J392" s="7" t="str">
        <f t="shared" si="267"/>
        <v/>
      </c>
      <c r="K392" s="9" t="str">
        <f t="shared" si="268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63"/>
        <v/>
      </c>
      <c r="G393" s="7" t="str">
        <f t="shared" si="264"/>
        <v/>
      </c>
      <c r="H393" s="5" t="str">
        <f t="shared" si="265"/>
        <v/>
      </c>
      <c r="I393" s="122" t="str">
        <f t="shared" si="266"/>
        <v/>
      </c>
      <c r="J393" s="7" t="str">
        <f t="shared" si="267"/>
        <v/>
      </c>
      <c r="K393" s="9" t="str">
        <f t="shared" si="268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63"/>
        <v/>
      </c>
      <c r="G394" s="7" t="str">
        <f t="shared" si="264"/>
        <v/>
      </c>
      <c r="H394" s="5" t="str">
        <f t="shared" si="265"/>
        <v/>
      </c>
      <c r="I394" s="122" t="str">
        <f t="shared" si="266"/>
        <v/>
      </c>
      <c r="J394" s="7" t="str">
        <f t="shared" si="267"/>
        <v/>
      </c>
      <c r="K394" s="9" t="str">
        <f t="shared" si="268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63"/>
        <v/>
      </c>
      <c r="G395" s="7" t="str">
        <f t="shared" si="264"/>
        <v/>
      </c>
      <c r="H395" s="5" t="str">
        <f t="shared" si="265"/>
        <v/>
      </c>
      <c r="I395" s="122" t="str">
        <f t="shared" si="266"/>
        <v/>
      </c>
      <c r="J395" s="7" t="str">
        <f t="shared" si="267"/>
        <v/>
      </c>
      <c r="K395" s="9" t="str">
        <f t="shared" si="268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63"/>
        <v/>
      </c>
      <c r="G396" s="7" t="str">
        <f t="shared" si="264"/>
        <v/>
      </c>
      <c r="H396" s="5" t="str">
        <f t="shared" si="265"/>
        <v/>
      </c>
      <c r="I396" s="122" t="str">
        <f t="shared" si="266"/>
        <v/>
      </c>
      <c r="J396" s="7" t="str">
        <f t="shared" si="267"/>
        <v/>
      </c>
      <c r="K396" s="9" t="str">
        <f t="shared" si="268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63"/>
        <v/>
      </c>
      <c r="G397" s="7" t="str">
        <f t="shared" si="264"/>
        <v/>
      </c>
      <c r="H397" s="5" t="str">
        <f t="shared" si="265"/>
        <v/>
      </c>
      <c r="I397" s="122" t="str">
        <f t="shared" si="266"/>
        <v/>
      </c>
      <c r="J397" s="7" t="str">
        <f t="shared" si="267"/>
        <v/>
      </c>
      <c r="K397" s="9" t="str">
        <f t="shared" si="268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63"/>
        <v/>
      </c>
      <c r="G398" s="7" t="str">
        <f t="shared" si="264"/>
        <v/>
      </c>
      <c r="H398" s="5" t="str">
        <f t="shared" si="265"/>
        <v/>
      </c>
      <c r="I398" s="122" t="str">
        <f t="shared" si="266"/>
        <v/>
      </c>
      <c r="J398" s="7" t="str">
        <f t="shared" si="267"/>
        <v/>
      </c>
      <c r="K398" s="9" t="str">
        <f t="shared" si="268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63"/>
        <v/>
      </c>
      <c r="G399" s="7" t="str">
        <f t="shared" si="264"/>
        <v/>
      </c>
      <c r="H399" s="5" t="str">
        <f t="shared" si="265"/>
        <v/>
      </c>
      <c r="I399" s="122" t="str">
        <f t="shared" si="266"/>
        <v/>
      </c>
      <c r="J399" s="7" t="str">
        <f t="shared" si="267"/>
        <v/>
      </c>
      <c r="K399" s="9" t="str">
        <f t="shared" si="268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63"/>
        <v/>
      </c>
      <c r="G400" s="7" t="str">
        <f t="shared" si="264"/>
        <v/>
      </c>
      <c r="H400" s="5" t="str">
        <f t="shared" si="265"/>
        <v/>
      </c>
      <c r="I400" s="122" t="str">
        <f t="shared" si="266"/>
        <v/>
      </c>
      <c r="J400" s="7" t="str">
        <f t="shared" si="267"/>
        <v/>
      </c>
      <c r="K400" s="9" t="str">
        <f t="shared" si="268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63"/>
        <v/>
      </c>
      <c r="G401" s="7" t="str">
        <f t="shared" si="264"/>
        <v/>
      </c>
      <c r="H401" s="5" t="str">
        <f t="shared" si="265"/>
        <v/>
      </c>
      <c r="I401" s="122" t="str">
        <f t="shared" si="266"/>
        <v/>
      </c>
      <c r="J401" s="7" t="str">
        <f t="shared" si="267"/>
        <v/>
      </c>
      <c r="K401" s="9" t="str">
        <f t="shared" si="268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63"/>
        <v/>
      </c>
      <c r="G402" s="7" t="str">
        <f t="shared" si="264"/>
        <v/>
      </c>
      <c r="H402" s="5" t="str">
        <f t="shared" si="265"/>
        <v/>
      </c>
      <c r="I402" s="122" t="str">
        <f t="shared" si="266"/>
        <v/>
      </c>
      <c r="J402" s="7" t="str">
        <f t="shared" si="267"/>
        <v/>
      </c>
      <c r="K402" s="9" t="str">
        <f t="shared" si="268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63"/>
        <v/>
      </c>
      <c r="G403" s="7" t="str">
        <f t="shared" si="264"/>
        <v/>
      </c>
      <c r="H403" s="5" t="str">
        <f t="shared" si="265"/>
        <v/>
      </c>
      <c r="I403" s="122" t="str">
        <f t="shared" si="266"/>
        <v/>
      </c>
      <c r="J403" s="7" t="str">
        <f t="shared" si="267"/>
        <v/>
      </c>
      <c r="K403" s="9" t="str">
        <f t="shared" si="268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63"/>
        <v/>
      </c>
      <c r="G404" s="7" t="str">
        <f t="shared" si="264"/>
        <v/>
      </c>
      <c r="H404" s="5" t="str">
        <f t="shared" si="265"/>
        <v/>
      </c>
      <c r="I404" s="122" t="str">
        <f t="shared" si="266"/>
        <v/>
      </c>
      <c r="J404" s="7" t="str">
        <f t="shared" si="267"/>
        <v/>
      </c>
      <c r="K404" s="9" t="str">
        <f t="shared" si="268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63"/>
        <v/>
      </c>
      <c r="G405" s="7" t="str">
        <f t="shared" si="264"/>
        <v/>
      </c>
      <c r="H405" s="5" t="str">
        <f t="shared" si="265"/>
        <v/>
      </c>
      <c r="I405" s="122" t="str">
        <f t="shared" si="266"/>
        <v/>
      </c>
      <c r="J405" s="7" t="str">
        <f t="shared" si="267"/>
        <v/>
      </c>
      <c r="K405" s="9" t="str">
        <f t="shared" si="268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63"/>
        <v/>
      </c>
      <c r="G406" s="7" t="str">
        <f t="shared" si="264"/>
        <v/>
      </c>
      <c r="H406" s="5" t="str">
        <f t="shared" si="265"/>
        <v/>
      </c>
      <c r="I406" s="122" t="str">
        <f t="shared" si="266"/>
        <v/>
      </c>
      <c r="J406" s="7" t="str">
        <f t="shared" si="267"/>
        <v/>
      </c>
      <c r="K406" s="9" t="str">
        <f t="shared" si="268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63"/>
        <v/>
      </c>
      <c r="G407" s="7" t="str">
        <f t="shared" si="264"/>
        <v/>
      </c>
      <c r="H407" s="5" t="str">
        <f t="shared" si="265"/>
        <v/>
      </c>
      <c r="I407" s="122" t="str">
        <f t="shared" si="266"/>
        <v/>
      </c>
      <c r="J407" s="7" t="str">
        <f t="shared" si="267"/>
        <v/>
      </c>
      <c r="K407" s="9" t="str">
        <f t="shared" si="268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63"/>
        <v/>
      </c>
      <c r="G408" s="7" t="str">
        <f t="shared" si="264"/>
        <v/>
      </c>
      <c r="H408" s="5" t="str">
        <f t="shared" si="265"/>
        <v/>
      </c>
      <c r="I408" s="122" t="str">
        <f t="shared" si="266"/>
        <v/>
      </c>
      <c r="J408" s="7" t="str">
        <f t="shared" si="267"/>
        <v/>
      </c>
      <c r="K408" s="9" t="str">
        <f t="shared" si="268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63"/>
        <v/>
      </c>
      <c r="G409" s="7" t="str">
        <f t="shared" si="264"/>
        <v/>
      </c>
      <c r="H409" s="5" t="str">
        <f t="shared" si="265"/>
        <v/>
      </c>
      <c r="I409" s="122" t="str">
        <f t="shared" si="266"/>
        <v/>
      </c>
      <c r="J409" s="7" t="str">
        <f t="shared" si="267"/>
        <v/>
      </c>
      <c r="K409" s="9" t="str">
        <f t="shared" si="268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63"/>
        <v/>
      </c>
      <c r="G410" s="7" t="str">
        <f t="shared" si="264"/>
        <v/>
      </c>
      <c r="H410" s="5" t="str">
        <f t="shared" si="265"/>
        <v/>
      </c>
      <c r="I410" s="122" t="str">
        <f t="shared" si="266"/>
        <v/>
      </c>
      <c r="J410" s="7" t="str">
        <f t="shared" si="267"/>
        <v/>
      </c>
      <c r="K410" s="9" t="str">
        <f t="shared" si="268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63"/>
        <v/>
      </c>
      <c r="G411" s="7" t="str">
        <f t="shared" si="264"/>
        <v/>
      </c>
      <c r="H411" s="5" t="str">
        <f t="shared" si="265"/>
        <v/>
      </c>
      <c r="I411" s="122" t="str">
        <f t="shared" si="266"/>
        <v/>
      </c>
      <c r="J411" s="7" t="str">
        <f t="shared" si="267"/>
        <v/>
      </c>
      <c r="K411" s="9" t="str">
        <f t="shared" si="268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63"/>
        <v/>
      </c>
      <c r="G412" s="7" t="str">
        <f t="shared" si="264"/>
        <v/>
      </c>
      <c r="H412" s="5" t="str">
        <f t="shared" si="265"/>
        <v/>
      </c>
      <c r="I412" s="122" t="str">
        <f t="shared" si="266"/>
        <v/>
      </c>
      <c r="J412" s="7" t="str">
        <f t="shared" si="267"/>
        <v/>
      </c>
      <c r="K412" s="9" t="str">
        <f t="shared" si="268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63"/>
        <v/>
      </c>
      <c r="G413" s="7" t="str">
        <f t="shared" si="264"/>
        <v/>
      </c>
      <c r="H413" s="5" t="str">
        <f t="shared" si="265"/>
        <v/>
      </c>
      <c r="I413" s="122" t="str">
        <f t="shared" si="266"/>
        <v/>
      </c>
      <c r="J413" s="7" t="str">
        <f t="shared" si="267"/>
        <v/>
      </c>
      <c r="K413" s="9" t="str">
        <f t="shared" si="268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63"/>
        <v/>
      </c>
      <c r="G414" s="7" t="str">
        <f t="shared" si="264"/>
        <v/>
      </c>
      <c r="H414" s="5" t="str">
        <f t="shared" si="265"/>
        <v/>
      </c>
      <c r="I414" s="122" t="str">
        <f t="shared" si="266"/>
        <v/>
      </c>
      <c r="J414" s="7" t="str">
        <f t="shared" si="267"/>
        <v/>
      </c>
      <c r="K414" s="9" t="str">
        <f t="shared" si="268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63"/>
        <v/>
      </c>
      <c r="G415" s="7" t="str">
        <f t="shared" si="264"/>
        <v/>
      </c>
      <c r="H415" s="5" t="str">
        <f t="shared" si="265"/>
        <v/>
      </c>
      <c r="I415" s="122" t="str">
        <f t="shared" si="266"/>
        <v/>
      </c>
      <c r="J415" s="7" t="str">
        <f t="shared" si="267"/>
        <v/>
      </c>
      <c r="K415" s="9" t="str">
        <f t="shared" si="268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63"/>
        <v/>
      </c>
      <c r="G416" s="7" t="str">
        <f t="shared" si="264"/>
        <v/>
      </c>
      <c r="H416" s="5" t="str">
        <f t="shared" si="265"/>
        <v/>
      </c>
      <c r="I416" s="122" t="str">
        <f t="shared" si="266"/>
        <v/>
      </c>
      <c r="J416" s="7" t="str">
        <f t="shared" si="267"/>
        <v/>
      </c>
      <c r="K416" s="9" t="str">
        <f t="shared" si="268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63"/>
        <v/>
      </c>
      <c r="G417" s="7" t="str">
        <f t="shared" si="264"/>
        <v/>
      </c>
      <c r="H417" s="5" t="str">
        <f t="shared" si="265"/>
        <v/>
      </c>
      <c r="I417" s="122" t="str">
        <f t="shared" si="266"/>
        <v/>
      </c>
      <c r="J417" s="7" t="str">
        <f t="shared" si="267"/>
        <v/>
      </c>
      <c r="K417" s="9" t="str">
        <f t="shared" si="268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63"/>
        <v/>
      </c>
      <c r="G418" s="7" t="str">
        <f t="shared" si="264"/>
        <v/>
      </c>
      <c r="H418" s="5" t="str">
        <f t="shared" si="265"/>
        <v/>
      </c>
      <c r="I418" s="122" t="str">
        <f t="shared" si="266"/>
        <v/>
      </c>
      <c r="J418" s="7" t="str">
        <f t="shared" si="267"/>
        <v/>
      </c>
      <c r="K418" s="9" t="str">
        <f t="shared" si="268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63"/>
        <v/>
      </c>
      <c r="G419" s="7" t="str">
        <f t="shared" si="264"/>
        <v/>
      </c>
      <c r="H419" s="5" t="str">
        <f t="shared" si="265"/>
        <v/>
      </c>
      <c r="I419" s="122" t="str">
        <f t="shared" si="266"/>
        <v/>
      </c>
      <c r="J419" s="7" t="str">
        <f t="shared" si="267"/>
        <v/>
      </c>
      <c r="K419" s="9" t="str">
        <f t="shared" si="268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ref="F420:F483" si="269">IF(ISBLANK(B420),"",IF(I420="L","Baixa",IF(I420="A","Média",IF(I420="","","Alta"))))</f>
        <v/>
      </c>
      <c r="G420" s="7" t="str">
        <f t="shared" ref="G420:G483" si="270">CONCATENATE(B420,I420)</f>
        <v/>
      </c>
      <c r="H420" s="5" t="str">
        <f t="shared" ref="H420:H483" si="271">IF(ISBLANK(B420),"",IF(B420="ALI",IF(I420="L",7,IF(I420="A",10,15)),IF(B420="AIE",IF(I420="L",5,IF(I420="A",7,10)),IF(B420="SE",IF(I420="L",4,IF(I420="A",5,7)),IF(OR(B420="EE",B420="CE"),IF(I420="L",3,IF(I420="A",4,6)),0)))))</f>
        <v/>
      </c>
      <c r="I420" s="122" t="str">
        <f t="shared" ref="I420:I483" si="272">IF(OR(ISBLANK(D420),ISBLANK(E420)),IF(OR(B420="ALI",B420="AIE"),"L",IF(OR(B420="EE",B420="SE",B420="CE"),"A","")),IF(B420="EE",IF(E420&gt;=3,IF(D420&gt;=5,"H","A"),IF(E420&gt;=2,IF(D420&gt;=16,"H",IF(D420&lt;=4,"L","A")),IF(D420&lt;=15,"L","A"))),IF(OR(B420="SE",B420="CE"),IF(E420&gt;=4,IF(D420&gt;=6,"H","A"),IF(E420&gt;=2,IF(D420&gt;=20,"H",IF(D420&lt;=5,"L","A")),IF(D420&lt;=19,"L","A"))),IF(OR(B420="ALI",B420="AIE"),IF(E420&gt;=6,IF(D420&gt;=20,"H","A"),IF(E420&gt;=2,IF(D420&gt;=51,"H",IF(D420&lt;=19,"L","A")),IF(D420&lt;=50,"L","A"))),""))))</f>
        <v/>
      </c>
      <c r="J420" s="7" t="str">
        <f t="shared" ref="J420:J483" si="273">CONCATENATE(B420,C420)</f>
        <v/>
      </c>
      <c r="K420" s="9" t="str">
        <f t="shared" si="268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69"/>
        <v/>
      </c>
      <c r="G421" s="7" t="str">
        <f t="shared" si="270"/>
        <v/>
      </c>
      <c r="H421" s="5" t="str">
        <f t="shared" si="271"/>
        <v/>
      </c>
      <c r="I421" s="122" t="str">
        <f t="shared" si="272"/>
        <v/>
      </c>
      <c r="J421" s="7" t="str">
        <f t="shared" si="273"/>
        <v/>
      </c>
      <c r="K421" s="9" t="str">
        <f t="shared" si="268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69"/>
        <v/>
      </c>
      <c r="G422" s="7" t="str">
        <f t="shared" si="270"/>
        <v/>
      </c>
      <c r="H422" s="5" t="str">
        <f t="shared" si="271"/>
        <v/>
      </c>
      <c r="I422" s="122" t="str">
        <f t="shared" si="272"/>
        <v/>
      </c>
      <c r="J422" s="7" t="str">
        <f t="shared" si="273"/>
        <v/>
      </c>
      <c r="K422" s="9" t="str">
        <f t="shared" ref="K422:K485" si="274">IF(OR(H422="",H422=0),L422,H422)</f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69"/>
        <v/>
      </c>
      <c r="G423" s="7" t="str">
        <f t="shared" si="270"/>
        <v/>
      </c>
      <c r="H423" s="5" t="str">
        <f t="shared" si="271"/>
        <v/>
      </c>
      <c r="I423" s="122" t="str">
        <f t="shared" si="272"/>
        <v/>
      </c>
      <c r="J423" s="7" t="str">
        <f t="shared" si="273"/>
        <v/>
      </c>
      <c r="K423" s="9" t="str">
        <f t="shared" si="274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69"/>
        <v/>
      </c>
      <c r="G424" s="7" t="str">
        <f t="shared" si="270"/>
        <v/>
      </c>
      <c r="H424" s="5" t="str">
        <f t="shared" si="271"/>
        <v/>
      </c>
      <c r="I424" s="122" t="str">
        <f t="shared" si="272"/>
        <v/>
      </c>
      <c r="J424" s="7" t="str">
        <f t="shared" si="273"/>
        <v/>
      </c>
      <c r="K424" s="9" t="str">
        <f t="shared" si="274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69"/>
        <v/>
      </c>
      <c r="G425" s="7" t="str">
        <f t="shared" si="270"/>
        <v/>
      </c>
      <c r="H425" s="5" t="str">
        <f t="shared" si="271"/>
        <v/>
      </c>
      <c r="I425" s="122" t="str">
        <f t="shared" si="272"/>
        <v/>
      </c>
      <c r="J425" s="7" t="str">
        <f t="shared" si="273"/>
        <v/>
      </c>
      <c r="K425" s="9" t="str">
        <f t="shared" si="274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69"/>
        <v/>
      </c>
      <c r="G426" s="7" t="str">
        <f t="shared" si="270"/>
        <v/>
      </c>
      <c r="H426" s="5" t="str">
        <f t="shared" si="271"/>
        <v/>
      </c>
      <c r="I426" s="122" t="str">
        <f t="shared" si="272"/>
        <v/>
      </c>
      <c r="J426" s="7" t="str">
        <f t="shared" si="273"/>
        <v/>
      </c>
      <c r="K426" s="9" t="str">
        <f t="shared" si="274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69"/>
        <v/>
      </c>
      <c r="G427" s="7" t="str">
        <f t="shared" si="270"/>
        <v/>
      </c>
      <c r="H427" s="5" t="str">
        <f t="shared" si="271"/>
        <v/>
      </c>
      <c r="I427" s="122" t="str">
        <f t="shared" si="272"/>
        <v/>
      </c>
      <c r="J427" s="7" t="str">
        <f t="shared" si="273"/>
        <v/>
      </c>
      <c r="K427" s="9" t="str">
        <f t="shared" si="274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69"/>
        <v/>
      </c>
      <c r="G428" s="7" t="str">
        <f t="shared" si="270"/>
        <v/>
      </c>
      <c r="H428" s="5" t="str">
        <f t="shared" si="271"/>
        <v/>
      </c>
      <c r="I428" s="122" t="str">
        <f t="shared" si="272"/>
        <v/>
      </c>
      <c r="J428" s="7" t="str">
        <f t="shared" si="273"/>
        <v/>
      </c>
      <c r="K428" s="9" t="str">
        <f t="shared" si="274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69"/>
        <v/>
      </c>
      <c r="G429" s="7" t="str">
        <f t="shared" si="270"/>
        <v/>
      </c>
      <c r="H429" s="5" t="str">
        <f t="shared" si="271"/>
        <v/>
      </c>
      <c r="I429" s="122" t="str">
        <f t="shared" si="272"/>
        <v/>
      </c>
      <c r="J429" s="7" t="str">
        <f t="shared" si="273"/>
        <v/>
      </c>
      <c r="K429" s="9" t="str">
        <f t="shared" si="274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69"/>
        <v/>
      </c>
      <c r="G430" s="7" t="str">
        <f t="shared" si="270"/>
        <v/>
      </c>
      <c r="H430" s="5" t="str">
        <f t="shared" si="271"/>
        <v/>
      </c>
      <c r="I430" s="122" t="str">
        <f t="shared" si="272"/>
        <v/>
      </c>
      <c r="J430" s="7" t="str">
        <f t="shared" si="273"/>
        <v/>
      </c>
      <c r="K430" s="9" t="str">
        <f t="shared" si="274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69"/>
        <v/>
      </c>
      <c r="G431" s="7" t="str">
        <f t="shared" si="270"/>
        <v/>
      </c>
      <c r="H431" s="5" t="str">
        <f t="shared" si="271"/>
        <v/>
      </c>
      <c r="I431" s="122" t="str">
        <f t="shared" si="272"/>
        <v/>
      </c>
      <c r="J431" s="7" t="str">
        <f t="shared" si="273"/>
        <v/>
      </c>
      <c r="K431" s="9" t="str">
        <f t="shared" si="274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69"/>
        <v/>
      </c>
      <c r="G432" s="7" t="str">
        <f t="shared" si="270"/>
        <v/>
      </c>
      <c r="H432" s="5" t="str">
        <f t="shared" si="271"/>
        <v/>
      </c>
      <c r="I432" s="122" t="str">
        <f t="shared" si="272"/>
        <v/>
      </c>
      <c r="J432" s="7" t="str">
        <f t="shared" si="273"/>
        <v/>
      </c>
      <c r="K432" s="9" t="str">
        <f t="shared" si="274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69"/>
        <v/>
      </c>
      <c r="G433" s="7" t="str">
        <f t="shared" si="270"/>
        <v/>
      </c>
      <c r="H433" s="5" t="str">
        <f t="shared" si="271"/>
        <v/>
      </c>
      <c r="I433" s="122" t="str">
        <f t="shared" si="272"/>
        <v/>
      </c>
      <c r="J433" s="7" t="str">
        <f t="shared" si="273"/>
        <v/>
      </c>
      <c r="K433" s="9" t="str">
        <f t="shared" si="274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69"/>
        <v/>
      </c>
      <c r="G434" s="7" t="str">
        <f t="shared" si="270"/>
        <v/>
      </c>
      <c r="H434" s="5" t="str">
        <f t="shared" si="271"/>
        <v/>
      </c>
      <c r="I434" s="122" t="str">
        <f t="shared" si="272"/>
        <v/>
      </c>
      <c r="J434" s="7" t="str">
        <f t="shared" si="273"/>
        <v/>
      </c>
      <c r="K434" s="9" t="str">
        <f t="shared" si="274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69"/>
        <v/>
      </c>
      <c r="G435" s="7" t="str">
        <f t="shared" si="270"/>
        <v/>
      </c>
      <c r="H435" s="5" t="str">
        <f t="shared" si="271"/>
        <v/>
      </c>
      <c r="I435" s="122" t="str">
        <f t="shared" si="272"/>
        <v/>
      </c>
      <c r="J435" s="7" t="str">
        <f t="shared" si="273"/>
        <v/>
      </c>
      <c r="K435" s="9" t="str">
        <f t="shared" si="274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69"/>
        <v/>
      </c>
      <c r="G436" s="7" t="str">
        <f t="shared" si="270"/>
        <v/>
      </c>
      <c r="H436" s="5" t="str">
        <f t="shared" si="271"/>
        <v/>
      </c>
      <c r="I436" s="122" t="str">
        <f t="shared" si="272"/>
        <v/>
      </c>
      <c r="J436" s="7" t="str">
        <f t="shared" si="273"/>
        <v/>
      </c>
      <c r="K436" s="9" t="str">
        <f t="shared" si="274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69"/>
        <v/>
      </c>
      <c r="G437" s="7" t="str">
        <f t="shared" si="270"/>
        <v/>
      </c>
      <c r="H437" s="5" t="str">
        <f t="shared" si="271"/>
        <v/>
      </c>
      <c r="I437" s="122" t="str">
        <f t="shared" si="272"/>
        <v/>
      </c>
      <c r="J437" s="7" t="str">
        <f t="shared" si="273"/>
        <v/>
      </c>
      <c r="K437" s="9" t="str">
        <f t="shared" si="274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69"/>
        <v/>
      </c>
      <c r="G438" s="7" t="str">
        <f t="shared" si="270"/>
        <v/>
      </c>
      <c r="H438" s="5" t="str">
        <f t="shared" si="271"/>
        <v/>
      </c>
      <c r="I438" s="122" t="str">
        <f t="shared" si="272"/>
        <v/>
      </c>
      <c r="J438" s="7" t="str">
        <f t="shared" si="273"/>
        <v/>
      </c>
      <c r="K438" s="9" t="str">
        <f t="shared" si="274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69"/>
        <v/>
      </c>
      <c r="G439" s="7" t="str">
        <f t="shared" si="270"/>
        <v/>
      </c>
      <c r="H439" s="5" t="str">
        <f t="shared" si="271"/>
        <v/>
      </c>
      <c r="I439" s="122" t="str">
        <f t="shared" si="272"/>
        <v/>
      </c>
      <c r="J439" s="7" t="str">
        <f t="shared" si="273"/>
        <v/>
      </c>
      <c r="K439" s="9" t="str">
        <f t="shared" si="274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69"/>
        <v/>
      </c>
      <c r="G440" s="7" t="str">
        <f t="shared" si="270"/>
        <v/>
      </c>
      <c r="H440" s="5" t="str">
        <f t="shared" si="271"/>
        <v/>
      </c>
      <c r="I440" s="122" t="str">
        <f t="shared" si="272"/>
        <v/>
      </c>
      <c r="J440" s="7" t="str">
        <f t="shared" si="273"/>
        <v/>
      </c>
      <c r="K440" s="9" t="str">
        <f t="shared" si="274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69"/>
        <v/>
      </c>
      <c r="G441" s="7" t="str">
        <f t="shared" si="270"/>
        <v/>
      </c>
      <c r="H441" s="5" t="str">
        <f t="shared" si="271"/>
        <v/>
      </c>
      <c r="I441" s="122" t="str">
        <f t="shared" si="272"/>
        <v/>
      </c>
      <c r="J441" s="7" t="str">
        <f t="shared" si="273"/>
        <v/>
      </c>
      <c r="K441" s="9" t="str">
        <f t="shared" si="274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69"/>
        <v/>
      </c>
      <c r="G442" s="7" t="str">
        <f t="shared" si="270"/>
        <v/>
      </c>
      <c r="H442" s="5" t="str">
        <f t="shared" si="271"/>
        <v/>
      </c>
      <c r="I442" s="122" t="str">
        <f t="shared" si="272"/>
        <v/>
      </c>
      <c r="J442" s="7" t="str">
        <f t="shared" si="273"/>
        <v/>
      </c>
      <c r="K442" s="9" t="str">
        <f t="shared" si="274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69"/>
        <v/>
      </c>
      <c r="G443" s="7" t="str">
        <f t="shared" si="270"/>
        <v/>
      </c>
      <c r="H443" s="5" t="str">
        <f t="shared" si="271"/>
        <v/>
      </c>
      <c r="I443" s="122" t="str">
        <f t="shared" si="272"/>
        <v/>
      </c>
      <c r="J443" s="7" t="str">
        <f t="shared" si="273"/>
        <v/>
      </c>
      <c r="K443" s="9" t="str">
        <f t="shared" si="274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69"/>
        <v/>
      </c>
      <c r="G444" s="7" t="str">
        <f t="shared" si="270"/>
        <v/>
      </c>
      <c r="H444" s="5" t="str">
        <f t="shared" si="271"/>
        <v/>
      </c>
      <c r="I444" s="122" t="str">
        <f t="shared" si="272"/>
        <v/>
      </c>
      <c r="J444" s="7" t="str">
        <f t="shared" si="273"/>
        <v/>
      </c>
      <c r="K444" s="9" t="str">
        <f t="shared" si="274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69"/>
        <v/>
      </c>
      <c r="G445" s="7" t="str">
        <f t="shared" si="270"/>
        <v/>
      </c>
      <c r="H445" s="5" t="str">
        <f t="shared" si="271"/>
        <v/>
      </c>
      <c r="I445" s="122" t="str">
        <f t="shared" si="272"/>
        <v/>
      </c>
      <c r="J445" s="7" t="str">
        <f t="shared" si="273"/>
        <v/>
      </c>
      <c r="K445" s="9" t="str">
        <f t="shared" si="274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69"/>
        <v/>
      </c>
      <c r="G446" s="7" t="str">
        <f t="shared" si="270"/>
        <v/>
      </c>
      <c r="H446" s="5" t="str">
        <f t="shared" si="271"/>
        <v/>
      </c>
      <c r="I446" s="122" t="str">
        <f t="shared" si="272"/>
        <v/>
      </c>
      <c r="J446" s="7" t="str">
        <f t="shared" si="273"/>
        <v/>
      </c>
      <c r="K446" s="9" t="str">
        <f t="shared" si="274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69"/>
        <v/>
      </c>
      <c r="G447" s="7" t="str">
        <f t="shared" si="270"/>
        <v/>
      </c>
      <c r="H447" s="5" t="str">
        <f t="shared" si="271"/>
        <v/>
      </c>
      <c r="I447" s="122" t="str">
        <f t="shared" si="272"/>
        <v/>
      </c>
      <c r="J447" s="7" t="str">
        <f t="shared" si="273"/>
        <v/>
      </c>
      <c r="K447" s="9" t="str">
        <f t="shared" si="274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69"/>
        <v/>
      </c>
      <c r="G448" s="7" t="str">
        <f t="shared" si="270"/>
        <v/>
      </c>
      <c r="H448" s="5" t="str">
        <f t="shared" si="271"/>
        <v/>
      </c>
      <c r="I448" s="122" t="str">
        <f t="shared" si="272"/>
        <v/>
      </c>
      <c r="J448" s="7" t="str">
        <f t="shared" si="273"/>
        <v/>
      </c>
      <c r="K448" s="9" t="str">
        <f t="shared" si="274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69"/>
        <v/>
      </c>
      <c r="G449" s="7" t="str">
        <f t="shared" si="270"/>
        <v/>
      </c>
      <c r="H449" s="5" t="str">
        <f t="shared" si="271"/>
        <v/>
      </c>
      <c r="I449" s="122" t="str">
        <f t="shared" si="272"/>
        <v/>
      </c>
      <c r="J449" s="7" t="str">
        <f t="shared" si="273"/>
        <v/>
      </c>
      <c r="K449" s="9" t="str">
        <f t="shared" si="274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69"/>
        <v/>
      </c>
      <c r="G450" s="7" t="str">
        <f t="shared" si="270"/>
        <v/>
      </c>
      <c r="H450" s="5" t="str">
        <f t="shared" si="271"/>
        <v/>
      </c>
      <c r="I450" s="122" t="str">
        <f t="shared" si="272"/>
        <v/>
      </c>
      <c r="J450" s="7" t="str">
        <f t="shared" si="273"/>
        <v/>
      </c>
      <c r="K450" s="9" t="str">
        <f t="shared" si="274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69"/>
        <v/>
      </c>
      <c r="G451" s="7" t="str">
        <f t="shared" si="270"/>
        <v/>
      </c>
      <c r="H451" s="5" t="str">
        <f t="shared" si="271"/>
        <v/>
      </c>
      <c r="I451" s="122" t="str">
        <f t="shared" si="272"/>
        <v/>
      </c>
      <c r="J451" s="7" t="str">
        <f t="shared" si="273"/>
        <v/>
      </c>
      <c r="K451" s="9" t="str">
        <f t="shared" si="274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69"/>
        <v/>
      </c>
      <c r="G452" s="7" t="str">
        <f t="shared" si="270"/>
        <v/>
      </c>
      <c r="H452" s="5" t="str">
        <f t="shared" si="271"/>
        <v/>
      </c>
      <c r="I452" s="122" t="str">
        <f t="shared" si="272"/>
        <v/>
      </c>
      <c r="J452" s="7" t="str">
        <f t="shared" si="273"/>
        <v/>
      </c>
      <c r="K452" s="9" t="str">
        <f t="shared" si="274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69"/>
        <v/>
      </c>
      <c r="G453" s="7" t="str">
        <f t="shared" si="270"/>
        <v/>
      </c>
      <c r="H453" s="5" t="str">
        <f t="shared" si="271"/>
        <v/>
      </c>
      <c r="I453" s="122" t="str">
        <f t="shared" si="272"/>
        <v/>
      </c>
      <c r="J453" s="7" t="str">
        <f t="shared" si="273"/>
        <v/>
      </c>
      <c r="K453" s="9" t="str">
        <f t="shared" si="274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69"/>
        <v/>
      </c>
      <c r="G454" s="7" t="str">
        <f t="shared" si="270"/>
        <v/>
      </c>
      <c r="H454" s="5" t="str">
        <f t="shared" si="271"/>
        <v/>
      </c>
      <c r="I454" s="122" t="str">
        <f t="shared" si="272"/>
        <v/>
      </c>
      <c r="J454" s="7" t="str">
        <f t="shared" si="273"/>
        <v/>
      </c>
      <c r="K454" s="9" t="str">
        <f t="shared" si="274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69"/>
        <v/>
      </c>
      <c r="G455" s="7" t="str">
        <f t="shared" si="270"/>
        <v/>
      </c>
      <c r="H455" s="5" t="str">
        <f t="shared" si="271"/>
        <v/>
      </c>
      <c r="I455" s="122" t="str">
        <f t="shared" si="272"/>
        <v/>
      </c>
      <c r="J455" s="7" t="str">
        <f t="shared" si="273"/>
        <v/>
      </c>
      <c r="K455" s="9" t="str">
        <f t="shared" si="274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69"/>
        <v/>
      </c>
      <c r="G456" s="7" t="str">
        <f t="shared" si="270"/>
        <v/>
      </c>
      <c r="H456" s="5" t="str">
        <f t="shared" si="271"/>
        <v/>
      </c>
      <c r="I456" s="122" t="str">
        <f t="shared" si="272"/>
        <v/>
      </c>
      <c r="J456" s="7" t="str">
        <f t="shared" si="273"/>
        <v/>
      </c>
      <c r="K456" s="9" t="str">
        <f t="shared" si="274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69"/>
        <v/>
      </c>
      <c r="G457" s="7" t="str">
        <f t="shared" si="270"/>
        <v/>
      </c>
      <c r="H457" s="5" t="str">
        <f t="shared" si="271"/>
        <v/>
      </c>
      <c r="I457" s="122" t="str">
        <f t="shared" si="272"/>
        <v/>
      </c>
      <c r="J457" s="7" t="str">
        <f t="shared" si="273"/>
        <v/>
      </c>
      <c r="K457" s="9" t="str">
        <f t="shared" si="274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69"/>
        <v/>
      </c>
      <c r="G458" s="7" t="str">
        <f t="shared" si="270"/>
        <v/>
      </c>
      <c r="H458" s="5" t="str">
        <f t="shared" si="271"/>
        <v/>
      </c>
      <c r="I458" s="122" t="str">
        <f t="shared" si="272"/>
        <v/>
      </c>
      <c r="J458" s="7" t="str">
        <f t="shared" si="273"/>
        <v/>
      </c>
      <c r="K458" s="9" t="str">
        <f t="shared" si="274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69"/>
        <v/>
      </c>
      <c r="G459" s="7" t="str">
        <f t="shared" si="270"/>
        <v/>
      </c>
      <c r="H459" s="5" t="str">
        <f t="shared" si="271"/>
        <v/>
      </c>
      <c r="I459" s="122" t="str">
        <f t="shared" si="272"/>
        <v/>
      </c>
      <c r="J459" s="7" t="str">
        <f t="shared" si="273"/>
        <v/>
      </c>
      <c r="K459" s="9" t="str">
        <f t="shared" si="274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69"/>
        <v/>
      </c>
      <c r="G460" s="7" t="str">
        <f t="shared" si="270"/>
        <v/>
      </c>
      <c r="H460" s="5" t="str">
        <f t="shared" si="271"/>
        <v/>
      </c>
      <c r="I460" s="122" t="str">
        <f t="shared" si="272"/>
        <v/>
      </c>
      <c r="J460" s="7" t="str">
        <f t="shared" si="273"/>
        <v/>
      </c>
      <c r="K460" s="9" t="str">
        <f t="shared" si="274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69"/>
        <v/>
      </c>
      <c r="G461" s="7" t="str">
        <f t="shared" si="270"/>
        <v/>
      </c>
      <c r="H461" s="5" t="str">
        <f t="shared" si="271"/>
        <v/>
      </c>
      <c r="I461" s="122" t="str">
        <f t="shared" si="272"/>
        <v/>
      </c>
      <c r="J461" s="7" t="str">
        <f t="shared" si="273"/>
        <v/>
      </c>
      <c r="K461" s="9" t="str">
        <f t="shared" si="274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69"/>
        <v/>
      </c>
      <c r="G462" s="7" t="str">
        <f t="shared" si="270"/>
        <v/>
      </c>
      <c r="H462" s="5" t="str">
        <f t="shared" si="271"/>
        <v/>
      </c>
      <c r="I462" s="122" t="str">
        <f t="shared" si="272"/>
        <v/>
      </c>
      <c r="J462" s="7" t="str">
        <f t="shared" si="273"/>
        <v/>
      </c>
      <c r="K462" s="9" t="str">
        <f t="shared" si="274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69"/>
        <v/>
      </c>
      <c r="G463" s="7" t="str">
        <f t="shared" si="270"/>
        <v/>
      </c>
      <c r="H463" s="5" t="str">
        <f t="shared" si="271"/>
        <v/>
      </c>
      <c r="I463" s="122" t="str">
        <f t="shared" si="272"/>
        <v/>
      </c>
      <c r="J463" s="7" t="str">
        <f t="shared" si="273"/>
        <v/>
      </c>
      <c r="K463" s="9" t="str">
        <f t="shared" si="274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69"/>
        <v/>
      </c>
      <c r="G464" s="7" t="str">
        <f t="shared" si="270"/>
        <v/>
      </c>
      <c r="H464" s="5" t="str">
        <f t="shared" si="271"/>
        <v/>
      </c>
      <c r="I464" s="122" t="str">
        <f t="shared" si="272"/>
        <v/>
      </c>
      <c r="J464" s="7" t="str">
        <f t="shared" si="273"/>
        <v/>
      </c>
      <c r="K464" s="9" t="str">
        <f t="shared" si="274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69"/>
        <v/>
      </c>
      <c r="G465" s="7" t="str">
        <f t="shared" si="270"/>
        <v/>
      </c>
      <c r="H465" s="5" t="str">
        <f t="shared" si="271"/>
        <v/>
      </c>
      <c r="I465" s="122" t="str">
        <f t="shared" si="272"/>
        <v/>
      </c>
      <c r="J465" s="7" t="str">
        <f t="shared" si="273"/>
        <v/>
      </c>
      <c r="K465" s="9" t="str">
        <f t="shared" si="274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69"/>
        <v/>
      </c>
      <c r="G466" s="7" t="str">
        <f t="shared" si="270"/>
        <v/>
      </c>
      <c r="H466" s="5" t="str">
        <f t="shared" si="271"/>
        <v/>
      </c>
      <c r="I466" s="122" t="str">
        <f t="shared" si="272"/>
        <v/>
      </c>
      <c r="J466" s="7" t="str">
        <f t="shared" si="273"/>
        <v/>
      </c>
      <c r="K466" s="9" t="str">
        <f t="shared" si="274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69"/>
        <v/>
      </c>
      <c r="G467" s="7" t="str">
        <f t="shared" si="270"/>
        <v/>
      </c>
      <c r="H467" s="5" t="str">
        <f t="shared" si="271"/>
        <v/>
      </c>
      <c r="I467" s="122" t="str">
        <f t="shared" si="272"/>
        <v/>
      </c>
      <c r="J467" s="7" t="str">
        <f t="shared" si="273"/>
        <v/>
      </c>
      <c r="K467" s="9" t="str">
        <f t="shared" si="274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69"/>
        <v/>
      </c>
      <c r="G468" s="7" t="str">
        <f t="shared" si="270"/>
        <v/>
      </c>
      <c r="H468" s="5" t="str">
        <f t="shared" si="271"/>
        <v/>
      </c>
      <c r="I468" s="122" t="str">
        <f t="shared" si="272"/>
        <v/>
      </c>
      <c r="J468" s="7" t="str">
        <f t="shared" si="273"/>
        <v/>
      </c>
      <c r="K468" s="9" t="str">
        <f t="shared" si="274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69"/>
        <v/>
      </c>
      <c r="G469" s="7" t="str">
        <f t="shared" si="270"/>
        <v/>
      </c>
      <c r="H469" s="5" t="str">
        <f t="shared" si="271"/>
        <v/>
      </c>
      <c r="I469" s="122" t="str">
        <f t="shared" si="272"/>
        <v/>
      </c>
      <c r="J469" s="7" t="str">
        <f t="shared" si="273"/>
        <v/>
      </c>
      <c r="K469" s="9" t="str">
        <f t="shared" si="274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69"/>
        <v/>
      </c>
      <c r="G470" s="7" t="str">
        <f t="shared" si="270"/>
        <v/>
      </c>
      <c r="H470" s="5" t="str">
        <f t="shared" si="271"/>
        <v/>
      </c>
      <c r="I470" s="122" t="str">
        <f t="shared" si="272"/>
        <v/>
      </c>
      <c r="J470" s="7" t="str">
        <f t="shared" si="273"/>
        <v/>
      </c>
      <c r="K470" s="9" t="str">
        <f t="shared" si="274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69"/>
        <v/>
      </c>
      <c r="G471" s="7" t="str">
        <f t="shared" si="270"/>
        <v/>
      </c>
      <c r="H471" s="5" t="str">
        <f t="shared" si="271"/>
        <v/>
      </c>
      <c r="I471" s="122" t="str">
        <f t="shared" si="272"/>
        <v/>
      </c>
      <c r="J471" s="7" t="str">
        <f t="shared" si="273"/>
        <v/>
      </c>
      <c r="K471" s="9" t="str">
        <f t="shared" si="274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69"/>
        <v/>
      </c>
      <c r="G472" s="7" t="str">
        <f t="shared" si="270"/>
        <v/>
      </c>
      <c r="H472" s="5" t="str">
        <f t="shared" si="271"/>
        <v/>
      </c>
      <c r="I472" s="122" t="str">
        <f t="shared" si="272"/>
        <v/>
      </c>
      <c r="J472" s="7" t="str">
        <f t="shared" si="273"/>
        <v/>
      </c>
      <c r="K472" s="9" t="str">
        <f t="shared" si="274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69"/>
        <v/>
      </c>
      <c r="G473" s="7" t="str">
        <f t="shared" si="270"/>
        <v/>
      </c>
      <c r="H473" s="5" t="str">
        <f t="shared" si="271"/>
        <v/>
      </c>
      <c r="I473" s="122" t="str">
        <f t="shared" si="272"/>
        <v/>
      </c>
      <c r="J473" s="7" t="str">
        <f t="shared" si="273"/>
        <v/>
      </c>
      <c r="K473" s="9" t="str">
        <f t="shared" si="274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69"/>
        <v/>
      </c>
      <c r="G474" s="7" t="str">
        <f t="shared" si="270"/>
        <v/>
      </c>
      <c r="H474" s="5" t="str">
        <f t="shared" si="271"/>
        <v/>
      </c>
      <c r="I474" s="122" t="str">
        <f t="shared" si="272"/>
        <v/>
      </c>
      <c r="J474" s="7" t="str">
        <f t="shared" si="273"/>
        <v/>
      </c>
      <c r="K474" s="9" t="str">
        <f t="shared" si="274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69"/>
        <v/>
      </c>
      <c r="G475" s="7" t="str">
        <f t="shared" si="270"/>
        <v/>
      </c>
      <c r="H475" s="5" t="str">
        <f t="shared" si="271"/>
        <v/>
      </c>
      <c r="I475" s="122" t="str">
        <f t="shared" si="272"/>
        <v/>
      </c>
      <c r="J475" s="7" t="str">
        <f t="shared" si="273"/>
        <v/>
      </c>
      <c r="K475" s="9" t="str">
        <f t="shared" si="274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69"/>
        <v/>
      </c>
      <c r="G476" s="7" t="str">
        <f t="shared" si="270"/>
        <v/>
      </c>
      <c r="H476" s="5" t="str">
        <f t="shared" si="271"/>
        <v/>
      </c>
      <c r="I476" s="122" t="str">
        <f t="shared" si="272"/>
        <v/>
      </c>
      <c r="J476" s="7" t="str">
        <f t="shared" si="273"/>
        <v/>
      </c>
      <c r="K476" s="9" t="str">
        <f t="shared" si="274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69"/>
        <v/>
      </c>
      <c r="G477" s="7" t="str">
        <f t="shared" si="270"/>
        <v/>
      </c>
      <c r="H477" s="5" t="str">
        <f t="shared" si="271"/>
        <v/>
      </c>
      <c r="I477" s="122" t="str">
        <f t="shared" si="272"/>
        <v/>
      </c>
      <c r="J477" s="7" t="str">
        <f t="shared" si="273"/>
        <v/>
      </c>
      <c r="K477" s="9" t="str">
        <f t="shared" si="274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69"/>
        <v/>
      </c>
      <c r="G478" s="7" t="str">
        <f t="shared" si="270"/>
        <v/>
      </c>
      <c r="H478" s="5" t="str">
        <f t="shared" si="271"/>
        <v/>
      </c>
      <c r="I478" s="122" t="str">
        <f t="shared" si="272"/>
        <v/>
      </c>
      <c r="J478" s="7" t="str">
        <f t="shared" si="273"/>
        <v/>
      </c>
      <c r="K478" s="9" t="str">
        <f t="shared" si="274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69"/>
        <v/>
      </c>
      <c r="G479" s="7" t="str">
        <f t="shared" si="270"/>
        <v/>
      </c>
      <c r="H479" s="5" t="str">
        <f t="shared" si="271"/>
        <v/>
      </c>
      <c r="I479" s="122" t="str">
        <f t="shared" si="272"/>
        <v/>
      </c>
      <c r="J479" s="7" t="str">
        <f t="shared" si="273"/>
        <v/>
      </c>
      <c r="K479" s="9" t="str">
        <f t="shared" si="274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69"/>
        <v/>
      </c>
      <c r="G480" s="7" t="str">
        <f t="shared" si="270"/>
        <v/>
      </c>
      <c r="H480" s="5" t="str">
        <f t="shared" si="271"/>
        <v/>
      </c>
      <c r="I480" s="122" t="str">
        <f t="shared" si="272"/>
        <v/>
      </c>
      <c r="J480" s="7" t="str">
        <f t="shared" si="273"/>
        <v/>
      </c>
      <c r="K480" s="9" t="str">
        <f t="shared" si="274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69"/>
        <v/>
      </c>
      <c r="G481" s="7" t="str">
        <f t="shared" si="270"/>
        <v/>
      </c>
      <c r="H481" s="5" t="str">
        <f t="shared" si="271"/>
        <v/>
      </c>
      <c r="I481" s="122" t="str">
        <f t="shared" si="272"/>
        <v/>
      </c>
      <c r="J481" s="7" t="str">
        <f t="shared" si="273"/>
        <v/>
      </c>
      <c r="K481" s="9" t="str">
        <f t="shared" si="274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69"/>
        <v/>
      </c>
      <c r="G482" s="7" t="str">
        <f t="shared" si="270"/>
        <v/>
      </c>
      <c r="H482" s="5" t="str">
        <f t="shared" si="271"/>
        <v/>
      </c>
      <c r="I482" s="122" t="str">
        <f t="shared" si="272"/>
        <v/>
      </c>
      <c r="J482" s="7" t="str">
        <f t="shared" si="273"/>
        <v/>
      </c>
      <c r="K482" s="9" t="str">
        <f t="shared" si="274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69"/>
        <v/>
      </c>
      <c r="G483" s="7" t="str">
        <f t="shared" si="270"/>
        <v/>
      </c>
      <c r="H483" s="5" t="str">
        <f t="shared" si="271"/>
        <v/>
      </c>
      <c r="I483" s="122" t="str">
        <f t="shared" si="272"/>
        <v/>
      </c>
      <c r="J483" s="7" t="str">
        <f t="shared" si="273"/>
        <v/>
      </c>
      <c r="K483" s="9" t="str">
        <f t="shared" si="274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ref="F484:F547" si="275">IF(ISBLANK(B484),"",IF(I484="L","Baixa",IF(I484="A","Média",IF(I484="","","Alta"))))</f>
        <v/>
      </c>
      <c r="G484" s="7" t="str">
        <f t="shared" ref="G484:G547" si="276">CONCATENATE(B484,I484)</f>
        <v/>
      </c>
      <c r="H484" s="5" t="str">
        <f t="shared" ref="H484:H547" si="277">IF(ISBLANK(B484),"",IF(B484="ALI",IF(I484="L",7,IF(I484="A",10,15)),IF(B484="AIE",IF(I484="L",5,IF(I484="A",7,10)),IF(B484="SE",IF(I484="L",4,IF(I484="A",5,7)),IF(OR(B484="EE",B484="CE"),IF(I484="L",3,IF(I484="A",4,6)),0)))))</f>
        <v/>
      </c>
      <c r="I484" s="122" t="str">
        <f t="shared" ref="I484:I547" si="278">IF(OR(ISBLANK(D484),ISBLANK(E484)),IF(OR(B484="ALI",B484="AIE"),"L",IF(OR(B484="EE",B484="SE",B484="CE"),"A","")),IF(B484="EE",IF(E484&gt;=3,IF(D484&gt;=5,"H","A"),IF(E484&gt;=2,IF(D484&gt;=16,"H",IF(D484&lt;=4,"L","A")),IF(D484&lt;=15,"L","A"))),IF(OR(B484="SE",B484="CE"),IF(E484&gt;=4,IF(D484&gt;=6,"H","A"),IF(E484&gt;=2,IF(D484&gt;=20,"H",IF(D484&lt;=5,"L","A")),IF(D484&lt;=19,"L","A"))),IF(OR(B484="ALI",B484="AIE"),IF(E484&gt;=6,IF(D484&gt;=20,"H","A"),IF(E484&gt;=2,IF(D484&gt;=51,"H",IF(D484&lt;=19,"L","A")),IF(D484&lt;=50,"L","A"))),""))))</f>
        <v/>
      </c>
      <c r="J484" s="7" t="str">
        <f t="shared" ref="J484:J547" si="279">CONCATENATE(B484,C484)</f>
        <v/>
      </c>
      <c r="K484" s="9" t="str">
        <f t="shared" si="274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75"/>
        <v/>
      </c>
      <c r="G485" s="7" t="str">
        <f t="shared" si="276"/>
        <v/>
      </c>
      <c r="H485" s="5" t="str">
        <f t="shared" si="277"/>
        <v/>
      </c>
      <c r="I485" s="122" t="str">
        <f t="shared" si="278"/>
        <v/>
      </c>
      <c r="J485" s="7" t="str">
        <f t="shared" si="279"/>
        <v/>
      </c>
      <c r="K485" s="9" t="str">
        <f t="shared" si="274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75"/>
        <v/>
      </c>
      <c r="G486" s="7" t="str">
        <f t="shared" si="276"/>
        <v/>
      </c>
      <c r="H486" s="5" t="str">
        <f t="shared" si="277"/>
        <v/>
      </c>
      <c r="I486" s="122" t="str">
        <f t="shared" si="278"/>
        <v/>
      </c>
      <c r="J486" s="7" t="str">
        <f t="shared" si="279"/>
        <v/>
      </c>
      <c r="K486" s="9" t="str">
        <f t="shared" ref="K486:K549" si="280">IF(OR(H486="",H486=0),L486,H486)</f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75"/>
        <v/>
      </c>
      <c r="G487" s="7" t="str">
        <f t="shared" si="276"/>
        <v/>
      </c>
      <c r="H487" s="5" t="str">
        <f t="shared" si="277"/>
        <v/>
      </c>
      <c r="I487" s="122" t="str">
        <f t="shared" si="278"/>
        <v/>
      </c>
      <c r="J487" s="7" t="str">
        <f t="shared" si="279"/>
        <v/>
      </c>
      <c r="K487" s="9" t="str">
        <f t="shared" si="280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75"/>
        <v/>
      </c>
      <c r="G488" s="7" t="str">
        <f t="shared" si="276"/>
        <v/>
      </c>
      <c r="H488" s="5" t="str">
        <f t="shared" si="277"/>
        <v/>
      </c>
      <c r="I488" s="122" t="str">
        <f t="shared" si="278"/>
        <v/>
      </c>
      <c r="J488" s="7" t="str">
        <f t="shared" si="279"/>
        <v/>
      </c>
      <c r="K488" s="9" t="str">
        <f t="shared" si="280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75"/>
        <v/>
      </c>
      <c r="G489" s="7" t="str">
        <f t="shared" si="276"/>
        <v/>
      </c>
      <c r="H489" s="5" t="str">
        <f t="shared" si="277"/>
        <v/>
      </c>
      <c r="I489" s="122" t="str">
        <f t="shared" si="278"/>
        <v/>
      </c>
      <c r="J489" s="7" t="str">
        <f t="shared" si="279"/>
        <v/>
      </c>
      <c r="K489" s="9" t="str">
        <f t="shared" si="280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75"/>
        <v/>
      </c>
      <c r="G490" s="7" t="str">
        <f t="shared" si="276"/>
        <v/>
      </c>
      <c r="H490" s="5" t="str">
        <f t="shared" si="277"/>
        <v/>
      </c>
      <c r="I490" s="122" t="str">
        <f t="shared" si="278"/>
        <v/>
      </c>
      <c r="J490" s="7" t="str">
        <f t="shared" si="279"/>
        <v/>
      </c>
      <c r="K490" s="9" t="str">
        <f t="shared" si="280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75"/>
        <v/>
      </c>
      <c r="G491" s="7" t="str">
        <f t="shared" si="276"/>
        <v/>
      </c>
      <c r="H491" s="5" t="str">
        <f t="shared" si="277"/>
        <v/>
      </c>
      <c r="I491" s="122" t="str">
        <f t="shared" si="278"/>
        <v/>
      </c>
      <c r="J491" s="7" t="str">
        <f t="shared" si="279"/>
        <v/>
      </c>
      <c r="K491" s="9" t="str">
        <f t="shared" si="280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75"/>
        <v/>
      </c>
      <c r="G492" s="7" t="str">
        <f t="shared" si="276"/>
        <v/>
      </c>
      <c r="H492" s="5" t="str">
        <f t="shared" si="277"/>
        <v/>
      </c>
      <c r="I492" s="122" t="str">
        <f t="shared" si="278"/>
        <v/>
      </c>
      <c r="J492" s="7" t="str">
        <f t="shared" si="279"/>
        <v/>
      </c>
      <c r="K492" s="9" t="str">
        <f t="shared" si="280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75"/>
        <v/>
      </c>
      <c r="G493" s="7" t="str">
        <f t="shared" si="276"/>
        <v/>
      </c>
      <c r="H493" s="5" t="str">
        <f t="shared" si="277"/>
        <v/>
      </c>
      <c r="I493" s="122" t="str">
        <f t="shared" si="278"/>
        <v/>
      </c>
      <c r="J493" s="7" t="str">
        <f t="shared" si="279"/>
        <v/>
      </c>
      <c r="K493" s="9" t="str">
        <f t="shared" si="280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75"/>
        <v/>
      </c>
      <c r="G494" s="7" t="str">
        <f t="shared" si="276"/>
        <v/>
      </c>
      <c r="H494" s="5" t="str">
        <f t="shared" si="277"/>
        <v/>
      </c>
      <c r="I494" s="122" t="str">
        <f t="shared" si="278"/>
        <v/>
      </c>
      <c r="J494" s="7" t="str">
        <f t="shared" si="279"/>
        <v/>
      </c>
      <c r="K494" s="9" t="str">
        <f t="shared" si="280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75"/>
        <v/>
      </c>
      <c r="G495" s="7" t="str">
        <f t="shared" si="276"/>
        <v/>
      </c>
      <c r="H495" s="5" t="str">
        <f t="shared" si="277"/>
        <v/>
      </c>
      <c r="I495" s="122" t="str">
        <f t="shared" si="278"/>
        <v/>
      </c>
      <c r="J495" s="7" t="str">
        <f t="shared" si="279"/>
        <v/>
      </c>
      <c r="K495" s="9" t="str">
        <f t="shared" si="280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75"/>
        <v/>
      </c>
      <c r="G496" s="7" t="str">
        <f t="shared" si="276"/>
        <v/>
      </c>
      <c r="H496" s="5" t="str">
        <f t="shared" si="277"/>
        <v/>
      </c>
      <c r="I496" s="122" t="str">
        <f t="shared" si="278"/>
        <v/>
      </c>
      <c r="J496" s="7" t="str">
        <f t="shared" si="279"/>
        <v/>
      </c>
      <c r="K496" s="9" t="str">
        <f t="shared" si="280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75"/>
        <v/>
      </c>
      <c r="G497" s="7" t="str">
        <f t="shared" si="276"/>
        <v/>
      </c>
      <c r="H497" s="5" t="str">
        <f t="shared" si="277"/>
        <v/>
      </c>
      <c r="I497" s="122" t="str">
        <f t="shared" si="278"/>
        <v/>
      </c>
      <c r="J497" s="7" t="str">
        <f t="shared" si="279"/>
        <v/>
      </c>
      <c r="K497" s="9" t="str">
        <f t="shared" si="280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75"/>
        <v/>
      </c>
      <c r="G498" s="7" t="str">
        <f t="shared" si="276"/>
        <v/>
      </c>
      <c r="H498" s="5" t="str">
        <f t="shared" si="277"/>
        <v/>
      </c>
      <c r="I498" s="122" t="str">
        <f t="shared" si="278"/>
        <v/>
      </c>
      <c r="J498" s="7" t="str">
        <f t="shared" si="279"/>
        <v/>
      </c>
      <c r="K498" s="9" t="str">
        <f t="shared" si="280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75"/>
        <v/>
      </c>
      <c r="G499" s="7" t="str">
        <f t="shared" si="276"/>
        <v/>
      </c>
      <c r="H499" s="5" t="str">
        <f t="shared" si="277"/>
        <v/>
      </c>
      <c r="I499" s="122" t="str">
        <f t="shared" si="278"/>
        <v/>
      </c>
      <c r="J499" s="7" t="str">
        <f t="shared" si="279"/>
        <v/>
      </c>
      <c r="K499" s="9" t="str">
        <f t="shared" si="280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75"/>
        <v/>
      </c>
      <c r="G500" s="7" t="str">
        <f t="shared" si="276"/>
        <v/>
      </c>
      <c r="H500" s="5" t="str">
        <f t="shared" si="277"/>
        <v/>
      </c>
      <c r="I500" s="122" t="str">
        <f t="shared" si="278"/>
        <v/>
      </c>
      <c r="J500" s="7" t="str">
        <f t="shared" si="279"/>
        <v/>
      </c>
      <c r="K500" s="9" t="str">
        <f t="shared" si="280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75"/>
        <v/>
      </c>
      <c r="G501" s="7" t="str">
        <f t="shared" si="276"/>
        <v/>
      </c>
      <c r="H501" s="5" t="str">
        <f t="shared" si="277"/>
        <v/>
      </c>
      <c r="I501" s="122" t="str">
        <f t="shared" si="278"/>
        <v/>
      </c>
      <c r="J501" s="7" t="str">
        <f t="shared" si="279"/>
        <v/>
      </c>
      <c r="K501" s="9" t="str">
        <f t="shared" si="280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75"/>
        <v/>
      </c>
      <c r="G502" s="7" t="str">
        <f t="shared" si="276"/>
        <v/>
      </c>
      <c r="H502" s="5" t="str">
        <f t="shared" si="277"/>
        <v/>
      </c>
      <c r="I502" s="122" t="str">
        <f t="shared" si="278"/>
        <v/>
      </c>
      <c r="J502" s="7" t="str">
        <f t="shared" si="279"/>
        <v/>
      </c>
      <c r="K502" s="9" t="str">
        <f t="shared" si="280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75"/>
        <v/>
      </c>
      <c r="G503" s="7" t="str">
        <f t="shared" si="276"/>
        <v/>
      </c>
      <c r="H503" s="5" t="str">
        <f t="shared" si="277"/>
        <v/>
      </c>
      <c r="I503" s="122" t="str">
        <f t="shared" si="278"/>
        <v/>
      </c>
      <c r="J503" s="7" t="str">
        <f t="shared" si="279"/>
        <v/>
      </c>
      <c r="K503" s="9" t="str">
        <f t="shared" si="280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75"/>
        <v/>
      </c>
      <c r="G504" s="7" t="str">
        <f t="shared" si="276"/>
        <v/>
      </c>
      <c r="H504" s="5" t="str">
        <f t="shared" si="277"/>
        <v/>
      </c>
      <c r="I504" s="122" t="str">
        <f t="shared" si="278"/>
        <v/>
      </c>
      <c r="J504" s="7" t="str">
        <f t="shared" si="279"/>
        <v/>
      </c>
      <c r="K504" s="9" t="str">
        <f t="shared" si="280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75"/>
        <v/>
      </c>
      <c r="G505" s="7" t="str">
        <f t="shared" si="276"/>
        <v/>
      </c>
      <c r="H505" s="5" t="str">
        <f t="shared" si="277"/>
        <v/>
      </c>
      <c r="I505" s="122" t="str">
        <f t="shared" si="278"/>
        <v/>
      </c>
      <c r="J505" s="7" t="str">
        <f t="shared" si="279"/>
        <v/>
      </c>
      <c r="K505" s="9" t="str">
        <f t="shared" si="280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75"/>
        <v/>
      </c>
      <c r="G506" s="7" t="str">
        <f t="shared" si="276"/>
        <v/>
      </c>
      <c r="H506" s="5" t="str">
        <f t="shared" si="277"/>
        <v/>
      </c>
      <c r="I506" s="122" t="str">
        <f t="shared" si="278"/>
        <v/>
      </c>
      <c r="J506" s="7" t="str">
        <f t="shared" si="279"/>
        <v/>
      </c>
      <c r="K506" s="9" t="str">
        <f t="shared" si="280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75"/>
        <v/>
      </c>
      <c r="G507" s="7" t="str">
        <f t="shared" si="276"/>
        <v/>
      </c>
      <c r="H507" s="5" t="str">
        <f t="shared" si="277"/>
        <v/>
      </c>
      <c r="I507" s="122" t="str">
        <f t="shared" si="278"/>
        <v/>
      </c>
      <c r="J507" s="7" t="str">
        <f t="shared" si="279"/>
        <v/>
      </c>
      <c r="K507" s="9" t="str">
        <f t="shared" si="280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75"/>
        <v/>
      </c>
      <c r="G508" s="7" t="str">
        <f t="shared" si="276"/>
        <v/>
      </c>
      <c r="H508" s="5" t="str">
        <f t="shared" si="277"/>
        <v/>
      </c>
      <c r="I508" s="122" t="str">
        <f t="shared" si="278"/>
        <v/>
      </c>
      <c r="J508" s="7" t="str">
        <f t="shared" si="279"/>
        <v/>
      </c>
      <c r="K508" s="9" t="str">
        <f t="shared" si="280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75"/>
        <v/>
      </c>
      <c r="G509" s="7" t="str">
        <f t="shared" si="276"/>
        <v/>
      </c>
      <c r="H509" s="5" t="str">
        <f t="shared" si="277"/>
        <v/>
      </c>
      <c r="I509" s="122" t="str">
        <f t="shared" si="278"/>
        <v/>
      </c>
      <c r="J509" s="7" t="str">
        <f t="shared" si="279"/>
        <v/>
      </c>
      <c r="K509" s="9" t="str">
        <f t="shared" si="280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75"/>
        <v/>
      </c>
      <c r="G510" s="7" t="str">
        <f t="shared" si="276"/>
        <v/>
      </c>
      <c r="H510" s="5" t="str">
        <f t="shared" si="277"/>
        <v/>
      </c>
      <c r="I510" s="122" t="str">
        <f t="shared" si="278"/>
        <v/>
      </c>
      <c r="J510" s="7" t="str">
        <f t="shared" si="279"/>
        <v/>
      </c>
      <c r="K510" s="9" t="str">
        <f t="shared" si="280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75"/>
        <v/>
      </c>
      <c r="G511" s="7" t="str">
        <f t="shared" si="276"/>
        <v/>
      </c>
      <c r="H511" s="5" t="str">
        <f t="shared" si="277"/>
        <v/>
      </c>
      <c r="I511" s="122" t="str">
        <f t="shared" si="278"/>
        <v/>
      </c>
      <c r="J511" s="7" t="str">
        <f t="shared" si="279"/>
        <v/>
      </c>
      <c r="K511" s="9" t="str">
        <f t="shared" si="280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75"/>
        <v/>
      </c>
      <c r="G512" s="7" t="str">
        <f t="shared" si="276"/>
        <v/>
      </c>
      <c r="H512" s="5" t="str">
        <f t="shared" si="277"/>
        <v/>
      </c>
      <c r="I512" s="122" t="str">
        <f t="shared" si="278"/>
        <v/>
      </c>
      <c r="J512" s="7" t="str">
        <f t="shared" si="279"/>
        <v/>
      </c>
      <c r="K512" s="9" t="str">
        <f t="shared" si="280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75"/>
        <v/>
      </c>
      <c r="G513" s="7" t="str">
        <f t="shared" si="276"/>
        <v/>
      </c>
      <c r="H513" s="5" t="str">
        <f t="shared" si="277"/>
        <v/>
      </c>
      <c r="I513" s="122" t="str">
        <f t="shared" si="278"/>
        <v/>
      </c>
      <c r="J513" s="7" t="str">
        <f t="shared" si="279"/>
        <v/>
      </c>
      <c r="K513" s="9" t="str">
        <f t="shared" si="280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75"/>
        <v/>
      </c>
      <c r="G514" s="7" t="str">
        <f t="shared" si="276"/>
        <v/>
      </c>
      <c r="H514" s="5" t="str">
        <f t="shared" si="277"/>
        <v/>
      </c>
      <c r="I514" s="122" t="str">
        <f t="shared" si="278"/>
        <v/>
      </c>
      <c r="J514" s="7" t="str">
        <f t="shared" si="279"/>
        <v/>
      </c>
      <c r="K514" s="9" t="str">
        <f t="shared" si="280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75"/>
        <v/>
      </c>
      <c r="G515" s="7" t="str">
        <f t="shared" si="276"/>
        <v/>
      </c>
      <c r="H515" s="5" t="str">
        <f t="shared" si="277"/>
        <v/>
      </c>
      <c r="I515" s="122" t="str">
        <f t="shared" si="278"/>
        <v/>
      </c>
      <c r="J515" s="7" t="str">
        <f t="shared" si="279"/>
        <v/>
      </c>
      <c r="K515" s="9" t="str">
        <f t="shared" si="280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75"/>
        <v/>
      </c>
      <c r="G516" s="7" t="str">
        <f t="shared" si="276"/>
        <v/>
      </c>
      <c r="H516" s="5" t="str">
        <f t="shared" si="277"/>
        <v/>
      </c>
      <c r="I516" s="122" t="str">
        <f t="shared" si="278"/>
        <v/>
      </c>
      <c r="J516" s="7" t="str">
        <f t="shared" si="279"/>
        <v/>
      </c>
      <c r="K516" s="9" t="str">
        <f t="shared" si="280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75"/>
        <v/>
      </c>
      <c r="G517" s="7" t="str">
        <f t="shared" si="276"/>
        <v/>
      </c>
      <c r="H517" s="5" t="str">
        <f t="shared" si="277"/>
        <v/>
      </c>
      <c r="I517" s="122" t="str">
        <f t="shared" si="278"/>
        <v/>
      </c>
      <c r="J517" s="7" t="str">
        <f t="shared" si="279"/>
        <v/>
      </c>
      <c r="K517" s="9" t="str">
        <f t="shared" si="280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75"/>
        <v/>
      </c>
      <c r="G518" s="7" t="str">
        <f t="shared" si="276"/>
        <v/>
      </c>
      <c r="H518" s="5" t="str">
        <f t="shared" si="277"/>
        <v/>
      </c>
      <c r="I518" s="122" t="str">
        <f t="shared" si="278"/>
        <v/>
      </c>
      <c r="J518" s="7" t="str">
        <f t="shared" si="279"/>
        <v/>
      </c>
      <c r="K518" s="9" t="str">
        <f t="shared" si="280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75"/>
        <v/>
      </c>
      <c r="G519" s="7" t="str">
        <f t="shared" si="276"/>
        <v/>
      </c>
      <c r="H519" s="5" t="str">
        <f t="shared" si="277"/>
        <v/>
      </c>
      <c r="I519" s="122" t="str">
        <f t="shared" si="278"/>
        <v/>
      </c>
      <c r="J519" s="7" t="str">
        <f t="shared" si="279"/>
        <v/>
      </c>
      <c r="K519" s="9" t="str">
        <f t="shared" si="280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75"/>
        <v/>
      </c>
      <c r="G520" s="7" t="str">
        <f t="shared" si="276"/>
        <v/>
      </c>
      <c r="H520" s="5" t="str">
        <f t="shared" si="277"/>
        <v/>
      </c>
      <c r="I520" s="122" t="str">
        <f t="shared" si="278"/>
        <v/>
      </c>
      <c r="J520" s="7" t="str">
        <f t="shared" si="279"/>
        <v/>
      </c>
      <c r="K520" s="9" t="str">
        <f t="shared" si="280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75"/>
        <v/>
      </c>
      <c r="G521" s="7" t="str">
        <f t="shared" si="276"/>
        <v/>
      </c>
      <c r="H521" s="5" t="str">
        <f t="shared" si="277"/>
        <v/>
      </c>
      <c r="I521" s="122" t="str">
        <f t="shared" si="278"/>
        <v/>
      </c>
      <c r="J521" s="7" t="str">
        <f t="shared" si="279"/>
        <v/>
      </c>
      <c r="K521" s="9" t="str">
        <f t="shared" si="280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75"/>
        <v/>
      </c>
      <c r="G522" s="7" t="str">
        <f t="shared" si="276"/>
        <v/>
      </c>
      <c r="H522" s="5" t="str">
        <f t="shared" si="277"/>
        <v/>
      </c>
      <c r="I522" s="122" t="str">
        <f t="shared" si="278"/>
        <v/>
      </c>
      <c r="J522" s="7" t="str">
        <f t="shared" si="279"/>
        <v/>
      </c>
      <c r="K522" s="9" t="str">
        <f t="shared" si="280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75"/>
        <v/>
      </c>
      <c r="G523" s="7" t="str">
        <f t="shared" si="276"/>
        <v/>
      </c>
      <c r="H523" s="5" t="str">
        <f t="shared" si="277"/>
        <v/>
      </c>
      <c r="I523" s="122" t="str">
        <f t="shared" si="278"/>
        <v/>
      </c>
      <c r="J523" s="7" t="str">
        <f t="shared" si="279"/>
        <v/>
      </c>
      <c r="K523" s="9" t="str">
        <f t="shared" si="280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75"/>
        <v/>
      </c>
      <c r="G524" s="7" t="str">
        <f t="shared" si="276"/>
        <v/>
      </c>
      <c r="H524" s="5" t="str">
        <f t="shared" si="277"/>
        <v/>
      </c>
      <c r="I524" s="122" t="str">
        <f t="shared" si="278"/>
        <v/>
      </c>
      <c r="J524" s="7" t="str">
        <f t="shared" si="279"/>
        <v/>
      </c>
      <c r="K524" s="9" t="str">
        <f t="shared" si="280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75"/>
        <v/>
      </c>
      <c r="G525" s="7" t="str">
        <f t="shared" si="276"/>
        <v/>
      </c>
      <c r="H525" s="5" t="str">
        <f t="shared" si="277"/>
        <v/>
      </c>
      <c r="I525" s="122" t="str">
        <f t="shared" si="278"/>
        <v/>
      </c>
      <c r="J525" s="7" t="str">
        <f t="shared" si="279"/>
        <v/>
      </c>
      <c r="K525" s="9" t="str">
        <f t="shared" si="280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75"/>
        <v/>
      </c>
      <c r="G526" s="7" t="str">
        <f t="shared" si="276"/>
        <v/>
      </c>
      <c r="H526" s="5" t="str">
        <f t="shared" si="277"/>
        <v/>
      </c>
      <c r="I526" s="122" t="str">
        <f t="shared" si="278"/>
        <v/>
      </c>
      <c r="J526" s="7" t="str">
        <f t="shared" si="279"/>
        <v/>
      </c>
      <c r="K526" s="9" t="str">
        <f t="shared" si="280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75"/>
        <v/>
      </c>
      <c r="G527" s="7" t="str">
        <f t="shared" si="276"/>
        <v/>
      </c>
      <c r="H527" s="5" t="str">
        <f t="shared" si="277"/>
        <v/>
      </c>
      <c r="I527" s="122" t="str">
        <f t="shared" si="278"/>
        <v/>
      </c>
      <c r="J527" s="7" t="str">
        <f t="shared" si="279"/>
        <v/>
      </c>
      <c r="K527" s="9" t="str">
        <f t="shared" si="280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75"/>
        <v/>
      </c>
      <c r="G528" s="7" t="str">
        <f t="shared" si="276"/>
        <v/>
      </c>
      <c r="H528" s="5" t="str">
        <f t="shared" si="277"/>
        <v/>
      </c>
      <c r="I528" s="122" t="str">
        <f t="shared" si="278"/>
        <v/>
      </c>
      <c r="J528" s="7" t="str">
        <f t="shared" si="279"/>
        <v/>
      </c>
      <c r="K528" s="9" t="str">
        <f t="shared" si="280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75"/>
        <v/>
      </c>
      <c r="G529" s="7" t="str">
        <f t="shared" si="276"/>
        <v/>
      </c>
      <c r="H529" s="5" t="str">
        <f t="shared" si="277"/>
        <v/>
      </c>
      <c r="I529" s="122" t="str">
        <f t="shared" si="278"/>
        <v/>
      </c>
      <c r="J529" s="7" t="str">
        <f t="shared" si="279"/>
        <v/>
      </c>
      <c r="K529" s="9" t="str">
        <f t="shared" si="280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75"/>
        <v/>
      </c>
      <c r="G530" s="7" t="str">
        <f t="shared" si="276"/>
        <v/>
      </c>
      <c r="H530" s="5" t="str">
        <f t="shared" si="277"/>
        <v/>
      </c>
      <c r="I530" s="122" t="str">
        <f t="shared" si="278"/>
        <v/>
      </c>
      <c r="J530" s="7" t="str">
        <f t="shared" si="279"/>
        <v/>
      </c>
      <c r="K530" s="9" t="str">
        <f t="shared" si="280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75"/>
        <v/>
      </c>
      <c r="G531" s="7" t="str">
        <f t="shared" si="276"/>
        <v/>
      </c>
      <c r="H531" s="5" t="str">
        <f t="shared" si="277"/>
        <v/>
      </c>
      <c r="I531" s="122" t="str">
        <f t="shared" si="278"/>
        <v/>
      </c>
      <c r="J531" s="7" t="str">
        <f t="shared" si="279"/>
        <v/>
      </c>
      <c r="K531" s="9" t="str">
        <f t="shared" si="280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75"/>
        <v/>
      </c>
      <c r="G532" s="7" t="str">
        <f t="shared" si="276"/>
        <v/>
      </c>
      <c r="H532" s="5" t="str">
        <f t="shared" si="277"/>
        <v/>
      </c>
      <c r="I532" s="122" t="str">
        <f t="shared" si="278"/>
        <v/>
      </c>
      <c r="J532" s="7" t="str">
        <f t="shared" si="279"/>
        <v/>
      </c>
      <c r="K532" s="9" t="str">
        <f t="shared" si="280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75"/>
        <v/>
      </c>
      <c r="G533" s="7" t="str">
        <f t="shared" si="276"/>
        <v/>
      </c>
      <c r="H533" s="5" t="str">
        <f t="shared" si="277"/>
        <v/>
      </c>
      <c r="I533" s="122" t="str">
        <f t="shared" si="278"/>
        <v/>
      </c>
      <c r="J533" s="7" t="str">
        <f t="shared" si="279"/>
        <v/>
      </c>
      <c r="K533" s="9" t="str">
        <f t="shared" si="280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75"/>
        <v/>
      </c>
      <c r="G534" s="7" t="str">
        <f t="shared" si="276"/>
        <v/>
      </c>
      <c r="H534" s="5" t="str">
        <f t="shared" si="277"/>
        <v/>
      </c>
      <c r="I534" s="122" t="str">
        <f t="shared" si="278"/>
        <v/>
      </c>
      <c r="J534" s="7" t="str">
        <f t="shared" si="279"/>
        <v/>
      </c>
      <c r="K534" s="9" t="str">
        <f t="shared" si="280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75"/>
        <v/>
      </c>
      <c r="G535" s="7" t="str">
        <f t="shared" si="276"/>
        <v/>
      </c>
      <c r="H535" s="5" t="str">
        <f t="shared" si="277"/>
        <v/>
      </c>
      <c r="I535" s="122" t="str">
        <f t="shared" si="278"/>
        <v/>
      </c>
      <c r="J535" s="7" t="str">
        <f t="shared" si="279"/>
        <v/>
      </c>
      <c r="K535" s="9" t="str">
        <f t="shared" si="280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75"/>
        <v/>
      </c>
      <c r="G536" s="7" t="str">
        <f t="shared" si="276"/>
        <v/>
      </c>
      <c r="H536" s="5" t="str">
        <f t="shared" si="277"/>
        <v/>
      </c>
      <c r="I536" s="122" t="str">
        <f t="shared" si="278"/>
        <v/>
      </c>
      <c r="J536" s="7" t="str">
        <f t="shared" si="279"/>
        <v/>
      </c>
      <c r="K536" s="9" t="str">
        <f t="shared" si="280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75"/>
        <v/>
      </c>
      <c r="G537" s="7" t="str">
        <f t="shared" si="276"/>
        <v/>
      </c>
      <c r="H537" s="5" t="str">
        <f t="shared" si="277"/>
        <v/>
      </c>
      <c r="I537" s="122" t="str">
        <f t="shared" si="278"/>
        <v/>
      </c>
      <c r="J537" s="7" t="str">
        <f t="shared" si="279"/>
        <v/>
      </c>
      <c r="K537" s="9" t="str">
        <f t="shared" si="280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75"/>
        <v/>
      </c>
      <c r="G538" s="7" t="str">
        <f t="shared" si="276"/>
        <v/>
      </c>
      <c r="H538" s="5" t="str">
        <f t="shared" si="277"/>
        <v/>
      </c>
      <c r="I538" s="122" t="str">
        <f t="shared" si="278"/>
        <v/>
      </c>
      <c r="J538" s="7" t="str">
        <f t="shared" si="279"/>
        <v/>
      </c>
      <c r="K538" s="9" t="str">
        <f t="shared" si="280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75"/>
        <v/>
      </c>
      <c r="G539" s="7" t="str">
        <f t="shared" si="276"/>
        <v/>
      </c>
      <c r="H539" s="5" t="str">
        <f t="shared" si="277"/>
        <v/>
      </c>
      <c r="I539" s="122" t="str">
        <f t="shared" si="278"/>
        <v/>
      </c>
      <c r="J539" s="7" t="str">
        <f t="shared" si="279"/>
        <v/>
      </c>
      <c r="K539" s="9" t="str">
        <f t="shared" si="280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75"/>
        <v/>
      </c>
      <c r="G540" s="7" t="str">
        <f t="shared" si="276"/>
        <v/>
      </c>
      <c r="H540" s="5" t="str">
        <f t="shared" si="277"/>
        <v/>
      </c>
      <c r="I540" s="122" t="str">
        <f t="shared" si="278"/>
        <v/>
      </c>
      <c r="J540" s="7" t="str">
        <f t="shared" si="279"/>
        <v/>
      </c>
      <c r="K540" s="9" t="str">
        <f t="shared" si="280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75"/>
        <v/>
      </c>
      <c r="G541" s="7" t="str">
        <f t="shared" si="276"/>
        <v/>
      </c>
      <c r="H541" s="5" t="str">
        <f t="shared" si="277"/>
        <v/>
      </c>
      <c r="I541" s="122" t="str">
        <f t="shared" si="278"/>
        <v/>
      </c>
      <c r="J541" s="7" t="str">
        <f t="shared" si="279"/>
        <v/>
      </c>
      <c r="K541" s="9" t="str">
        <f t="shared" si="280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75"/>
        <v/>
      </c>
      <c r="G542" s="7" t="str">
        <f t="shared" si="276"/>
        <v/>
      </c>
      <c r="H542" s="5" t="str">
        <f t="shared" si="277"/>
        <v/>
      </c>
      <c r="I542" s="122" t="str">
        <f t="shared" si="278"/>
        <v/>
      </c>
      <c r="J542" s="7" t="str">
        <f t="shared" si="279"/>
        <v/>
      </c>
      <c r="K542" s="9" t="str">
        <f t="shared" si="280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75"/>
        <v/>
      </c>
      <c r="G543" s="7" t="str">
        <f t="shared" si="276"/>
        <v/>
      </c>
      <c r="H543" s="5" t="str">
        <f t="shared" si="277"/>
        <v/>
      </c>
      <c r="I543" s="122" t="str">
        <f t="shared" si="278"/>
        <v/>
      </c>
      <c r="J543" s="7" t="str">
        <f t="shared" si="279"/>
        <v/>
      </c>
      <c r="K543" s="9" t="str">
        <f t="shared" si="280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75"/>
        <v/>
      </c>
      <c r="G544" s="7" t="str">
        <f t="shared" si="276"/>
        <v/>
      </c>
      <c r="H544" s="5" t="str">
        <f t="shared" si="277"/>
        <v/>
      </c>
      <c r="I544" s="122" t="str">
        <f t="shared" si="278"/>
        <v/>
      </c>
      <c r="J544" s="7" t="str">
        <f t="shared" si="279"/>
        <v/>
      </c>
      <c r="K544" s="9" t="str">
        <f t="shared" si="280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75"/>
        <v/>
      </c>
      <c r="G545" s="7" t="str">
        <f t="shared" si="276"/>
        <v/>
      </c>
      <c r="H545" s="5" t="str">
        <f t="shared" si="277"/>
        <v/>
      </c>
      <c r="I545" s="122" t="str">
        <f t="shared" si="278"/>
        <v/>
      </c>
      <c r="J545" s="7" t="str">
        <f t="shared" si="279"/>
        <v/>
      </c>
      <c r="K545" s="9" t="str">
        <f t="shared" si="280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75"/>
        <v/>
      </c>
      <c r="G546" s="7" t="str">
        <f t="shared" si="276"/>
        <v/>
      </c>
      <c r="H546" s="5" t="str">
        <f t="shared" si="277"/>
        <v/>
      </c>
      <c r="I546" s="122" t="str">
        <f t="shared" si="278"/>
        <v/>
      </c>
      <c r="J546" s="7" t="str">
        <f t="shared" si="279"/>
        <v/>
      </c>
      <c r="K546" s="9" t="str">
        <f t="shared" si="280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75"/>
        <v/>
      </c>
      <c r="G547" s="7" t="str">
        <f t="shared" si="276"/>
        <v/>
      </c>
      <c r="H547" s="5" t="str">
        <f t="shared" si="277"/>
        <v/>
      </c>
      <c r="I547" s="122" t="str">
        <f t="shared" si="278"/>
        <v/>
      </c>
      <c r="J547" s="7" t="str">
        <f t="shared" si="279"/>
        <v/>
      </c>
      <c r="K547" s="9" t="str">
        <f t="shared" si="280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ref="F548:F611" si="281">IF(ISBLANK(B548),"",IF(I548="L","Baixa",IF(I548="A","Média",IF(I548="","","Alta"))))</f>
        <v/>
      </c>
      <c r="G548" s="7" t="str">
        <f t="shared" ref="G548:G611" si="282">CONCATENATE(B548,I548)</f>
        <v/>
      </c>
      <c r="H548" s="5" t="str">
        <f t="shared" ref="H548:H611" si="283">IF(ISBLANK(B548),"",IF(B548="ALI",IF(I548="L",7,IF(I548="A",10,15)),IF(B548="AIE",IF(I548="L",5,IF(I548="A",7,10)),IF(B548="SE",IF(I548="L",4,IF(I548="A",5,7)),IF(OR(B548="EE",B548="CE"),IF(I548="L",3,IF(I548="A",4,6)),0)))))</f>
        <v/>
      </c>
      <c r="I548" s="122" t="str">
        <f t="shared" ref="I548:I611" si="284">IF(OR(ISBLANK(D548),ISBLANK(E548)),IF(OR(B548="ALI",B548="AIE"),"L",IF(OR(B548="EE",B548="SE",B548="CE"),"A","")),IF(B548="EE",IF(E548&gt;=3,IF(D548&gt;=5,"H","A"),IF(E548&gt;=2,IF(D548&gt;=16,"H",IF(D548&lt;=4,"L","A")),IF(D548&lt;=15,"L","A"))),IF(OR(B548="SE",B548="CE"),IF(E548&gt;=4,IF(D548&gt;=6,"H","A"),IF(E548&gt;=2,IF(D548&gt;=20,"H",IF(D548&lt;=5,"L","A")),IF(D548&lt;=19,"L","A"))),IF(OR(B548="ALI",B548="AIE"),IF(E548&gt;=6,IF(D548&gt;=20,"H","A"),IF(E548&gt;=2,IF(D548&gt;=51,"H",IF(D548&lt;=19,"L","A")),IF(D548&lt;=50,"L","A"))),""))))</f>
        <v/>
      </c>
      <c r="J548" s="7" t="str">
        <f t="shared" ref="J548:J611" si="285">CONCATENATE(B548,C548)</f>
        <v/>
      </c>
      <c r="K548" s="9" t="str">
        <f t="shared" si="280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81"/>
        <v/>
      </c>
      <c r="G549" s="7" t="str">
        <f t="shared" si="282"/>
        <v/>
      </c>
      <c r="H549" s="5" t="str">
        <f t="shared" si="283"/>
        <v/>
      </c>
      <c r="I549" s="122" t="str">
        <f t="shared" si="284"/>
        <v/>
      </c>
      <c r="J549" s="7" t="str">
        <f t="shared" si="285"/>
        <v/>
      </c>
      <c r="K549" s="9" t="str">
        <f t="shared" si="280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81"/>
        <v/>
      </c>
      <c r="G550" s="7" t="str">
        <f t="shared" si="282"/>
        <v/>
      </c>
      <c r="H550" s="5" t="str">
        <f t="shared" si="283"/>
        <v/>
      </c>
      <c r="I550" s="122" t="str">
        <f t="shared" si="284"/>
        <v/>
      </c>
      <c r="J550" s="7" t="str">
        <f t="shared" si="285"/>
        <v/>
      </c>
      <c r="K550" s="9" t="str">
        <f t="shared" ref="K550:K613" si="286">IF(OR(H550="",H550=0),L550,H550)</f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81"/>
        <v/>
      </c>
      <c r="G551" s="7" t="str">
        <f t="shared" si="282"/>
        <v/>
      </c>
      <c r="H551" s="5" t="str">
        <f t="shared" si="283"/>
        <v/>
      </c>
      <c r="I551" s="122" t="str">
        <f t="shared" si="284"/>
        <v/>
      </c>
      <c r="J551" s="7" t="str">
        <f t="shared" si="285"/>
        <v/>
      </c>
      <c r="K551" s="9" t="str">
        <f t="shared" si="286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81"/>
        <v/>
      </c>
      <c r="G552" s="7" t="str">
        <f t="shared" si="282"/>
        <v/>
      </c>
      <c r="H552" s="5" t="str">
        <f t="shared" si="283"/>
        <v/>
      </c>
      <c r="I552" s="122" t="str">
        <f t="shared" si="284"/>
        <v/>
      </c>
      <c r="J552" s="7" t="str">
        <f t="shared" si="285"/>
        <v/>
      </c>
      <c r="K552" s="9" t="str">
        <f t="shared" si="286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81"/>
        <v/>
      </c>
      <c r="G553" s="7" t="str">
        <f t="shared" si="282"/>
        <v/>
      </c>
      <c r="H553" s="5" t="str">
        <f t="shared" si="283"/>
        <v/>
      </c>
      <c r="I553" s="122" t="str">
        <f t="shared" si="284"/>
        <v/>
      </c>
      <c r="J553" s="7" t="str">
        <f t="shared" si="285"/>
        <v/>
      </c>
      <c r="K553" s="9" t="str">
        <f t="shared" si="286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81"/>
        <v/>
      </c>
      <c r="G554" s="7" t="str">
        <f t="shared" si="282"/>
        <v/>
      </c>
      <c r="H554" s="5" t="str">
        <f t="shared" si="283"/>
        <v/>
      </c>
      <c r="I554" s="122" t="str">
        <f t="shared" si="284"/>
        <v/>
      </c>
      <c r="J554" s="7" t="str">
        <f t="shared" si="285"/>
        <v/>
      </c>
      <c r="K554" s="9" t="str">
        <f t="shared" si="286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81"/>
        <v/>
      </c>
      <c r="G555" s="7" t="str">
        <f t="shared" si="282"/>
        <v/>
      </c>
      <c r="H555" s="5" t="str">
        <f t="shared" si="283"/>
        <v/>
      </c>
      <c r="I555" s="122" t="str">
        <f t="shared" si="284"/>
        <v/>
      </c>
      <c r="J555" s="7" t="str">
        <f t="shared" si="285"/>
        <v/>
      </c>
      <c r="K555" s="9" t="str">
        <f t="shared" si="286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81"/>
        <v/>
      </c>
      <c r="G556" s="7" t="str">
        <f t="shared" si="282"/>
        <v/>
      </c>
      <c r="H556" s="5" t="str">
        <f t="shared" si="283"/>
        <v/>
      </c>
      <c r="I556" s="122" t="str">
        <f t="shared" si="284"/>
        <v/>
      </c>
      <c r="J556" s="7" t="str">
        <f t="shared" si="285"/>
        <v/>
      </c>
      <c r="K556" s="9" t="str">
        <f t="shared" si="286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81"/>
        <v/>
      </c>
      <c r="G557" s="7" t="str">
        <f t="shared" si="282"/>
        <v/>
      </c>
      <c r="H557" s="5" t="str">
        <f t="shared" si="283"/>
        <v/>
      </c>
      <c r="I557" s="122" t="str">
        <f t="shared" si="284"/>
        <v/>
      </c>
      <c r="J557" s="7" t="str">
        <f t="shared" si="285"/>
        <v/>
      </c>
      <c r="K557" s="9" t="str">
        <f t="shared" si="286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81"/>
        <v/>
      </c>
      <c r="G558" s="7" t="str">
        <f t="shared" si="282"/>
        <v/>
      </c>
      <c r="H558" s="5" t="str">
        <f t="shared" si="283"/>
        <v/>
      </c>
      <c r="I558" s="122" t="str">
        <f t="shared" si="284"/>
        <v/>
      </c>
      <c r="J558" s="7" t="str">
        <f t="shared" si="285"/>
        <v/>
      </c>
      <c r="K558" s="9" t="str">
        <f t="shared" si="286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81"/>
        <v/>
      </c>
      <c r="G559" s="7" t="str">
        <f t="shared" si="282"/>
        <v/>
      </c>
      <c r="H559" s="5" t="str">
        <f t="shared" si="283"/>
        <v/>
      </c>
      <c r="I559" s="122" t="str">
        <f t="shared" si="284"/>
        <v/>
      </c>
      <c r="J559" s="7" t="str">
        <f t="shared" si="285"/>
        <v/>
      </c>
      <c r="K559" s="9" t="str">
        <f t="shared" si="286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81"/>
        <v/>
      </c>
      <c r="G560" s="7" t="str">
        <f t="shared" si="282"/>
        <v/>
      </c>
      <c r="H560" s="5" t="str">
        <f t="shared" si="283"/>
        <v/>
      </c>
      <c r="I560" s="122" t="str">
        <f t="shared" si="284"/>
        <v/>
      </c>
      <c r="J560" s="7" t="str">
        <f t="shared" si="285"/>
        <v/>
      </c>
      <c r="K560" s="9" t="str">
        <f t="shared" si="286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81"/>
        <v/>
      </c>
      <c r="G561" s="7" t="str">
        <f t="shared" si="282"/>
        <v/>
      </c>
      <c r="H561" s="5" t="str">
        <f t="shared" si="283"/>
        <v/>
      </c>
      <c r="I561" s="122" t="str">
        <f t="shared" si="284"/>
        <v/>
      </c>
      <c r="J561" s="7" t="str">
        <f t="shared" si="285"/>
        <v/>
      </c>
      <c r="K561" s="9" t="str">
        <f t="shared" si="286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81"/>
        <v/>
      </c>
      <c r="G562" s="7" t="str">
        <f t="shared" si="282"/>
        <v/>
      </c>
      <c r="H562" s="5" t="str">
        <f t="shared" si="283"/>
        <v/>
      </c>
      <c r="I562" s="122" t="str">
        <f t="shared" si="284"/>
        <v/>
      </c>
      <c r="J562" s="7" t="str">
        <f t="shared" si="285"/>
        <v/>
      </c>
      <c r="K562" s="9" t="str">
        <f t="shared" si="286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81"/>
        <v/>
      </c>
      <c r="G563" s="7" t="str">
        <f t="shared" si="282"/>
        <v/>
      </c>
      <c r="H563" s="5" t="str">
        <f t="shared" si="283"/>
        <v/>
      </c>
      <c r="I563" s="122" t="str">
        <f t="shared" si="284"/>
        <v/>
      </c>
      <c r="J563" s="7" t="str">
        <f t="shared" si="285"/>
        <v/>
      </c>
      <c r="K563" s="9" t="str">
        <f t="shared" si="286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81"/>
        <v/>
      </c>
      <c r="G564" s="7" t="str">
        <f t="shared" si="282"/>
        <v/>
      </c>
      <c r="H564" s="5" t="str">
        <f t="shared" si="283"/>
        <v/>
      </c>
      <c r="I564" s="122" t="str">
        <f t="shared" si="284"/>
        <v/>
      </c>
      <c r="J564" s="7" t="str">
        <f t="shared" si="285"/>
        <v/>
      </c>
      <c r="K564" s="9" t="str">
        <f t="shared" si="286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81"/>
        <v/>
      </c>
      <c r="G565" s="7" t="str">
        <f t="shared" si="282"/>
        <v/>
      </c>
      <c r="H565" s="5" t="str">
        <f t="shared" si="283"/>
        <v/>
      </c>
      <c r="I565" s="122" t="str">
        <f t="shared" si="284"/>
        <v/>
      </c>
      <c r="J565" s="7" t="str">
        <f t="shared" si="285"/>
        <v/>
      </c>
      <c r="K565" s="9" t="str">
        <f t="shared" si="286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81"/>
        <v/>
      </c>
      <c r="G566" s="7" t="str">
        <f t="shared" si="282"/>
        <v/>
      </c>
      <c r="H566" s="5" t="str">
        <f t="shared" si="283"/>
        <v/>
      </c>
      <c r="I566" s="122" t="str">
        <f t="shared" si="284"/>
        <v/>
      </c>
      <c r="J566" s="7" t="str">
        <f t="shared" si="285"/>
        <v/>
      </c>
      <c r="K566" s="9" t="str">
        <f t="shared" si="286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81"/>
        <v/>
      </c>
      <c r="G567" s="7" t="str">
        <f t="shared" si="282"/>
        <v/>
      </c>
      <c r="H567" s="5" t="str">
        <f t="shared" si="283"/>
        <v/>
      </c>
      <c r="I567" s="122" t="str">
        <f t="shared" si="284"/>
        <v/>
      </c>
      <c r="J567" s="7" t="str">
        <f t="shared" si="285"/>
        <v/>
      </c>
      <c r="K567" s="9" t="str">
        <f t="shared" si="286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81"/>
        <v/>
      </c>
      <c r="G568" s="7" t="str">
        <f t="shared" si="282"/>
        <v/>
      </c>
      <c r="H568" s="5" t="str">
        <f t="shared" si="283"/>
        <v/>
      </c>
      <c r="I568" s="122" t="str">
        <f t="shared" si="284"/>
        <v/>
      </c>
      <c r="J568" s="7" t="str">
        <f t="shared" si="285"/>
        <v/>
      </c>
      <c r="K568" s="9" t="str">
        <f t="shared" si="286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81"/>
        <v/>
      </c>
      <c r="G569" s="7" t="str">
        <f t="shared" si="282"/>
        <v/>
      </c>
      <c r="H569" s="5" t="str">
        <f t="shared" si="283"/>
        <v/>
      </c>
      <c r="I569" s="122" t="str">
        <f t="shared" si="284"/>
        <v/>
      </c>
      <c r="J569" s="7" t="str">
        <f t="shared" si="285"/>
        <v/>
      </c>
      <c r="K569" s="9" t="str">
        <f t="shared" si="286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81"/>
        <v/>
      </c>
      <c r="G570" s="7" t="str">
        <f t="shared" si="282"/>
        <v/>
      </c>
      <c r="H570" s="5" t="str">
        <f t="shared" si="283"/>
        <v/>
      </c>
      <c r="I570" s="122" t="str">
        <f t="shared" si="284"/>
        <v/>
      </c>
      <c r="J570" s="7" t="str">
        <f t="shared" si="285"/>
        <v/>
      </c>
      <c r="K570" s="9" t="str">
        <f t="shared" si="286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81"/>
        <v/>
      </c>
      <c r="G571" s="7" t="str">
        <f t="shared" si="282"/>
        <v/>
      </c>
      <c r="H571" s="5" t="str">
        <f t="shared" si="283"/>
        <v/>
      </c>
      <c r="I571" s="122" t="str">
        <f t="shared" si="284"/>
        <v/>
      </c>
      <c r="J571" s="7" t="str">
        <f t="shared" si="285"/>
        <v/>
      </c>
      <c r="K571" s="9" t="str">
        <f t="shared" si="286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81"/>
        <v/>
      </c>
      <c r="G572" s="7" t="str">
        <f t="shared" si="282"/>
        <v/>
      </c>
      <c r="H572" s="5" t="str">
        <f t="shared" si="283"/>
        <v/>
      </c>
      <c r="I572" s="122" t="str">
        <f t="shared" si="284"/>
        <v/>
      </c>
      <c r="J572" s="7" t="str">
        <f t="shared" si="285"/>
        <v/>
      </c>
      <c r="K572" s="9" t="str">
        <f t="shared" si="286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81"/>
        <v/>
      </c>
      <c r="G573" s="7" t="str">
        <f t="shared" si="282"/>
        <v/>
      </c>
      <c r="H573" s="5" t="str">
        <f t="shared" si="283"/>
        <v/>
      </c>
      <c r="I573" s="122" t="str">
        <f t="shared" si="284"/>
        <v/>
      </c>
      <c r="J573" s="7" t="str">
        <f t="shared" si="285"/>
        <v/>
      </c>
      <c r="K573" s="9" t="str">
        <f t="shared" si="286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81"/>
        <v/>
      </c>
      <c r="G574" s="7" t="str">
        <f t="shared" si="282"/>
        <v/>
      </c>
      <c r="H574" s="5" t="str">
        <f t="shared" si="283"/>
        <v/>
      </c>
      <c r="I574" s="122" t="str">
        <f t="shared" si="284"/>
        <v/>
      </c>
      <c r="J574" s="7" t="str">
        <f t="shared" si="285"/>
        <v/>
      </c>
      <c r="K574" s="9" t="str">
        <f t="shared" si="286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81"/>
        <v/>
      </c>
      <c r="G575" s="7" t="str">
        <f t="shared" si="282"/>
        <v/>
      </c>
      <c r="H575" s="5" t="str">
        <f t="shared" si="283"/>
        <v/>
      </c>
      <c r="I575" s="122" t="str">
        <f t="shared" si="284"/>
        <v/>
      </c>
      <c r="J575" s="7" t="str">
        <f t="shared" si="285"/>
        <v/>
      </c>
      <c r="K575" s="9" t="str">
        <f t="shared" si="286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81"/>
        <v/>
      </c>
      <c r="G576" s="7" t="str">
        <f t="shared" si="282"/>
        <v/>
      </c>
      <c r="H576" s="5" t="str">
        <f t="shared" si="283"/>
        <v/>
      </c>
      <c r="I576" s="122" t="str">
        <f t="shared" si="284"/>
        <v/>
      </c>
      <c r="J576" s="7" t="str">
        <f t="shared" si="285"/>
        <v/>
      </c>
      <c r="K576" s="9" t="str">
        <f t="shared" si="286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81"/>
        <v/>
      </c>
      <c r="G577" s="7" t="str">
        <f t="shared" si="282"/>
        <v/>
      </c>
      <c r="H577" s="5" t="str">
        <f t="shared" si="283"/>
        <v/>
      </c>
      <c r="I577" s="122" t="str">
        <f t="shared" si="284"/>
        <v/>
      </c>
      <c r="J577" s="7" t="str">
        <f t="shared" si="285"/>
        <v/>
      </c>
      <c r="K577" s="9" t="str">
        <f t="shared" si="286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81"/>
        <v/>
      </c>
      <c r="G578" s="7" t="str">
        <f t="shared" si="282"/>
        <v/>
      </c>
      <c r="H578" s="5" t="str">
        <f t="shared" si="283"/>
        <v/>
      </c>
      <c r="I578" s="122" t="str">
        <f t="shared" si="284"/>
        <v/>
      </c>
      <c r="J578" s="7" t="str">
        <f t="shared" si="285"/>
        <v/>
      </c>
      <c r="K578" s="9" t="str">
        <f t="shared" si="286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81"/>
        <v/>
      </c>
      <c r="G579" s="7" t="str">
        <f t="shared" si="282"/>
        <v/>
      </c>
      <c r="H579" s="5" t="str">
        <f t="shared" si="283"/>
        <v/>
      </c>
      <c r="I579" s="122" t="str">
        <f t="shared" si="284"/>
        <v/>
      </c>
      <c r="J579" s="7" t="str">
        <f t="shared" si="285"/>
        <v/>
      </c>
      <c r="K579" s="9" t="str">
        <f t="shared" si="286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81"/>
        <v/>
      </c>
      <c r="G580" s="7" t="str">
        <f t="shared" si="282"/>
        <v/>
      </c>
      <c r="H580" s="5" t="str">
        <f t="shared" si="283"/>
        <v/>
      </c>
      <c r="I580" s="122" t="str">
        <f t="shared" si="284"/>
        <v/>
      </c>
      <c r="J580" s="7" t="str">
        <f t="shared" si="285"/>
        <v/>
      </c>
      <c r="K580" s="9" t="str">
        <f t="shared" si="286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81"/>
        <v/>
      </c>
      <c r="G581" s="7" t="str">
        <f t="shared" si="282"/>
        <v/>
      </c>
      <c r="H581" s="5" t="str">
        <f t="shared" si="283"/>
        <v/>
      </c>
      <c r="I581" s="122" t="str">
        <f t="shared" si="284"/>
        <v/>
      </c>
      <c r="J581" s="7" t="str">
        <f t="shared" si="285"/>
        <v/>
      </c>
      <c r="K581" s="9" t="str">
        <f t="shared" si="286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81"/>
        <v/>
      </c>
      <c r="G582" s="7" t="str">
        <f t="shared" si="282"/>
        <v/>
      </c>
      <c r="H582" s="5" t="str">
        <f t="shared" si="283"/>
        <v/>
      </c>
      <c r="I582" s="122" t="str">
        <f t="shared" si="284"/>
        <v/>
      </c>
      <c r="J582" s="7" t="str">
        <f t="shared" si="285"/>
        <v/>
      </c>
      <c r="K582" s="9" t="str">
        <f t="shared" si="286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81"/>
        <v/>
      </c>
      <c r="G583" s="7" t="str">
        <f t="shared" si="282"/>
        <v/>
      </c>
      <c r="H583" s="5" t="str">
        <f t="shared" si="283"/>
        <v/>
      </c>
      <c r="I583" s="122" t="str">
        <f t="shared" si="284"/>
        <v/>
      </c>
      <c r="J583" s="7" t="str">
        <f t="shared" si="285"/>
        <v/>
      </c>
      <c r="K583" s="9" t="str">
        <f t="shared" si="286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81"/>
        <v/>
      </c>
      <c r="G584" s="7" t="str">
        <f t="shared" si="282"/>
        <v/>
      </c>
      <c r="H584" s="5" t="str">
        <f t="shared" si="283"/>
        <v/>
      </c>
      <c r="I584" s="122" t="str">
        <f t="shared" si="284"/>
        <v/>
      </c>
      <c r="J584" s="7" t="str">
        <f t="shared" si="285"/>
        <v/>
      </c>
      <c r="K584" s="9" t="str">
        <f t="shared" si="286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81"/>
        <v/>
      </c>
      <c r="G585" s="7" t="str">
        <f t="shared" si="282"/>
        <v/>
      </c>
      <c r="H585" s="5" t="str">
        <f t="shared" si="283"/>
        <v/>
      </c>
      <c r="I585" s="122" t="str">
        <f t="shared" si="284"/>
        <v/>
      </c>
      <c r="J585" s="7" t="str">
        <f t="shared" si="285"/>
        <v/>
      </c>
      <c r="K585" s="9" t="str">
        <f t="shared" si="286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81"/>
        <v/>
      </c>
      <c r="G586" s="7" t="str">
        <f t="shared" si="282"/>
        <v/>
      </c>
      <c r="H586" s="5" t="str">
        <f t="shared" si="283"/>
        <v/>
      </c>
      <c r="I586" s="122" t="str">
        <f t="shared" si="284"/>
        <v/>
      </c>
      <c r="J586" s="7" t="str">
        <f t="shared" si="285"/>
        <v/>
      </c>
      <c r="K586" s="9" t="str">
        <f t="shared" si="286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81"/>
        <v/>
      </c>
      <c r="G587" s="7" t="str">
        <f t="shared" si="282"/>
        <v/>
      </c>
      <c r="H587" s="5" t="str">
        <f t="shared" si="283"/>
        <v/>
      </c>
      <c r="I587" s="122" t="str">
        <f t="shared" si="284"/>
        <v/>
      </c>
      <c r="J587" s="7" t="str">
        <f t="shared" si="285"/>
        <v/>
      </c>
      <c r="K587" s="9" t="str">
        <f t="shared" si="286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81"/>
        <v/>
      </c>
      <c r="G588" s="7" t="str">
        <f t="shared" si="282"/>
        <v/>
      </c>
      <c r="H588" s="5" t="str">
        <f t="shared" si="283"/>
        <v/>
      </c>
      <c r="I588" s="122" t="str">
        <f t="shared" si="284"/>
        <v/>
      </c>
      <c r="J588" s="7" t="str">
        <f t="shared" si="285"/>
        <v/>
      </c>
      <c r="K588" s="9" t="str">
        <f t="shared" si="286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81"/>
        <v/>
      </c>
      <c r="G589" s="7" t="str">
        <f t="shared" si="282"/>
        <v/>
      </c>
      <c r="H589" s="5" t="str">
        <f t="shared" si="283"/>
        <v/>
      </c>
      <c r="I589" s="122" t="str">
        <f t="shared" si="284"/>
        <v/>
      </c>
      <c r="J589" s="7" t="str">
        <f t="shared" si="285"/>
        <v/>
      </c>
      <c r="K589" s="9" t="str">
        <f t="shared" si="286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81"/>
        <v/>
      </c>
      <c r="G590" s="7" t="str">
        <f t="shared" si="282"/>
        <v/>
      </c>
      <c r="H590" s="5" t="str">
        <f t="shared" si="283"/>
        <v/>
      </c>
      <c r="I590" s="122" t="str">
        <f t="shared" si="284"/>
        <v/>
      </c>
      <c r="J590" s="7" t="str">
        <f t="shared" si="285"/>
        <v/>
      </c>
      <c r="K590" s="9" t="str">
        <f t="shared" si="286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81"/>
        <v/>
      </c>
      <c r="G591" s="7" t="str">
        <f t="shared" si="282"/>
        <v/>
      </c>
      <c r="H591" s="5" t="str">
        <f t="shared" si="283"/>
        <v/>
      </c>
      <c r="I591" s="122" t="str">
        <f t="shared" si="284"/>
        <v/>
      </c>
      <c r="J591" s="7" t="str">
        <f t="shared" si="285"/>
        <v/>
      </c>
      <c r="K591" s="9" t="str">
        <f t="shared" si="286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81"/>
        <v/>
      </c>
      <c r="G592" s="7" t="str">
        <f t="shared" si="282"/>
        <v/>
      </c>
      <c r="H592" s="5" t="str">
        <f t="shared" si="283"/>
        <v/>
      </c>
      <c r="I592" s="122" t="str">
        <f t="shared" si="284"/>
        <v/>
      </c>
      <c r="J592" s="7" t="str">
        <f t="shared" si="285"/>
        <v/>
      </c>
      <c r="K592" s="9" t="str">
        <f t="shared" si="286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81"/>
        <v/>
      </c>
      <c r="G593" s="7" t="str">
        <f t="shared" si="282"/>
        <v/>
      </c>
      <c r="H593" s="5" t="str">
        <f t="shared" si="283"/>
        <v/>
      </c>
      <c r="I593" s="122" t="str">
        <f t="shared" si="284"/>
        <v/>
      </c>
      <c r="J593" s="7" t="str">
        <f t="shared" si="285"/>
        <v/>
      </c>
      <c r="K593" s="9" t="str">
        <f t="shared" si="286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81"/>
        <v/>
      </c>
      <c r="G594" s="7" t="str">
        <f t="shared" si="282"/>
        <v/>
      </c>
      <c r="H594" s="5" t="str">
        <f t="shared" si="283"/>
        <v/>
      </c>
      <c r="I594" s="122" t="str">
        <f t="shared" si="284"/>
        <v/>
      </c>
      <c r="J594" s="7" t="str">
        <f t="shared" si="285"/>
        <v/>
      </c>
      <c r="K594" s="9" t="str">
        <f t="shared" si="286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81"/>
        <v/>
      </c>
      <c r="G595" s="7" t="str">
        <f t="shared" si="282"/>
        <v/>
      </c>
      <c r="H595" s="5" t="str">
        <f t="shared" si="283"/>
        <v/>
      </c>
      <c r="I595" s="122" t="str">
        <f t="shared" si="284"/>
        <v/>
      </c>
      <c r="J595" s="7" t="str">
        <f t="shared" si="285"/>
        <v/>
      </c>
      <c r="K595" s="9" t="str">
        <f t="shared" si="286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81"/>
        <v/>
      </c>
      <c r="G596" s="7" t="str">
        <f t="shared" si="282"/>
        <v/>
      </c>
      <c r="H596" s="5" t="str">
        <f t="shared" si="283"/>
        <v/>
      </c>
      <c r="I596" s="122" t="str">
        <f t="shared" si="284"/>
        <v/>
      </c>
      <c r="J596" s="7" t="str">
        <f t="shared" si="285"/>
        <v/>
      </c>
      <c r="K596" s="9" t="str">
        <f t="shared" si="286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81"/>
        <v/>
      </c>
      <c r="G597" s="7" t="str">
        <f t="shared" si="282"/>
        <v/>
      </c>
      <c r="H597" s="5" t="str">
        <f t="shared" si="283"/>
        <v/>
      </c>
      <c r="I597" s="122" t="str">
        <f t="shared" si="284"/>
        <v/>
      </c>
      <c r="J597" s="7" t="str">
        <f t="shared" si="285"/>
        <v/>
      </c>
      <c r="K597" s="9" t="str">
        <f t="shared" si="286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81"/>
        <v/>
      </c>
      <c r="G598" s="7" t="str">
        <f t="shared" si="282"/>
        <v/>
      </c>
      <c r="H598" s="5" t="str">
        <f t="shared" si="283"/>
        <v/>
      </c>
      <c r="I598" s="122" t="str">
        <f t="shared" si="284"/>
        <v/>
      </c>
      <c r="J598" s="7" t="str">
        <f t="shared" si="285"/>
        <v/>
      </c>
      <c r="K598" s="9" t="str">
        <f t="shared" si="286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81"/>
        <v/>
      </c>
      <c r="G599" s="7" t="str">
        <f t="shared" si="282"/>
        <v/>
      </c>
      <c r="H599" s="5" t="str">
        <f t="shared" si="283"/>
        <v/>
      </c>
      <c r="I599" s="122" t="str">
        <f t="shared" si="284"/>
        <v/>
      </c>
      <c r="J599" s="7" t="str">
        <f t="shared" si="285"/>
        <v/>
      </c>
      <c r="K599" s="9" t="str">
        <f t="shared" si="286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81"/>
        <v/>
      </c>
      <c r="G600" s="7" t="str">
        <f t="shared" si="282"/>
        <v/>
      </c>
      <c r="H600" s="5" t="str">
        <f t="shared" si="283"/>
        <v/>
      </c>
      <c r="I600" s="122" t="str">
        <f t="shared" si="284"/>
        <v/>
      </c>
      <c r="J600" s="7" t="str">
        <f t="shared" si="285"/>
        <v/>
      </c>
      <c r="K600" s="9" t="str">
        <f t="shared" si="286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81"/>
        <v/>
      </c>
      <c r="G601" s="7" t="str">
        <f t="shared" si="282"/>
        <v/>
      </c>
      <c r="H601" s="5" t="str">
        <f t="shared" si="283"/>
        <v/>
      </c>
      <c r="I601" s="122" t="str">
        <f t="shared" si="284"/>
        <v/>
      </c>
      <c r="J601" s="7" t="str">
        <f t="shared" si="285"/>
        <v/>
      </c>
      <c r="K601" s="9" t="str">
        <f t="shared" si="286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81"/>
        <v/>
      </c>
      <c r="G602" s="7" t="str">
        <f t="shared" si="282"/>
        <v/>
      </c>
      <c r="H602" s="5" t="str">
        <f t="shared" si="283"/>
        <v/>
      </c>
      <c r="I602" s="122" t="str">
        <f t="shared" si="284"/>
        <v/>
      </c>
      <c r="J602" s="7" t="str">
        <f t="shared" si="285"/>
        <v/>
      </c>
      <c r="K602" s="9" t="str">
        <f t="shared" si="286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81"/>
        <v/>
      </c>
      <c r="G603" s="7" t="str">
        <f t="shared" si="282"/>
        <v/>
      </c>
      <c r="H603" s="5" t="str">
        <f t="shared" si="283"/>
        <v/>
      </c>
      <c r="I603" s="122" t="str">
        <f t="shared" si="284"/>
        <v/>
      </c>
      <c r="J603" s="7" t="str">
        <f t="shared" si="285"/>
        <v/>
      </c>
      <c r="K603" s="9" t="str">
        <f t="shared" si="286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81"/>
        <v/>
      </c>
      <c r="G604" s="7" t="str">
        <f t="shared" si="282"/>
        <v/>
      </c>
      <c r="H604" s="5" t="str">
        <f t="shared" si="283"/>
        <v/>
      </c>
      <c r="I604" s="122" t="str">
        <f t="shared" si="284"/>
        <v/>
      </c>
      <c r="J604" s="7" t="str">
        <f t="shared" si="285"/>
        <v/>
      </c>
      <c r="K604" s="9" t="str">
        <f t="shared" si="286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81"/>
        <v/>
      </c>
      <c r="G605" s="7" t="str">
        <f t="shared" si="282"/>
        <v/>
      </c>
      <c r="H605" s="5" t="str">
        <f t="shared" si="283"/>
        <v/>
      </c>
      <c r="I605" s="122" t="str">
        <f t="shared" si="284"/>
        <v/>
      </c>
      <c r="J605" s="7" t="str">
        <f t="shared" si="285"/>
        <v/>
      </c>
      <c r="K605" s="9" t="str">
        <f t="shared" si="286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81"/>
        <v/>
      </c>
      <c r="G606" s="7" t="str">
        <f t="shared" si="282"/>
        <v/>
      </c>
      <c r="H606" s="5" t="str">
        <f t="shared" si="283"/>
        <v/>
      </c>
      <c r="I606" s="122" t="str">
        <f t="shared" si="284"/>
        <v/>
      </c>
      <c r="J606" s="7" t="str">
        <f t="shared" si="285"/>
        <v/>
      </c>
      <c r="K606" s="9" t="str">
        <f t="shared" si="286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81"/>
        <v/>
      </c>
      <c r="G607" s="7" t="str">
        <f t="shared" si="282"/>
        <v/>
      </c>
      <c r="H607" s="5" t="str">
        <f t="shared" si="283"/>
        <v/>
      </c>
      <c r="I607" s="122" t="str">
        <f t="shared" si="284"/>
        <v/>
      </c>
      <c r="J607" s="7" t="str">
        <f t="shared" si="285"/>
        <v/>
      </c>
      <c r="K607" s="9" t="str">
        <f t="shared" si="286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81"/>
        <v/>
      </c>
      <c r="G608" s="7" t="str">
        <f t="shared" si="282"/>
        <v/>
      </c>
      <c r="H608" s="5" t="str">
        <f t="shared" si="283"/>
        <v/>
      </c>
      <c r="I608" s="122" t="str">
        <f t="shared" si="284"/>
        <v/>
      </c>
      <c r="J608" s="7" t="str">
        <f t="shared" si="285"/>
        <v/>
      </c>
      <c r="K608" s="9" t="str">
        <f t="shared" si="286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81"/>
        <v/>
      </c>
      <c r="G609" s="7" t="str">
        <f t="shared" si="282"/>
        <v/>
      </c>
      <c r="H609" s="5" t="str">
        <f t="shared" si="283"/>
        <v/>
      </c>
      <c r="I609" s="122" t="str">
        <f t="shared" si="284"/>
        <v/>
      </c>
      <c r="J609" s="7" t="str">
        <f t="shared" si="285"/>
        <v/>
      </c>
      <c r="K609" s="9" t="str">
        <f t="shared" si="286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81"/>
        <v/>
      </c>
      <c r="G610" s="7" t="str">
        <f t="shared" si="282"/>
        <v/>
      </c>
      <c r="H610" s="5" t="str">
        <f t="shared" si="283"/>
        <v/>
      </c>
      <c r="I610" s="122" t="str">
        <f t="shared" si="284"/>
        <v/>
      </c>
      <c r="J610" s="7" t="str">
        <f t="shared" si="285"/>
        <v/>
      </c>
      <c r="K610" s="9" t="str">
        <f t="shared" si="286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81"/>
        <v/>
      </c>
      <c r="G611" s="7" t="str">
        <f t="shared" si="282"/>
        <v/>
      </c>
      <c r="H611" s="5" t="str">
        <f t="shared" si="283"/>
        <v/>
      </c>
      <c r="I611" s="122" t="str">
        <f t="shared" si="284"/>
        <v/>
      </c>
      <c r="J611" s="7" t="str">
        <f t="shared" si="285"/>
        <v/>
      </c>
      <c r="K611" s="9" t="str">
        <f t="shared" si="286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ref="F612:F635" si="287">IF(ISBLANK(B612),"",IF(I612="L","Baixa",IF(I612="A","Média",IF(I612="","","Alta"))))</f>
        <v/>
      </c>
      <c r="G612" s="7" t="str">
        <f t="shared" ref="G612:G635" si="288">CONCATENATE(B612,I612)</f>
        <v/>
      </c>
      <c r="H612" s="5" t="str">
        <f t="shared" ref="H612:H635" si="289">IF(ISBLANK(B612),"",IF(B612="ALI",IF(I612="L",7,IF(I612="A",10,15)),IF(B612="AIE",IF(I612="L",5,IF(I612="A",7,10)),IF(B612="SE",IF(I612="L",4,IF(I612="A",5,7)),IF(OR(B612="EE",B612="CE"),IF(I612="L",3,IF(I612="A",4,6)),0)))))</f>
        <v/>
      </c>
      <c r="I612" s="122" t="str">
        <f t="shared" ref="I612:I635" si="290">IF(OR(ISBLANK(D612),ISBLANK(E612)),IF(OR(B612="ALI",B612="AIE"),"L",IF(OR(B612="EE",B612="SE",B612="CE"),"A","")),IF(B612="EE",IF(E612&gt;=3,IF(D612&gt;=5,"H","A"),IF(E612&gt;=2,IF(D612&gt;=16,"H",IF(D612&lt;=4,"L","A")),IF(D612&lt;=15,"L","A"))),IF(OR(B612="SE",B612="CE"),IF(E612&gt;=4,IF(D612&gt;=6,"H","A"),IF(E612&gt;=2,IF(D612&gt;=20,"H",IF(D612&lt;=5,"L","A")),IF(D612&lt;=19,"L","A"))),IF(OR(B612="ALI",B612="AIE"),IF(E612&gt;=6,IF(D612&gt;=20,"H","A"),IF(E612&gt;=2,IF(D612&gt;=51,"H",IF(D612&lt;=19,"L","A")),IF(D612&lt;=50,"L","A"))),""))))</f>
        <v/>
      </c>
      <c r="J612" s="7" t="str">
        <f t="shared" ref="J612:J635" si="291">CONCATENATE(B612,C612)</f>
        <v/>
      </c>
      <c r="K612" s="9" t="str">
        <f t="shared" si="286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87"/>
        <v/>
      </c>
      <c r="G613" s="7" t="str">
        <f t="shared" si="288"/>
        <v/>
      </c>
      <c r="H613" s="5" t="str">
        <f t="shared" si="289"/>
        <v/>
      </c>
      <c r="I613" s="122" t="str">
        <f t="shared" si="290"/>
        <v/>
      </c>
      <c r="J613" s="7" t="str">
        <f t="shared" si="291"/>
        <v/>
      </c>
      <c r="K613" s="9" t="str">
        <f t="shared" si="286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87"/>
        <v/>
      </c>
      <c r="G614" s="7" t="str">
        <f t="shared" si="288"/>
        <v/>
      </c>
      <c r="H614" s="5" t="str">
        <f t="shared" si="289"/>
        <v/>
      </c>
      <c r="I614" s="122" t="str">
        <f t="shared" si="290"/>
        <v/>
      </c>
      <c r="J614" s="7" t="str">
        <f t="shared" si="291"/>
        <v/>
      </c>
      <c r="K614" s="9" t="str">
        <f t="shared" ref="K614:K635" si="292">IF(OR(H614="",H614=0),L614,H614)</f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87"/>
        <v/>
      </c>
      <c r="G615" s="7" t="str">
        <f t="shared" si="288"/>
        <v/>
      </c>
      <c r="H615" s="5" t="str">
        <f t="shared" si="289"/>
        <v/>
      </c>
      <c r="I615" s="122" t="str">
        <f t="shared" si="290"/>
        <v/>
      </c>
      <c r="J615" s="7" t="str">
        <f t="shared" si="291"/>
        <v/>
      </c>
      <c r="K615" s="9" t="str">
        <f t="shared" si="292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87"/>
        <v/>
      </c>
      <c r="G616" s="7" t="str">
        <f t="shared" si="288"/>
        <v/>
      </c>
      <c r="H616" s="5" t="str">
        <f t="shared" si="289"/>
        <v/>
      </c>
      <c r="I616" s="122" t="str">
        <f t="shared" si="290"/>
        <v/>
      </c>
      <c r="J616" s="7" t="str">
        <f t="shared" si="291"/>
        <v/>
      </c>
      <c r="K616" s="9" t="str">
        <f t="shared" si="292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87"/>
        <v/>
      </c>
      <c r="G617" s="7" t="str">
        <f t="shared" si="288"/>
        <v/>
      </c>
      <c r="H617" s="5" t="str">
        <f t="shared" si="289"/>
        <v/>
      </c>
      <c r="I617" s="122" t="str">
        <f t="shared" si="290"/>
        <v/>
      </c>
      <c r="J617" s="7" t="str">
        <f t="shared" si="291"/>
        <v/>
      </c>
      <c r="K617" s="9" t="str">
        <f t="shared" si="292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87"/>
        <v/>
      </c>
      <c r="G618" s="7" t="str">
        <f t="shared" si="288"/>
        <v/>
      </c>
      <c r="H618" s="5" t="str">
        <f t="shared" si="289"/>
        <v/>
      </c>
      <c r="I618" s="122" t="str">
        <f t="shared" si="290"/>
        <v/>
      </c>
      <c r="J618" s="7" t="str">
        <f t="shared" si="291"/>
        <v/>
      </c>
      <c r="K618" s="9" t="str">
        <f t="shared" si="292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87"/>
        <v/>
      </c>
      <c r="G619" s="7" t="str">
        <f t="shared" si="288"/>
        <v/>
      </c>
      <c r="H619" s="5" t="str">
        <f t="shared" si="289"/>
        <v/>
      </c>
      <c r="I619" s="122" t="str">
        <f t="shared" si="290"/>
        <v/>
      </c>
      <c r="J619" s="7" t="str">
        <f t="shared" si="291"/>
        <v/>
      </c>
      <c r="K619" s="9" t="str">
        <f t="shared" si="292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87"/>
        <v/>
      </c>
      <c r="G620" s="7" t="str">
        <f t="shared" si="288"/>
        <v/>
      </c>
      <c r="H620" s="5" t="str">
        <f t="shared" si="289"/>
        <v/>
      </c>
      <c r="I620" s="122" t="str">
        <f t="shared" si="290"/>
        <v/>
      </c>
      <c r="J620" s="7" t="str">
        <f t="shared" si="291"/>
        <v/>
      </c>
      <c r="K620" s="9" t="str">
        <f t="shared" si="292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87"/>
        <v/>
      </c>
      <c r="G621" s="7" t="str">
        <f t="shared" si="288"/>
        <v/>
      </c>
      <c r="H621" s="5" t="str">
        <f t="shared" si="289"/>
        <v/>
      </c>
      <c r="I621" s="122" t="str">
        <f t="shared" si="290"/>
        <v/>
      </c>
      <c r="J621" s="7" t="str">
        <f t="shared" si="291"/>
        <v/>
      </c>
      <c r="K621" s="9" t="str">
        <f t="shared" si="292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87"/>
        <v/>
      </c>
      <c r="G622" s="7" t="str">
        <f t="shared" si="288"/>
        <v/>
      </c>
      <c r="H622" s="5" t="str">
        <f t="shared" si="289"/>
        <v/>
      </c>
      <c r="I622" s="122" t="str">
        <f t="shared" si="290"/>
        <v/>
      </c>
      <c r="J622" s="7" t="str">
        <f t="shared" si="291"/>
        <v/>
      </c>
      <c r="K622" s="9" t="str">
        <f t="shared" si="292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87"/>
        <v/>
      </c>
      <c r="G623" s="7" t="str">
        <f t="shared" si="288"/>
        <v/>
      </c>
      <c r="H623" s="5" t="str">
        <f t="shared" si="289"/>
        <v/>
      </c>
      <c r="I623" s="122" t="str">
        <f t="shared" si="290"/>
        <v/>
      </c>
      <c r="J623" s="7" t="str">
        <f t="shared" si="291"/>
        <v/>
      </c>
      <c r="K623" s="9" t="str">
        <f t="shared" si="292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87"/>
        <v/>
      </c>
      <c r="G624" s="7" t="str">
        <f t="shared" si="288"/>
        <v/>
      </c>
      <c r="H624" s="5" t="str">
        <f t="shared" si="289"/>
        <v/>
      </c>
      <c r="I624" s="122" t="str">
        <f t="shared" si="290"/>
        <v/>
      </c>
      <c r="J624" s="7" t="str">
        <f t="shared" si="291"/>
        <v/>
      </c>
      <c r="K624" s="9" t="str">
        <f t="shared" si="292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87"/>
        <v/>
      </c>
      <c r="G625" s="7" t="str">
        <f t="shared" si="288"/>
        <v/>
      </c>
      <c r="H625" s="5" t="str">
        <f t="shared" si="289"/>
        <v/>
      </c>
      <c r="I625" s="122" t="str">
        <f t="shared" si="290"/>
        <v/>
      </c>
      <c r="J625" s="7" t="str">
        <f t="shared" si="291"/>
        <v/>
      </c>
      <c r="K625" s="9" t="str">
        <f t="shared" si="292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87"/>
        <v/>
      </c>
      <c r="G626" s="7" t="str">
        <f t="shared" si="288"/>
        <v/>
      </c>
      <c r="H626" s="5" t="str">
        <f t="shared" si="289"/>
        <v/>
      </c>
      <c r="I626" s="122" t="str">
        <f t="shared" si="290"/>
        <v/>
      </c>
      <c r="J626" s="7" t="str">
        <f t="shared" si="291"/>
        <v/>
      </c>
      <c r="K626" s="9" t="str">
        <f t="shared" si="292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87"/>
        <v/>
      </c>
      <c r="G627" s="7" t="str">
        <f t="shared" si="288"/>
        <v/>
      </c>
      <c r="H627" s="5" t="str">
        <f t="shared" si="289"/>
        <v/>
      </c>
      <c r="I627" s="122" t="str">
        <f t="shared" si="290"/>
        <v/>
      </c>
      <c r="J627" s="7" t="str">
        <f t="shared" si="291"/>
        <v/>
      </c>
      <c r="K627" s="9" t="str">
        <f t="shared" si="292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87"/>
        <v/>
      </c>
      <c r="G628" s="7" t="str">
        <f t="shared" si="288"/>
        <v/>
      </c>
      <c r="H628" s="5" t="str">
        <f t="shared" si="289"/>
        <v/>
      </c>
      <c r="I628" s="122" t="str">
        <f t="shared" si="290"/>
        <v/>
      </c>
      <c r="J628" s="7" t="str">
        <f t="shared" si="291"/>
        <v/>
      </c>
      <c r="K628" s="9" t="str">
        <f t="shared" si="292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87"/>
        <v/>
      </c>
      <c r="G629" s="7" t="str">
        <f t="shared" si="288"/>
        <v/>
      </c>
      <c r="H629" s="5" t="str">
        <f t="shared" si="289"/>
        <v/>
      </c>
      <c r="I629" s="122" t="str">
        <f t="shared" si="290"/>
        <v/>
      </c>
      <c r="J629" s="7" t="str">
        <f t="shared" si="291"/>
        <v/>
      </c>
      <c r="K629" s="9" t="str">
        <f t="shared" si="292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87"/>
        <v/>
      </c>
      <c r="G630" s="7" t="str">
        <f t="shared" si="288"/>
        <v/>
      </c>
      <c r="H630" s="5" t="str">
        <f t="shared" si="289"/>
        <v/>
      </c>
      <c r="I630" s="122" t="str">
        <f t="shared" si="290"/>
        <v/>
      </c>
      <c r="J630" s="7" t="str">
        <f t="shared" si="291"/>
        <v/>
      </c>
      <c r="K630" s="9" t="str">
        <f t="shared" si="292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">
      <c r="A631" s="126"/>
      <c r="B631" s="4"/>
      <c r="C631" s="4"/>
      <c r="D631" s="7"/>
      <c r="E631" s="7"/>
      <c r="F631" s="8" t="str">
        <f t="shared" si="287"/>
        <v/>
      </c>
      <c r="G631" s="7" t="str">
        <f t="shared" si="288"/>
        <v/>
      </c>
      <c r="H631" s="5" t="str">
        <f t="shared" si="289"/>
        <v/>
      </c>
      <c r="I631" s="122" t="str">
        <f t="shared" si="290"/>
        <v/>
      </c>
      <c r="J631" s="7" t="str">
        <f t="shared" si="291"/>
        <v/>
      </c>
      <c r="K631" s="9" t="str">
        <f t="shared" si="292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">
      <c r="A632" s="126"/>
      <c r="B632" s="4"/>
      <c r="C632" s="4"/>
      <c r="D632" s="7"/>
      <c r="E632" s="7"/>
      <c r="F632" s="8" t="str">
        <f t="shared" si="287"/>
        <v/>
      </c>
      <c r="G632" s="7" t="str">
        <f t="shared" si="288"/>
        <v/>
      </c>
      <c r="H632" s="5" t="str">
        <f t="shared" si="289"/>
        <v/>
      </c>
      <c r="I632" s="122" t="str">
        <f t="shared" si="290"/>
        <v/>
      </c>
      <c r="J632" s="7" t="str">
        <f t="shared" si="291"/>
        <v/>
      </c>
      <c r="K632" s="9" t="str">
        <f t="shared" si="292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">
      <c r="A633" s="126"/>
      <c r="B633" s="4"/>
      <c r="C633" s="4"/>
      <c r="D633" s="7"/>
      <c r="E633" s="7"/>
      <c r="F633" s="8" t="str">
        <f t="shared" si="287"/>
        <v/>
      </c>
      <c r="G633" s="7" t="str">
        <f t="shared" si="288"/>
        <v/>
      </c>
      <c r="H633" s="5" t="str">
        <f t="shared" si="289"/>
        <v/>
      </c>
      <c r="I633" s="122" t="str">
        <f t="shared" si="290"/>
        <v/>
      </c>
      <c r="J633" s="7" t="str">
        <f t="shared" si="291"/>
        <v/>
      </c>
      <c r="K633" s="9" t="str">
        <f t="shared" si="292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">
      <c r="A634" s="126"/>
      <c r="B634" s="4"/>
      <c r="C634" s="4"/>
      <c r="D634" s="7"/>
      <c r="E634" s="7"/>
      <c r="F634" s="8" t="str">
        <f t="shared" si="287"/>
        <v/>
      </c>
      <c r="G634" s="7" t="str">
        <f t="shared" si="288"/>
        <v/>
      </c>
      <c r="H634" s="5" t="str">
        <f t="shared" si="289"/>
        <v/>
      </c>
      <c r="I634" s="122" t="str">
        <f t="shared" si="290"/>
        <v/>
      </c>
      <c r="J634" s="7" t="str">
        <f t="shared" si="291"/>
        <v/>
      </c>
      <c r="K634" s="9" t="str">
        <f t="shared" si="292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ht="13.5" thickBot="1" x14ac:dyDescent="0.25">
      <c r="A635" s="127"/>
      <c r="B635" s="11"/>
      <c r="C635" s="11"/>
      <c r="D635" s="12"/>
      <c r="E635" s="12"/>
      <c r="F635" s="13" t="str">
        <f t="shared" si="287"/>
        <v/>
      </c>
      <c r="G635" s="14" t="str">
        <f t="shared" si="288"/>
        <v/>
      </c>
      <c r="H635" s="15" t="str">
        <f t="shared" si="289"/>
        <v/>
      </c>
      <c r="I635" s="123" t="str">
        <f t="shared" si="290"/>
        <v/>
      </c>
      <c r="J635" s="124" t="str">
        <f t="shared" si="291"/>
        <v/>
      </c>
      <c r="K635" s="16" t="str">
        <f t="shared" si="292"/>
        <v/>
      </c>
      <c r="L635" s="16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7"/>
      <c r="N635" s="17"/>
      <c r="O635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9:C154 C91:C94 C99:C104 C111:C146 C228:C635 C163:C197 C210:C226 C30:C31 C68:C73 C33:C54 C79:C84">
    <cfRule type="cellIs" dxfId="104" priority="652" stopIfTrue="1" operator="equal">
      <formula>"I"</formula>
    </cfRule>
    <cfRule type="cellIs" dxfId="103" priority="653" stopIfTrue="1" operator="equal">
      <formula>"A"</formula>
    </cfRule>
    <cfRule type="cellIs" dxfId="102" priority="654" stopIfTrue="1" operator="equal">
      <formula>"E"</formula>
    </cfRule>
  </conditionalFormatting>
  <conditionalFormatting sqref="C155 C157:C162">
    <cfRule type="cellIs" dxfId="101" priority="559" stopIfTrue="1" operator="equal">
      <formula>"I"</formula>
    </cfRule>
    <cfRule type="cellIs" dxfId="100" priority="560" stopIfTrue="1" operator="equal">
      <formula>"A"</formula>
    </cfRule>
    <cfRule type="cellIs" dxfId="99" priority="561" stopIfTrue="1" operator="equal">
      <formula>"E"</formula>
    </cfRule>
  </conditionalFormatting>
  <conditionalFormatting sqref="C147:C148">
    <cfRule type="cellIs" dxfId="98" priority="565" stopIfTrue="1" operator="equal">
      <formula>"I"</formula>
    </cfRule>
    <cfRule type="cellIs" dxfId="97" priority="566" stopIfTrue="1" operator="equal">
      <formula>"A"</formula>
    </cfRule>
    <cfRule type="cellIs" dxfId="96" priority="567" stopIfTrue="1" operator="equal">
      <formula>"E"</formula>
    </cfRule>
  </conditionalFormatting>
  <conditionalFormatting sqref="C201">
    <cfRule type="cellIs" dxfId="95" priority="550" stopIfTrue="1" operator="equal">
      <formula>"I"</formula>
    </cfRule>
    <cfRule type="cellIs" dxfId="94" priority="551" stopIfTrue="1" operator="equal">
      <formula>"A"</formula>
    </cfRule>
    <cfRule type="cellIs" dxfId="93" priority="552" stopIfTrue="1" operator="equal">
      <formula>"E"</formula>
    </cfRule>
  </conditionalFormatting>
  <conditionalFormatting sqref="C199:C200 C203:C209">
    <cfRule type="cellIs" dxfId="92" priority="553" stopIfTrue="1" operator="equal">
      <formula>"I"</formula>
    </cfRule>
    <cfRule type="cellIs" dxfId="91" priority="554" stopIfTrue="1" operator="equal">
      <formula>"A"</formula>
    </cfRule>
    <cfRule type="cellIs" dxfId="90" priority="555" stopIfTrue="1" operator="equal">
      <formula>"E"</formula>
    </cfRule>
  </conditionalFormatting>
  <conditionalFormatting sqref="C202">
    <cfRule type="cellIs" dxfId="89" priority="547" stopIfTrue="1" operator="equal">
      <formula>"I"</formula>
    </cfRule>
    <cfRule type="cellIs" dxfId="88" priority="548" stopIfTrue="1" operator="equal">
      <formula>"A"</formula>
    </cfRule>
    <cfRule type="cellIs" dxfId="87" priority="549" stopIfTrue="1" operator="equal">
      <formula>"E"</formula>
    </cfRule>
  </conditionalFormatting>
  <conditionalFormatting sqref="C24">
    <cfRule type="cellIs" dxfId="86" priority="433" stopIfTrue="1" operator="equal">
      <formula>"I"</formula>
    </cfRule>
    <cfRule type="cellIs" dxfId="85" priority="434" stopIfTrue="1" operator="equal">
      <formula>"A"</formula>
    </cfRule>
    <cfRule type="cellIs" dxfId="84" priority="435" stopIfTrue="1" operator="equal">
      <formula>"E"</formula>
    </cfRule>
  </conditionalFormatting>
  <conditionalFormatting sqref="C156">
    <cfRule type="cellIs" dxfId="83" priority="478" stopIfTrue="1" operator="equal">
      <formula>"I"</formula>
    </cfRule>
    <cfRule type="cellIs" dxfId="82" priority="479" stopIfTrue="1" operator="equal">
      <formula>"A"</formula>
    </cfRule>
    <cfRule type="cellIs" dxfId="81" priority="480" stopIfTrue="1" operator="equal">
      <formula>"E"</formula>
    </cfRule>
  </conditionalFormatting>
  <conditionalFormatting sqref="C23">
    <cfRule type="cellIs" dxfId="80" priority="463" stopIfTrue="1" operator="equal">
      <formula>"I"</formula>
    </cfRule>
    <cfRule type="cellIs" dxfId="79" priority="464" stopIfTrue="1" operator="equal">
      <formula>"A"</formula>
    </cfRule>
    <cfRule type="cellIs" dxfId="78" priority="465" stopIfTrue="1" operator="equal">
      <formula>"E"</formula>
    </cfRule>
  </conditionalFormatting>
  <conditionalFormatting sqref="C110">
    <cfRule type="cellIs" dxfId="77" priority="409" stopIfTrue="1" operator="equal">
      <formula>"I"</formula>
    </cfRule>
    <cfRule type="cellIs" dxfId="76" priority="410" stopIfTrue="1" operator="equal">
      <formula>"A"</formula>
    </cfRule>
    <cfRule type="cellIs" dxfId="75" priority="411" stopIfTrue="1" operator="equal">
      <formula>"E"</formula>
    </cfRule>
  </conditionalFormatting>
  <conditionalFormatting sqref="C65 C67">
    <cfRule type="cellIs" dxfId="74" priority="304" stopIfTrue="1" operator="equal">
      <formula>"I"</formula>
    </cfRule>
    <cfRule type="cellIs" dxfId="73" priority="305" stopIfTrue="1" operator="equal">
      <formula>"A"</formula>
    </cfRule>
    <cfRule type="cellIs" dxfId="72" priority="306" stopIfTrue="1" operator="equal">
      <formula>"E"</formula>
    </cfRule>
  </conditionalFormatting>
  <conditionalFormatting sqref="C66">
    <cfRule type="cellIs" dxfId="71" priority="301" stopIfTrue="1" operator="equal">
      <formula>"I"</formula>
    </cfRule>
    <cfRule type="cellIs" dxfId="70" priority="302" stopIfTrue="1" operator="equal">
      <formula>"A"</formula>
    </cfRule>
    <cfRule type="cellIs" dxfId="69" priority="303" stopIfTrue="1" operator="equal">
      <formula>"E"</formula>
    </cfRule>
  </conditionalFormatting>
  <conditionalFormatting sqref="C10 C15:C22 C13">
    <cfRule type="cellIs" dxfId="68" priority="298" stopIfTrue="1" operator="equal">
      <formula>"I"</formula>
    </cfRule>
    <cfRule type="cellIs" dxfId="67" priority="299" stopIfTrue="1" operator="equal">
      <formula>"A"</formula>
    </cfRule>
    <cfRule type="cellIs" dxfId="66" priority="300" stopIfTrue="1" operator="equal">
      <formula>"E"</formula>
    </cfRule>
  </conditionalFormatting>
  <conditionalFormatting sqref="C55:C64">
    <cfRule type="cellIs" dxfId="65" priority="295" stopIfTrue="1" operator="equal">
      <formula>"I"</formula>
    </cfRule>
    <cfRule type="cellIs" dxfId="64" priority="296" stopIfTrue="1" operator="equal">
      <formula>"A"</formula>
    </cfRule>
    <cfRule type="cellIs" dxfId="63" priority="297" stopIfTrue="1" operator="equal">
      <formula>"E"</formula>
    </cfRule>
  </conditionalFormatting>
  <conditionalFormatting sqref="C85">
    <cfRule type="cellIs" dxfId="62" priority="250" stopIfTrue="1" operator="equal">
      <formula>"I"</formula>
    </cfRule>
    <cfRule type="cellIs" dxfId="61" priority="251" stopIfTrue="1" operator="equal">
      <formula>"A"</formula>
    </cfRule>
    <cfRule type="cellIs" dxfId="60" priority="252" stopIfTrue="1" operator="equal">
      <formula>"E"</formula>
    </cfRule>
  </conditionalFormatting>
  <conditionalFormatting sqref="C97">
    <cfRule type="cellIs" dxfId="59" priority="241" stopIfTrue="1" operator="equal">
      <formula>"I"</formula>
    </cfRule>
    <cfRule type="cellIs" dxfId="58" priority="242" stopIfTrue="1" operator="equal">
      <formula>"A"</formula>
    </cfRule>
    <cfRule type="cellIs" dxfId="57" priority="243" stopIfTrue="1" operator="equal">
      <formula>"E"</formula>
    </cfRule>
  </conditionalFormatting>
  <conditionalFormatting sqref="C96">
    <cfRule type="cellIs" dxfId="56" priority="235" stopIfTrue="1" operator="equal">
      <formula>"I"</formula>
    </cfRule>
    <cfRule type="cellIs" dxfId="55" priority="236" stopIfTrue="1" operator="equal">
      <formula>"A"</formula>
    </cfRule>
    <cfRule type="cellIs" dxfId="54" priority="237" stopIfTrue="1" operator="equal">
      <formula>"E"</formula>
    </cfRule>
  </conditionalFormatting>
  <conditionalFormatting sqref="C86">
    <cfRule type="cellIs" dxfId="53" priority="238" stopIfTrue="1" operator="equal">
      <formula>"I"</formula>
    </cfRule>
    <cfRule type="cellIs" dxfId="52" priority="239" stopIfTrue="1" operator="equal">
      <formula>"A"</formula>
    </cfRule>
    <cfRule type="cellIs" dxfId="51" priority="240" stopIfTrue="1" operator="equal">
      <formula>"E"</formula>
    </cfRule>
  </conditionalFormatting>
  <conditionalFormatting sqref="C95">
    <cfRule type="cellIs" dxfId="50" priority="232" stopIfTrue="1" operator="equal">
      <formula>"I"</formula>
    </cfRule>
    <cfRule type="cellIs" dxfId="49" priority="233" stopIfTrue="1" operator="equal">
      <formula>"A"</formula>
    </cfRule>
    <cfRule type="cellIs" dxfId="48" priority="234" stopIfTrue="1" operator="equal">
      <formula>"E"</formula>
    </cfRule>
  </conditionalFormatting>
  <conditionalFormatting sqref="C105:C109">
    <cfRule type="cellIs" dxfId="47" priority="169" stopIfTrue="1" operator="equal">
      <formula>"I"</formula>
    </cfRule>
    <cfRule type="cellIs" dxfId="46" priority="170" stopIfTrue="1" operator="equal">
      <formula>"A"</formula>
    </cfRule>
    <cfRule type="cellIs" dxfId="45" priority="171" stopIfTrue="1" operator="equal">
      <formula>"E"</formula>
    </cfRule>
  </conditionalFormatting>
  <conditionalFormatting sqref="C98">
    <cfRule type="cellIs" dxfId="44" priority="220" stopIfTrue="1" operator="equal">
      <formula>"I"</formula>
    </cfRule>
    <cfRule type="cellIs" dxfId="43" priority="221" stopIfTrue="1" operator="equal">
      <formula>"A"</formula>
    </cfRule>
    <cfRule type="cellIs" dxfId="42" priority="222" stopIfTrue="1" operator="equal">
      <formula>"E"</formula>
    </cfRule>
  </conditionalFormatting>
  <conditionalFormatting sqref="C227">
    <cfRule type="cellIs" dxfId="41" priority="124" stopIfTrue="1" operator="equal">
      <formula>"I"</formula>
    </cfRule>
    <cfRule type="cellIs" dxfId="40" priority="125" stopIfTrue="1" operator="equal">
      <formula>"A"</formula>
    </cfRule>
    <cfRule type="cellIs" dxfId="39" priority="126" stopIfTrue="1" operator="equal">
      <formula>"E"</formula>
    </cfRule>
  </conditionalFormatting>
  <conditionalFormatting sqref="C198">
    <cfRule type="cellIs" dxfId="38" priority="85" stopIfTrue="1" operator="equal">
      <formula>"I"</formula>
    </cfRule>
    <cfRule type="cellIs" dxfId="37" priority="86" stopIfTrue="1" operator="equal">
      <formula>"A"</formula>
    </cfRule>
    <cfRule type="cellIs" dxfId="36" priority="87" stopIfTrue="1" operator="equal">
      <formula>"E"</formula>
    </cfRule>
  </conditionalFormatting>
  <conditionalFormatting sqref="C25:C29">
    <cfRule type="cellIs" dxfId="35" priority="40" stopIfTrue="1" operator="equal">
      <formula>"I"</formula>
    </cfRule>
    <cfRule type="cellIs" dxfId="34" priority="41" stopIfTrue="1" operator="equal">
      <formula>"A"</formula>
    </cfRule>
    <cfRule type="cellIs" dxfId="33" priority="42" stopIfTrue="1" operator="equal">
      <formula>"E"</formula>
    </cfRule>
  </conditionalFormatting>
  <conditionalFormatting sqref="C87:C90">
    <cfRule type="cellIs" dxfId="32" priority="28" stopIfTrue="1" operator="equal">
      <formula>"I"</formula>
    </cfRule>
    <cfRule type="cellIs" dxfId="31" priority="29" stopIfTrue="1" operator="equal">
      <formula>"A"</formula>
    </cfRule>
    <cfRule type="cellIs" dxfId="30" priority="30" stopIfTrue="1" operator="equal">
      <formula>"E"</formula>
    </cfRule>
  </conditionalFormatting>
  <conditionalFormatting sqref="C14">
    <cfRule type="cellIs" dxfId="29" priority="25" stopIfTrue="1" operator="equal">
      <formula>"I"</formula>
    </cfRule>
    <cfRule type="cellIs" dxfId="28" priority="26" stopIfTrue="1" operator="equal">
      <formula>"A"</formula>
    </cfRule>
    <cfRule type="cellIs" dxfId="27" priority="27" stopIfTrue="1" operator="equal">
      <formula>"E"</formula>
    </cfRule>
  </conditionalFormatting>
  <conditionalFormatting sqref="C32">
    <cfRule type="cellIs" dxfId="26" priority="22" stopIfTrue="1" operator="equal">
      <formula>"I"</formula>
    </cfRule>
    <cfRule type="cellIs" dxfId="25" priority="23" stopIfTrue="1" operator="equal">
      <formula>"A"</formula>
    </cfRule>
    <cfRule type="cellIs" dxfId="24" priority="24" stopIfTrue="1" operator="equal">
      <formula>"E"</formula>
    </cfRule>
  </conditionalFormatting>
  <conditionalFormatting sqref="C74:C78">
    <cfRule type="cellIs" dxfId="23" priority="19" stopIfTrue="1" operator="equal">
      <formula>"I"</formula>
    </cfRule>
    <cfRule type="cellIs" dxfId="22" priority="20" stopIfTrue="1" operator="equal">
      <formula>"A"</formula>
    </cfRule>
    <cfRule type="cellIs" dxfId="21" priority="21" stopIfTrue="1" operator="equal">
      <formula>"E"</formula>
    </cfRule>
  </conditionalFormatting>
  <conditionalFormatting sqref="C12">
    <cfRule type="cellIs" dxfId="11" priority="4" stopIfTrue="1" operator="equal">
      <formula>"I"</formula>
    </cfRule>
    <cfRule type="cellIs" dxfId="10" priority="5" stopIfTrue="1" operator="equal">
      <formula>"A"</formula>
    </cfRule>
    <cfRule type="cellIs" dxfId="9" priority="6" stopIfTrue="1" operator="equal">
      <formula>"E"</formula>
    </cfRule>
  </conditionalFormatting>
  <conditionalFormatting sqref="C11">
    <cfRule type="cellIs" dxfId="5" priority="1" stopIfTrue="1" operator="equal">
      <formula>"I"</formula>
    </cfRule>
    <cfRule type="cellIs" dxfId="4" priority="2" stopIfTrue="1" operator="equal">
      <formula>"A"</formula>
    </cfRule>
    <cfRule type="cellIs" dxfId="3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35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35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8" max="14" man="1"/>
    <brk id="93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34" t="s">
        <v>30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22"/>
    </row>
    <row r="2" spans="1:12" ht="14.85" customHeight="1" x14ac:dyDescent="0.2">
      <c r="A2" s="153" t="s">
        <v>31</v>
      </c>
      <c r="B2" s="153"/>
      <c r="C2" s="153"/>
      <c r="D2" s="153"/>
      <c r="E2" s="153"/>
      <c r="F2" s="153"/>
      <c r="G2" s="154" t="s">
        <v>32</v>
      </c>
      <c r="H2" s="154" t="s">
        <v>33</v>
      </c>
      <c r="I2" s="154"/>
      <c r="J2" s="154" t="s">
        <v>2</v>
      </c>
      <c r="K2" s="155" t="s">
        <v>34</v>
      </c>
    </row>
    <row r="3" spans="1:12" ht="14.85" customHeight="1" x14ac:dyDescent="0.2">
      <c r="A3" s="23" t="s">
        <v>35</v>
      </c>
      <c r="B3" s="154" t="s">
        <v>36</v>
      </c>
      <c r="C3" s="154"/>
      <c r="D3" s="154"/>
      <c r="E3" s="154"/>
      <c r="F3" s="24" t="s">
        <v>28</v>
      </c>
      <c r="G3" s="154"/>
      <c r="H3" s="24" t="s">
        <v>37</v>
      </c>
      <c r="I3" s="24" t="s">
        <v>38</v>
      </c>
      <c r="J3" s="154"/>
      <c r="K3" s="155"/>
    </row>
    <row r="4" spans="1:12" x14ac:dyDescent="0.2">
      <c r="A4" s="3" t="s">
        <v>39</v>
      </c>
      <c r="B4" s="132" t="s">
        <v>40</v>
      </c>
      <c r="C4" s="132"/>
      <c r="D4" s="132"/>
      <c r="E4" s="132"/>
      <c r="F4" s="2"/>
      <c r="G4" s="25" t="s">
        <v>41</v>
      </c>
      <c r="H4" s="104">
        <v>1</v>
      </c>
      <c r="I4" s="105"/>
      <c r="J4" s="106">
        <f>SUMIF(Funções!$C$8:$C$635,Deflatores!G4,Funções!$H$8:$H$635)</f>
        <v>367</v>
      </c>
      <c r="K4" s="107">
        <f>IF(H4="",COUNTIF(Funções!C$8:C$635,G4)*I4,H4*J4)</f>
        <v>367</v>
      </c>
    </row>
    <row r="5" spans="1:12" x14ac:dyDescent="0.2">
      <c r="A5" s="3" t="s">
        <v>42</v>
      </c>
      <c r="B5" s="132" t="s">
        <v>43</v>
      </c>
      <c r="C5" s="132"/>
      <c r="D5" s="132"/>
      <c r="E5" s="132"/>
      <c r="F5" s="2" t="s">
        <v>48</v>
      </c>
      <c r="G5" s="25" t="s">
        <v>44</v>
      </c>
      <c r="H5" s="104">
        <v>0.5</v>
      </c>
      <c r="I5" s="105"/>
      <c r="J5" s="106">
        <f>SUMIF(Funções!$C$8:$C$635,Deflatores!G5,Funções!$H$8:$H$635)</f>
        <v>0</v>
      </c>
      <c r="K5" s="107">
        <f>IF(H5="",COUNTIF(Funções!C$8:C$635,G5)*I5,H5*J5)</f>
        <v>0</v>
      </c>
    </row>
    <row r="6" spans="1:12" x14ac:dyDescent="0.2">
      <c r="A6" s="3" t="s">
        <v>45</v>
      </c>
      <c r="B6" s="132" t="s">
        <v>46</v>
      </c>
      <c r="C6" s="132"/>
      <c r="D6" s="132"/>
      <c r="E6" s="132"/>
      <c r="F6" s="2" t="s">
        <v>48</v>
      </c>
      <c r="G6" s="25" t="s">
        <v>47</v>
      </c>
      <c r="H6" s="104">
        <v>0.4</v>
      </c>
      <c r="I6" s="105"/>
      <c r="J6" s="106">
        <f>SUMIF(Funções!$C$8:$C$635,Deflatores!G6,Funções!$H$8:$H$635)</f>
        <v>0</v>
      </c>
      <c r="K6" s="107">
        <f>IF(H6="",COUNTIF(Funções!C$8:C$635,G6)*I6,H6*J6)</f>
        <v>0</v>
      </c>
    </row>
    <row r="7" spans="1:12" x14ac:dyDescent="0.2">
      <c r="A7" s="3"/>
      <c r="B7" s="132" t="s">
        <v>150</v>
      </c>
      <c r="C7" s="132"/>
      <c r="D7" s="132"/>
      <c r="E7" s="132"/>
      <c r="F7" s="2" t="s">
        <v>48</v>
      </c>
      <c r="G7" s="25" t="s">
        <v>49</v>
      </c>
      <c r="H7" s="104">
        <v>0.5</v>
      </c>
      <c r="I7" s="105"/>
      <c r="J7" s="106">
        <f>SUMIF(Funções!$C$8:$C$635,Deflatores!G7,Funções!$H$8:$H$635)</f>
        <v>0</v>
      </c>
      <c r="K7" s="107">
        <f>IF(H7="",COUNTIF(Funções!C$8:C$635,G7)*I7,H7*J7)</f>
        <v>0</v>
      </c>
    </row>
    <row r="8" spans="1:12" x14ac:dyDescent="0.2">
      <c r="A8" s="3"/>
      <c r="B8" s="132" t="s">
        <v>151</v>
      </c>
      <c r="C8" s="132"/>
      <c r="D8" s="132"/>
      <c r="E8" s="132"/>
      <c r="F8" s="2" t="s">
        <v>48</v>
      </c>
      <c r="G8" s="25" t="s">
        <v>50</v>
      </c>
      <c r="H8" s="104">
        <v>0.75</v>
      </c>
      <c r="I8" s="105"/>
      <c r="J8" s="106">
        <f>SUMIF(Funções!$C$8:$C$635,Deflatores!G8,Funções!$H$8:$H$635)</f>
        <v>0</v>
      </c>
      <c r="K8" s="107">
        <f>IF(H8="",COUNTIF(Funções!C$8:C$635,G8)*I8,H8*J8)</f>
        <v>0</v>
      </c>
    </row>
    <row r="9" spans="1:12" x14ac:dyDescent="0.2">
      <c r="A9" s="3"/>
      <c r="B9" s="132" t="s">
        <v>152</v>
      </c>
      <c r="C9" s="132"/>
      <c r="D9" s="132"/>
      <c r="E9" s="132"/>
      <c r="F9" s="2" t="s">
        <v>48</v>
      </c>
      <c r="G9" s="25" t="s">
        <v>51</v>
      </c>
      <c r="H9" s="104">
        <v>0.9</v>
      </c>
      <c r="I9" s="105"/>
      <c r="J9" s="106">
        <f>SUMIF(Funções!$C$8:$C$635,Deflatores!G9,Funções!$H$8:$H$635)</f>
        <v>0</v>
      </c>
      <c r="K9" s="107">
        <f>IF(H9="",COUNTIF(Funções!C$8:C$635,G9)*I9,H9*J9)</f>
        <v>0</v>
      </c>
    </row>
    <row r="10" spans="1:12" x14ac:dyDescent="0.2">
      <c r="A10" s="3"/>
      <c r="B10" s="132" t="s">
        <v>52</v>
      </c>
      <c r="C10" s="132"/>
      <c r="D10" s="132"/>
      <c r="E10" s="132"/>
      <c r="F10" s="2" t="s">
        <v>53</v>
      </c>
      <c r="G10" s="25" t="s">
        <v>54</v>
      </c>
      <c r="H10" s="104">
        <v>1</v>
      </c>
      <c r="I10" s="105"/>
      <c r="J10" s="106">
        <f>SUMIF(Funções!$C$8:$C$635,Deflatores!G10,Funções!$H$8:$H$635)</f>
        <v>0</v>
      </c>
      <c r="K10" s="107">
        <f>IF(H10="",COUNTIF(Funções!C$8:C$635,G10)*I10,H10*J10)</f>
        <v>0</v>
      </c>
    </row>
    <row r="11" spans="1:12" x14ac:dyDescent="0.2">
      <c r="A11" s="3"/>
      <c r="B11" s="132" t="s">
        <v>55</v>
      </c>
      <c r="C11" s="132"/>
      <c r="D11" s="132"/>
      <c r="E11" s="132"/>
      <c r="F11" s="2" t="s">
        <v>56</v>
      </c>
      <c r="G11" s="25" t="s">
        <v>57</v>
      </c>
      <c r="H11" s="104">
        <v>0.5</v>
      </c>
      <c r="I11" s="105"/>
      <c r="J11" s="106">
        <f>SUMIF(Funções!$C$8:$C$635,Deflatores!G11,Funções!$H$8:$H$635)</f>
        <v>0</v>
      </c>
      <c r="K11" s="107">
        <f>IF(H11="",COUNTIF(Funções!C$8:C$635,G11)*I11,H11*J11)</f>
        <v>0</v>
      </c>
    </row>
    <row r="12" spans="1:12" ht="13.5" customHeight="1" x14ac:dyDescent="0.2">
      <c r="A12" s="3"/>
      <c r="B12" s="132" t="s">
        <v>146</v>
      </c>
      <c r="C12" s="132"/>
      <c r="D12" s="132"/>
      <c r="E12" s="132"/>
      <c r="F12" s="2" t="s">
        <v>56</v>
      </c>
      <c r="G12" s="25" t="s">
        <v>58</v>
      </c>
      <c r="H12" s="104">
        <v>0.5</v>
      </c>
      <c r="I12" s="105"/>
      <c r="J12" s="106">
        <f>SUMIF(Funções!$C$8:$C$635,Deflatores!G12,Funções!$H$8:$H$635)</f>
        <v>0</v>
      </c>
      <c r="K12" s="107">
        <f>IF(H12="",COUNTIF(Funções!C$8:C$635,G12)*I12,H12*J12)</f>
        <v>0</v>
      </c>
    </row>
    <row r="13" spans="1:12" ht="13.5" customHeight="1" x14ac:dyDescent="0.2">
      <c r="A13" s="3"/>
      <c r="B13" s="132" t="s">
        <v>147</v>
      </c>
      <c r="C13" s="132"/>
      <c r="D13" s="132"/>
      <c r="E13" s="132"/>
      <c r="F13" s="2" t="s">
        <v>56</v>
      </c>
      <c r="G13" s="25" t="s">
        <v>59</v>
      </c>
      <c r="H13" s="104">
        <v>0.75</v>
      </c>
      <c r="I13" s="105"/>
      <c r="J13" s="106">
        <f>SUMIF(Funções!$C$8:$C$635,Deflatores!G13,Funções!$H$8:$H$635)</f>
        <v>0</v>
      </c>
      <c r="K13" s="107">
        <f>IF(H13="",COUNTIF(Funções!C$8:C$635,G13)*I13,H13*J13)</f>
        <v>0</v>
      </c>
    </row>
    <row r="14" spans="1:12" ht="13.5" customHeight="1" x14ac:dyDescent="0.2">
      <c r="A14" s="3"/>
      <c r="B14" s="132" t="s">
        <v>148</v>
      </c>
      <c r="C14" s="132"/>
      <c r="D14" s="132"/>
      <c r="E14" s="132"/>
      <c r="F14" s="2" t="s">
        <v>56</v>
      </c>
      <c r="G14" s="25" t="s">
        <v>149</v>
      </c>
      <c r="H14" s="104">
        <v>0.9</v>
      </c>
      <c r="I14" s="105"/>
      <c r="J14" s="106">
        <f>SUMIF(Funções!$C$8:$C$635,Deflatores!G14,Funções!$H$8:$H$635)</f>
        <v>0</v>
      </c>
      <c r="K14" s="107">
        <f>IF(H14="",COUNTIF(Funções!C$8:C$635,G14)*I14,H14*J14)</f>
        <v>0</v>
      </c>
    </row>
    <row r="15" spans="1:12" ht="13.5" customHeight="1" x14ac:dyDescent="0.2">
      <c r="A15" s="3"/>
      <c r="B15" s="132" t="s">
        <v>60</v>
      </c>
      <c r="C15" s="132"/>
      <c r="D15" s="132"/>
      <c r="E15" s="132"/>
      <c r="F15" s="2" t="s">
        <v>56</v>
      </c>
      <c r="G15" s="25" t="s">
        <v>61</v>
      </c>
      <c r="H15" s="104">
        <v>0</v>
      </c>
      <c r="I15" s="105"/>
      <c r="J15" s="106">
        <f>SUMIF(Funções!$C$8:$C$635,Deflatores!G15,Funções!$H$8:$H$635)</f>
        <v>0</v>
      </c>
      <c r="K15" s="107">
        <f>IF(H15="",COUNTIF(Funções!C$8:C$635,G15)*I15,H15*J15)</f>
        <v>0</v>
      </c>
    </row>
    <row r="16" spans="1:12" ht="13.5" customHeight="1" x14ac:dyDescent="0.2">
      <c r="A16" s="3"/>
      <c r="B16" s="132" t="s">
        <v>62</v>
      </c>
      <c r="C16" s="132"/>
      <c r="D16" s="132"/>
      <c r="E16" s="132"/>
      <c r="F16" s="2" t="s">
        <v>63</v>
      </c>
      <c r="G16" s="25" t="s">
        <v>64</v>
      </c>
      <c r="H16" s="104">
        <v>1</v>
      </c>
      <c r="I16" s="105"/>
      <c r="J16" s="106">
        <f>SUMIF(Funções!$C$8:$C$635,Deflatores!G16,Funções!$H$8:$H$635)</f>
        <v>0</v>
      </c>
      <c r="K16" s="107">
        <f>IF(H16="",COUNTIF(Funções!C$8:C$635,G16)*I16,H16*J16)</f>
        <v>0</v>
      </c>
    </row>
    <row r="17" spans="1:11" x14ac:dyDescent="0.2">
      <c r="A17" s="3"/>
      <c r="B17" s="132" t="s">
        <v>168</v>
      </c>
      <c r="C17" s="132"/>
      <c r="D17" s="132"/>
      <c r="E17" s="132"/>
      <c r="F17" s="2" t="s">
        <v>65</v>
      </c>
      <c r="G17" s="25" t="s">
        <v>161</v>
      </c>
      <c r="H17" s="104">
        <v>1</v>
      </c>
      <c r="I17" s="105"/>
      <c r="J17" s="106">
        <f>SUMIF(Funções!$C$8:$C$635,Deflatores!G17,Funções!$H$8:$H$635)</f>
        <v>0</v>
      </c>
      <c r="K17" s="107">
        <f>IF(H17="",COUNTIF(Funções!C$8:C$635,G17)*I17,H17*J17)</f>
        <v>0</v>
      </c>
    </row>
    <row r="18" spans="1:11" ht="13.5" customHeight="1" x14ac:dyDescent="0.2">
      <c r="A18" s="3"/>
      <c r="B18" s="132" t="s">
        <v>169</v>
      </c>
      <c r="C18" s="132"/>
      <c r="D18" s="132"/>
      <c r="E18" s="132"/>
      <c r="F18" s="2" t="s">
        <v>65</v>
      </c>
      <c r="G18" s="25" t="s">
        <v>162</v>
      </c>
      <c r="H18" s="104">
        <v>0.3</v>
      </c>
      <c r="I18" s="105"/>
      <c r="J18" s="106">
        <f>SUMIF(Funções!$C$8:$C$635,Deflatores!G18,Funções!$H$8:$H$635)</f>
        <v>0</v>
      </c>
      <c r="K18" s="107">
        <f>IF(H18="",COUNTIF(Funções!C$8:C$635,G18)*I18,H18*J18)</f>
        <v>0</v>
      </c>
    </row>
    <row r="19" spans="1:11" ht="13.5" customHeight="1" x14ac:dyDescent="0.2">
      <c r="A19" s="3"/>
      <c r="B19" s="132" t="s">
        <v>66</v>
      </c>
      <c r="C19" s="132"/>
      <c r="D19" s="132"/>
      <c r="E19" s="132"/>
      <c r="F19" s="2" t="s">
        <v>67</v>
      </c>
      <c r="G19" s="25" t="s">
        <v>68</v>
      </c>
      <c r="H19" s="104">
        <v>0.3</v>
      </c>
      <c r="I19" s="105"/>
      <c r="J19" s="106">
        <f>SUMIF(Funções!$C$8:$C$635,Deflatores!G19,Funções!$H$8:$H$635)</f>
        <v>0</v>
      </c>
      <c r="K19" s="107">
        <f>IF(H19="",COUNTIF(Funções!C$8:C$635,G19)*I19,H19*J19)</f>
        <v>0</v>
      </c>
    </row>
    <row r="20" spans="1:11" ht="13.5" customHeight="1" x14ac:dyDescent="0.2">
      <c r="A20" s="3"/>
      <c r="B20" s="132" t="s">
        <v>69</v>
      </c>
      <c r="C20" s="132"/>
      <c r="D20" s="132"/>
      <c r="E20" s="132"/>
      <c r="F20" s="2" t="s">
        <v>70</v>
      </c>
      <c r="G20" s="25" t="s">
        <v>71</v>
      </c>
      <c r="H20" s="104">
        <v>0.3</v>
      </c>
      <c r="I20" s="105"/>
      <c r="J20" s="106">
        <f>SUMIF(Funções!$C$8:$C$635,Deflatores!G20,Funções!$H$8:$H$635)</f>
        <v>0</v>
      </c>
      <c r="K20" s="107">
        <f>IF(H20="",COUNTIF(Funções!C$8:C$635,G20)*I20,H20*J20)</f>
        <v>0</v>
      </c>
    </row>
    <row r="21" spans="1:11" ht="13.5" customHeight="1" x14ac:dyDescent="0.2">
      <c r="A21" s="3"/>
      <c r="B21" s="132" t="s">
        <v>72</v>
      </c>
      <c r="C21" s="132"/>
      <c r="D21" s="132"/>
      <c r="E21" s="132"/>
      <c r="F21" s="2" t="s">
        <v>73</v>
      </c>
      <c r="G21" s="25" t="s">
        <v>74</v>
      </c>
      <c r="H21" s="104">
        <v>0.3</v>
      </c>
      <c r="I21" s="105"/>
      <c r="J21" s="106">
        <f>SUMIF(Funções!$C$8:$C$635,Deflatores!G21,Funções!$H$8:$H$635)</f>
        <v>0</v>
      </c>
      <c r="K21" s="107">
        <f>IF(H21="",COUNTIF(Funções!C$8:C$635,G21)*I21,H21*J21)</f>
        <v>0</v>
      </c>
    </row>
    <row r="22" spans="1:11" x14ac:dyDescent="0.2">
      <c r="A22" s="3"/>
      <c r="B22" s="132" t="s">
        <v>75</v>
      </c>
      <c r="C22" s="132"/>
      <c r="D22" s="132"/>
      <c r="E22" s="132"/>
      <c r="F22" s="2" t="s">
        <v>76</v>
      </c>
      <c r="G22" s="25" t="s">
        <v>77</v>
      </c>
      <c r="H22" s="104"/>
      <c r="I22" s="105">
        <v>0.6</v>
      </c>
      <c r="J22" s="106">
        <f>SUMIF(Funções!$C$8:$C$635,Deflatores!G22,Funções!$H$8:$H$635)</f>
        <v>0</v>
      </c>
      <c r="K22" s="107">
        <f>IF(H22="",COUNTIF(Funções!C$8:C$635,G22)*I22,H22*J22)</f>
        <v>0</v>
      </c>
    </row>
    <row r="23" spans="1:11" ht="27" customHeight="1" x14ac:dyDescent="0.2">
      <c r="A23" s="3"/>
      <c r="B23" s="156" t="s">
        <v>154</v>
      </c>
      <c r="C23" s="157"/>
      <c r="D23" s="157"/>
      <c r="E23" s="158"/>
      <c r="F23" s="103" t="s">
        <v>78</v>
      </c>
      <c r="G23" s="25" t="s">
        <v>153</v>
      </c>
      <c r="H23" s="104">
        <v>0.5</v>
      </c>
      <c r="I23" s="105"/>
      <c r="J23" s="106">
        <f>SUMIF(Funções!$C$8:$C$635,Deflatores!G23,Funções!$H$8:$H$635)</f>
        <v>0</v>
      </c>
      <c r="K23" s="107">
        <f>IF(H23="",COUNTIF(Funções!C$8:C$635,G23)*I23,H23*J23)</f>
        <v>0</v>
      </c>
    </row>
    <row r="24" spans="1:11" ht="27" customHeight="1" x14ac:dyDescent="0.2">
      <c r="A24" s="3"/>
      <c r="B24" s="156" t="s">
        <v>155</v>
      </c>
      <c r="C24" s="157"/>
      <c r="D24" s="157"/>
      <c r="E24" s="158"/>
      <c r="F24" s="103" t="s">
        <v>78</v>
      </c>
      <c r="G24" s="25" t="s">
        <v>79</v>
      </c>
      <c r="H24" s="104">
        <v>0.5</v>
      </c>
      <c r="I24" s="105"/>
      <c r="J24" s="106">
        <f>SUMIF(Funções!$C$8:$C$635,Deflatores!G24,Funções!$H$8:$H$635)</f>
        <v>0</v>
      </c>
      <c r="K24" s="107">
        <f>IF(H24="",COUNTIF(Funções!C$8:C$635,G24)*I24,H24*J24)</f>
        <v>0</v>
      </c>
    </row>
    <row r="25" spans="1:11" ht="27" customHeight="1" x14ac:dyDescent="0.2">
      <c r="A25" s="3"/>
      <c r="B25" s="159" t="s">
        <v>156</v>
      </c>
      <c r="C25" s="132"/>
      <c r="D25" s="132"/>
      <c r="E25" s="132"/>
      <c r="F25" s="103" t="s">
        <v>78</v>
      </c>
      <c r="G25" s="25" t="s">
        <v>80</v>
      </c>
      <c r="H25" s="104">
        <v>0.75</v>
      </c>
      <c r="I25" s="105"/>
      <c r="J25" s="106">
        <f>SUMIF(Funções!$C$8:$C$635,Deflatores!G25,Funções!$H$8:$H$635)</f>
        <v>0</v>
      </c>
      <c r="K25" s="107">
        <f>IF(H25="",COUNTIF(Funções!C$8:C$635,G25)*I25,H25*J25)</f>
        <v>0</v>
      </c>
    </row>
    <row r="26" spans="1:11" ht="13.5" customHeight="1" x14ac:dyDescent="0.2">
      <c r="A26" s="3"/>
      <c r="B26" s="132" t="s">
        <v>167</v>
      </c>
      <c r="C26" s="132"/>
      <c r="D26" s="132"/>
      <c r="E26" s="132"/>
      <c r="F26" s="2" t="s">
        <v>81</v>
      </c>
      <c r="G26" s="25" t="s">
        <v>82</v>
      </c>
      <c r="H26" s="104">
        <v>1</v>
      </c>
      <c r="I26" s="105"/>
      <c r="J26" s="106">
        <f>SUMIF(Funções!$C$8:$C$635,Deflatores!G26,Funções!$H$8:$H$635)</f>
        <v>0</v>
      </c>
      <c r="K26" s="107">
        <f>IF(H26="",COUNTIF(Funções!C$8:C$635,G26)*I26,H26*J26)</f>
        <v>0</v>
      </c>
    </row>
    <row r="27" spans="1:11" ht="13.5" customHeight="1" x14ac:dyDescent="0.2">
      <c r="A27" s="3"/>
      <c r="B27" s="132" t="s">
        <v>166</v>
      </c>
      <c r="C27" s="132"/>
      <c r="D27" s="132"/>
      <c r="E27" s="132"/>
      <c r="F27" s="2" t="s">
        <v>81</v>
      </c>
      <c r="G27" s="25" t="s">
        <v>83</v>
      </c>
      <c r="H27" s="104">
        <v>1</v>
      </c>
      <c r="I27" s="105"/>
      <c r="J27" s="106">
        <f>SUMIF(Funções!$C$8:$C$635,Deflatores!G27,Funções!$H$8:$H$635)</f>
        <v>0</v>
      </c>
      <c r="K27" s="107">
        <f>IF(H27="",COUNTIF(Funções!C$8:C$635,G27)*I27,H27*J27)</f>
        <v>0</v>
      </c>
    </row>
    <row r="28" spans="1:11" ht="13.5" customHeight="1" x14ac:dyDescent="0.2">
      <c r="A28" s="3"/>
      <c r="B28" s="132" t="s">
        <v>165</v>
      </c>
      <c r="C28" s="132"/>
      <c r="D28" s="132"/>
      <c r="E28" s="132"/>
      <c r="F28" s="2" t="s">
        <v>81</v>
      </c>
      <c r="G28" s="25" t="s">
        <v>84</v>
      </c>
      <c r="H28" s="104">
        <v>0.6</v>
      </c>
      <c r="I28" s="105"/>
      <c r="J28" s="106">
        <f>SUMIF(Funções!$C$8:$C$635,Deflatores!G28,Funções!$H$8:$H$635)</f>
        <v>0</v>
      </c>
      <c r="K28" s="107">
        <f>IF(H28="",COUNTIF(Funções!C$8:C$635,G28)*I28,H28*J28)</f>
        <v>0</v>
      </c>
    </row>
    <row r="29" spans="1:11" ht="13.5" customHeight="1" x14ac:dyDescent="0.2">
      <c r="A29" s="3"/>
      <c r="B29" s="132" t="s">
        <v>85</v>
      </c>
      <c r="C29" s="132"/>
      <c r="D29" s="132"/>
      <c r="E29" s="132"/>
      <c r="F29" s="2" t="s">
        <v>86</v>
      </c>
      <c r="G29" s="25" t="s">
        <v>87</v>
      </c>
      <c r="H29" s="104">
        <v>1</v>
      </c>
      <c r="I29" s="105"/>
      <c r="J29" s="106">
        <f>SUMIF(Funções!$C$8:$C$635,Deflatores!G29,Funções!$H$8:$H$635)</f>
        <v>0</v>
      </c>
      <c r="K29" s="107">
        <f>IF(H29="",COUNTIF(Funções!C$8:C$635,G29)*I29,H29*J29)</f>
        <v>0</v>
      </c>
    </row>
    <row r="30" spans="1:11" ht="13.5" customHeight="1" x14ac:dyDescent="0.2">
      <c r="A30" s="3"/>
      <c r="B30" s="132" t="s">
        <v>88</v>
      </c>
      <c r="C30" s="132"/>
      <c r="D30" s="132"/>
      <c r="E30" s="132"/>
      <c r="F30" s="2" t="s">
        <v>89</v>
      </c>
      <c r="G30" s="25" t="s">
        <v>90</v>
      </c>
      <c r="H30" s="104">
        <v>0.1</v>
      </c>
      <c r="I30" s="105"/>
      <c r="J30" s="106">
        <f>SUMIF(Funções!$C$8:$C$635,Deflatores!G30,Funções!$H$8:$H$635)</f>
        <v>0</v>
      </c>
      <c r="K30" s="107">
        <f>IF(H30="",COUNTIF(Funções!C$8:C$635,G30)*I30,H30*J30)</f>
        <v>0</v>
      </c>
    </row>
    <row r="31" spans="1:11" ht="13.5" customHeight="1" x14ac:dyDescent="0.2">
      <c r="A31" s="3"/>
      <c r="B31" s="132" t="s">
        <v>91</v>
      </c>
      <c r="C31" s="132"/>
      <c r="D31" s="132"/>
      <c r="E31" s="132"/>
      <c r="F31" s="2" t="s">
        <v>92</v>
      </c>
      <c r="G31" s="25" t="s">
        <v>93</v>
      </c>
      <c r="H31" s="104">
        <v>0.1</v>
      </c>
      <c r="I31" s="105"/>
      <c r="J31" s="106">
        <f>SUMIF(Funções!$C$8:$C$635,Deflatores!G31,Funções!$H$8:$H$635)</f>
        <v>0</v>
      </c>
      <c r="K31" s="107">
        <f>IF(H31="",COUNTIF(Funções!C$8:C$635,G31)*I31,H31*J31)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SUMIF(Funções!$C$8:$C$635,Deflatores!G32,Funções!$H$8:$H$635)</f>
        <v>0</v>
      </c>
      <c r="K32" s="107">
        <f>IF(H32="",COUNTIF(Funções!C$8:C$635,G32)*I32,H32*J32)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SUMIF(Funções!$C$8:$C$635,Deflatores!G33,Funções!$H$8:$H$635)</f>
        <v>0</v>
      </c>
      <c r="K33" s="107">
        <f>IF(H33="",COUNTIF(Funções!C$8:C$635,G33)*I33,H33*J33)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SUMIF(Funções!$C$8:$C$635,Deflatores!G34,Funções!$H$8:$H$635)</f>
        <v>0</v>
      </c>
      <c r="K34" s="107">
        <f>IF(H34="",COUNTIF(Funções!C$8:C$635,G34)*I34,H34*J34)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SUMIF(Funções!$C$8:$C$635,Deflatores!G35,Funções!$H$8:$H$635)</f>
        <v>0</v>
      </c>
      <c r="K35" s="107">
        <f>IF(H35="",COUNTIF(Funções!C$8:C$635,G35)*I35,H35*J35)</f>
        <v>0</v>
      </c>
    </row>
    <row r="36" spans="1:12" ht="13.5" customHeight="1" x14ac:dyDescent="0.2">
      <c r="A36" s="3"/>
      <c r="B36" s="132" t="s">
        <v>94</v>
      </c>
      <c r="C36" s="132"/>
      <c r="D36" s="132"/>
      <c r="E36" s="132"/>
      <c r="F36" s="2" t="s">
        <v>95</v>
      </c>
      <c r="G36" s="25" t="s">
        <v>96</v>
      </c>
      <c r="H36" s="104">
        <v>1</v>
      </c>
      <c r="I36" s="105"/>
      <c r="J36" s="106">
        <f>SUMIF(Funções!$C$8:$C$635,Deflatores!G36,Funções!$H$8:$H$635)</f>
        <v>0</v>
      </c>
      <c r="K36" s="107">
        <f>IF(H36="",COUNTIF(Funções!C$8:C$635,G36)*I36,H36*J36)</f>
        <v>0</v>
      </c>
    </row>
    <row r="37" spans="1:12" ht="13.5" customHeight="1" x14ac:dyDescent="0.2">
      <c r="A37" s="3"/>
      <c r="B37" s="132"/>
      <c r="C37" s="132"/>
      <c r="D37" s="132"/>
      <c r="E37" s="132"/>
      <c r="F37" s="2"/>
      <c r="G37" s="25" t="s">
        <v>97</v>
      </c>
      <c r="H37" s="104"/>
      <c r="I37" s="105"/>
      <c r="J37" s="106">
        <f>SUMIF(Funções!$C$8:$C$635,Deflatores!G37,Funções!$H$8:$H$635)</f>
        <v>0</v>
      </c>
      <c r="K37" s="107">
        <f>IF(H37="",COUNTIF(Funções!C$8:C$635,G37)*I37,H37*J37)</f>
        <v>0</v>
      </c>
      <c r="L37" s="19" t="s">
        <v>98</v>
      </c>
    </row>
    <row r="38" spans="1:12" ht="13.5" customHeight="1" x14ac:dyDescent="0.2">
      <c r="A38" s="3"/>
      <c r="B38" s="132"/>
      <c r="C38" s="132"/>
      <c r="D38" s="132"/>
      <c r="E38" s="132"/>
      <c r="F38" s="2"/>
      <c r="G38" s="25" t="s">
        <v>97</v>
      </c>
      <c r="H38" s="104"/>
      <c r="I38" s="105"/>
      <c r="J38" s="106">
        <f>SUMIF(Funções!$C$8:$C$635,Deflatores!G38,Funções!$H$8:$H$635)</f>
        <v>0</v>
      </c>
      <c r="K38" s="107">
        <f>IF(H38="",COUNTIF(Funções!C$8:C$635,G38)*I38,H38*J38)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3" t="s">
        <v>30</v>
      </c>
      <c r="B40" s="153"/>
      <c r="C40" s="153"/>
      <c r="D40" s="153"/>
      <c r="E40" s="153"/>
      <c r="F40" s="153"/>
      <c r="G40" s="154" t="s">
        <v>32</v>
      </c>
      <c r="H40" s="154" t="s">
        <v>33</v>
      </c>
      <c r="I40" s="154"/>
      <c r="J40" s="154" t="s">
        <v>101</v>
      </c>
      <c r="K40" s="155" t="s">
        <v>34</v>
      </c>
      <c r="L40" s="19" t="s">
        <v>102</v>
      </c>
    </row>
    <row r="41" spans="1:12" ht="14.85" customHeight="1" x14ac:dyDescent="0.2">
      <c r="A41" s="23" t="s">
        <v>35</v>
      </c>
      <c r="B41" s="154" t="s">
        <v>36</v>
      </c>
      <c r="C41" s="154"/>
      <c r="D41" s="154"/>
      <c r="E41" s="154"/>
      <c r="F41" s="24" t="s">
        <v>28</v>
      </c>
      <c r="G41" s="154"/>
      <c r="H41" s="154"/>
      <c r="I41" s="154"/>
      <c r="J41" s="154"/>
      <c r="K41" s="155"/>
      <c r="L41" s="19" t="s">
        <v>103</v>
      </c>
    </row>
    <row r="42" spans="1:12" ht="13.5" customHeight="1" x14ac:dyDescent="0.25">
      <c r="A42" s="27"/>
      <c r="B42" s="132" t="s">
        <v>104</v>
      </c>
      <c r="C42" s="132"/>
      <c r="D42" s="132"/>
      <c r="E42" s="132"/>
      <c r="F42" s="2" t="s">
        <v>105</v>
      </c>
      <c r="G42" s="25" t="s">
        <v>106</v>
      </c>
      <c r="H42" s="160">
        <v>0.6</v>
      </c>
      <c r="I42" s="160"/>
      <c r="J42" s="28">
        <f>COUNTIF(Funções!B$8:B$635,G42)</f>
        <v>0</v>
      </c>
      <c r="K42" s="26">
        <f>SUMIF(Funções!B$8:B$635,$G42,Funções!K$8:K$635)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2" t="s">
        <v>116</v>
      </c>
      <c r="C43" s="132"/>
      <c r="D43" s="132"/>
      <c r="E43" s="132"/>
      <c r="F43" s="2" t="s">
        <v>76</v>
      </c>
      <c r="G43" s="25" t="s">
        <v>117</v>
      </c>
      <c r="H43" s="160">
        <v>0.6</v>
      </c>
      <c r="I43" s="160"/>
      <c r="J43" s="28">
        <f>COUNTIF(Funções!B$8:B$635,G43)</f>
        <v>0</v>
      </c>
      <c r="K43" s="26">
        <f>SUMIF(Funções!B$8:B$635,$G43,Funções!K$8:K$635)</f>
        <v>0</v>
      </c>
      <c r="L43" s="19" t="str">
        <f t="shared" si="0"/>
        <v>COSNF</v>
      </c>
    </row>
    <row r="44" spans="1:12" ht="13.5" customHeight="1" x14ac:dyDescent="0.25">
      <c r="A44" s="27"/>
      <c r="B44" s="132" t="s">
        <v>159</v>
      </c>
      <c r="C44" s="132"/>
      <c r="D44" s="132"/>
      <c r="E44" s="132"/>
      <c r="F44" s="2"/>
      <c r="G44" s="25" t="s">
        <v>160</v>
      </c>
      <c r="H44" s="160">
        <v>0</v>
      </c>
      <c r="I44" s="160"/>
      <c r="J44" s="28">
        <f>COUNTIF(Funções!B$8:B$635,G44)</f>
        <v>4</v>
      </c>
      <c r="K44" s="26">
        <f>SUMIF(Funções!B$8:B$635,$G44,Funções!K$8:K$635)</f>
        <v>0</v>
      </c>
      <c r="L44" s="19" t="str">
        <f t="shared" si="0"/>
        <v>DC</v>
      </c>
    </row>
    <row r="45" spans="1:12" ht="13.5" customHeight="1" x14ac:dyDescent="0.25">
      <c r="A45" s="27"/>
      <c r="B45" s="132"/>
      <c r="C45" s="132"/>
      <c r="D45" s="132"/>
      <c r="E45" s="132"/>
      <c r="F45" s="2"/>
      <c r="G45" s="25" t="s">
        <v>97</v>
      </c>
      <c r="H45" s="160"/>
      <c r="I45" s="160"/>
      <c r="J45" s="28">
        <f>COUNTIF(Funções!B$8:B$635,G45)</f>
        <v>0</v>
      </c>
      <c r="K45" s="26">
        <f>SUMIF(Funções!B$8:B$635,$G45,Funções!K$8:K$635)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2"/>
      <c r="C46" s="132"/>
      <c r="D46" s="132"/>
      <c r="E46" s="132"/>
      <c r="F46" s="2"/>
      <c r="G46" s="25" t="s">
        <v>97</v>
      </c>
      <c r="H46" s="160"/>
      <c r="I46" s="160"/>
      <c r="J46" s="28">
        <f>COUNTIF(Funções!B$8:B$635,G46)</f>
        <v>0</v>
      </c>
      <c r="K46" s="26">
        <f>SUMIF(Funções!B$8:B$635,$G46,Funções!K$8:K$635)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2"/>
      <c r="C47" s="132"/>
      <c r="D47" s="132"/>
      <c r="E47" s="132"/>
      <c r="F47" s="2"/>
      <c r="G47" s="25" t="s">
        <v>97</v>
      </c>
      <c r="H47" s="160"/>
      <c r="I47" s="160"/>
      <c r="J47" s="28">
        <f>COUNTIF(Funções!B$8:B$635,G47)</f>
        <v>0</v>
      </c>
      <c r="K47" s="26">
        <f>SUMIF(Funções!B$8:B$635,$G47,Funções!K$8:K$635)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2"/>
      <c r="C48" s="132"/>
      <c r="D48" s="132"/>
      <c r="E48" s="132"/>
      <c r="F48" s="2"/>
      <c r="G48" s="25" t="s">
        <v>97</v>
      </c>
      <c r="H48" s="160"/>
      <c r="I48" s="160"/>
      <c r="J48" s="28">
        <f>COUNTIF(Funções!B$8:B$635,G48)</f>
        <v>0</v>
      </c>
      <c r="K48" s="26">
        <f>SUMIF(Funções!B$8:B$635,$G48,Funções!K$8:K$635)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2"/>
      <c r="C49" s="132"/>
      <c r="D49" s="132"/>
      <c r="E49" s="132"/>
      <c r="F49" s="2"/>
      <c r="G49" s="25" t="s">
        <v>97</v>
      </c>
      <c r="H49" s="160"/>
      <c r="I49" s="160"/>
      <c r="J49" s="28">
        <f>COUNTIF(Funções!B$8:B$635,G49)</f>
        <v>0</v>
      </c>
      <c r="K49" s="26">
        <f>SUMIF(Funções!B$8:B$635,$G49,Funções!K$8:K$635)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2"/>
      <c r="C50" s="132"/>
      <c r="D50" s="132"/>
      <c r="E50" s="132"/>
      <c r="F50" s="2"/>
      <c r="G50" s="25" t="s">
        <v>97</v>
      </c>
      <c r="H50" s="160"/>
      <c r="I50" s="160"/>
      <c r="J50" s="28">
        <f>COUNTIF(Funções!B$8:B$635,G50)</f>
        <v>0</v>
      </c>
      <c r="K50" s="26">
        <f>SUMIF(Funções!B$8:B$635,$G50,Funções!K$8:K$635)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2"/>
      <c r="C51" s="132"/>
      <c r="D51" s="132"/>
      <c r="E51" s="132"/>
      <c r="F51" s="2"/>
      <c r="G51" s="25" t="s">
        <v>97</v>
      </c>
      <c r="H51" s="160"/>
      <c r="I51" s="160"/>
      <c r="J51" s="28">
        <f>COUNTIF(Funções!B$8:B$635,G51)</f>
        <v>0</v>
      </c>
      <c r="K51" s="26">
        <f>SUMIF(Funções!B$8:B$635,$G51,Funções!K$8:K$635)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2"/>
      <c r="C52" s="132"/>
      <c r="D52" s="132"/>
      <c r="E52" s="132"/>
      <c r="F52" s="2"/>
      <c r="G52" s="25" t="s">
        <v>97</v>
      </c>
      <c r="H52" s="160"/>
      <c r="I52" s="160"/>
      <c r="J52" s="28">
        <f>COUNTIF(Funções!B$8:B$635,G52)</f>
        <v>0</v>
      </c>
      <c r="K52" s="26">
        <f>SUMIF(Funções!B$8:B$635,$G52,Funções!K$8:K$635)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2"/>
      <c r="C53" s="132"/>
      <c r="D53" s="132"/>
      <c r="E53" s="132"/>
      <c r="F53" s="2"/>
      <c r="G53" s="25" t="s">
        <v>97</v>
      </c>
      <c r="H53" s="160"/>
      <c r="I53" s="160"/>
      <c r="J53" s="28">
        <f>COUNTIF(Funções!B$8:B$635,G53)</f>
        <v>0</v>
      </c>
      <c r="K53" s="26">
        <f>SUMIF(Funções!B$8:B$635,$G53,Funções!K$8:K$635)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2"/>
      <c r="C54" s="132"/>
      <c r="D54" s="132"/>
      <c r="E54" s="132"/>
      <c r="F54" s="2"/>
      <c r="G54" s="25" t="s">
        <v>97</v>
      </c>
      <c r="H54" s="160"/>
      <c r="I54" s="160"/>
      <c r="J54" s="28">
        <f>COUNTIF(Funções!B$8:B$635,G54)</f>
        <v>0</v>
      </c>
      <c r="K54" s="26">
        <f>SUMIF(Funções!B$8:B$635,$G54,Funções!K$8:K$635)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2"/>
      <c r="C55" s="132"/>
      <c r="D55" s="132"/>
      <c r="E55" s="132"/>
      <c r="F55" s="2"/>
      <c r="G55" s="25" t="s">
        <v>97</v>
      </c>
      <c r="H55" s="160"/>
      <c r="I55" s="160"/>
      <c r="J55" s="28">
        <f>COUNTIF(Funções!B$8:B$635,G55)</f>
        <v>0</v>
      </c>
      <c r="K55" s="26">
        <f>SUMIF(Funções!B$8:B$635,$G55,Funções!K$8:K$635)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2"/>
      <c r="C56" s="132"/>
      <c r="D56" s="132"/>
      <c r="E56" s="132"/>
      <c r="F56" s="2"/>
      <c r="G56" s="25" t="s">
        <v>97</v>
      </c>
      <c r="H56" s="160"/>
      <c r="I56" s="160"/>
      <c r="J56" s="28">
        <f>COUNTIF(Funções!B$8:B$635,G56)</f>
        <v>0</v>
      </c>
      <c r="K56" s="26">
        <f>SUMIF(Funções!B$8:B$635,$G56,Funções!K$8:K$635)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2"/>
      <c r="C57" s="132"/>
      <c r="D57" s="132"/>
      <c r="E57" s="132"/>
      <c r="F57" s="2"/>
      <c r="G57" s="25" t="s">
        <v>97</v>
      </c>
      <c r="H57" s="160"/>
      <c r="I57" s="160"/>
      <c r="J57" s="28">
        <f>COUNTIF(Funções!B$8:B$635,G57)</f>
        <v>0</v>
      </c>
      <c r="K57" s="26">
        <f>SUMIF(Funções!B$8:B$635,$G57,Funções!K$8:K$635)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2"/>
      <c r="C58" s="132"/>
      <c r="D58" s="132"/>
      <c r="E58" s="132"/>
      <c r="F58" s="2"/>
      <c r="G58" s="25" t="s">
        <v>97</v>
      </c>
      <c r="H58" s="160"/>
      <c r="I58" s="160"/>
      <c r="J58" s="28">
        <f>COUNTIF(Funções!B$8:B$635,G58)</f>
        <v>0</v>
      </c>
      <c r="K58" s="26">
        <f>SUMIF(Funções!B$8:B$635,$G58,Funções!K$8:K$635)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2"/>
      <c r="C59" s="132"/>
      <c r="D59" s="132"/>
      <c r="E59" s="132"/>
      <c r="F59" s="2"/>
      <c r="G59" s="25" t="s">
        <v>97</v>
      </c>
      <c r="H59" s="160"/>
      <c r="I59" s="160"/>
      <c r="J59" s="28">
        <f>COUNTIF(Funções!B$8:B$635,G59)</f>
        <v>0</v>
      </c>
      <c r="K59" s="26">
        <f>SUMIF(Funções!B$8:B$635,$G59,Funções!K$8:K$635)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2"/>
      <c r="C60" s="132"/>
      <c r="D60" s="132"/>
      <c r="E60" s="132"/>
      <c r="F60" s="2"/>
      <c r="G60" s="25" t="s">
        <v>97</v>
      </c>
      <c r="H60" s="160"/>
      <c r="I60" s="160"/>
      <c r="J60" s="28">
        <f>COUNTIF(Funções!B$8:B$635,G60)</f>
        <v>0</v>
      </c>
      <c r="K60" s="26">
        <f>SUMIF(Funções!B$8:B$635,$G60,Funções!K$8:K$635)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2"/>
      <c r="C61" s="132"/>
      <c r="D61" s="132"/>
      <c r="E61" s="132"/>
      <c r="F61" s="2"/>
      <c r="G61" s="25" t="s">
        <v>97</v>
      </c>
      <c r="H61" s="160"/>
      <c r="I61" s="160"/>
      <c r="J61" s="28">
        <f>COUNTIF(Funções!B$8:B$635,G61)</f>
        <v>0</v>
      </c>
      <c r="K61" s="26">
        <f>SUMIF(Funções!B$8:B$635,$G61,Funções!K$8:K$635)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2"/>
      <c r="C62" s="132"/>
      <c r="D62" s="132"/>
      <c r="E62" s="132"/>
      <c r="F62" s="2"/>
      <c r="G62" s="25" t="s">
        <v>97</v>
      </c>
      <c r="H62" s="160"/>
      <c r="I62" s="160"/>
      <c r="J62" s="28">
        <f>COUNTIF(Funções!B$8:B$635,G62)</f>
        <v>0</v>
      </c>
      <c r="K62" s="26">
        <f>SUMIF(Funções!B$8:B$635,$G62,Funções!K$8:K$635)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2"/>
      <c r="C63" s="132"/>
      <c r="D63" s="132"/>
      <c r="E63" s="132"/>
      <c r="F63" s="2"/>
      <c r="G63" s="25" t="s">
        <v>97</v>
      </c>
      <c r="H63" s="160"/>
      <c r="I63" s="160"/>
      <c r="J63" s="28">
        <f>COUNTIF(Funções!B$8:B$635,G63)</f>
        <v>0</v>
      </c>
      <c r="K63" s="26">
        <f>SUMIF(Funções!B$8:B$635,$G63,Funções!K$8:K$635)</f>
        <v>0</v>
      </c>
      <c r="L63" s="19" t="str">
        <f t="shared" si="0"/>
        <v xml:space="preserve">           .</v>
      </c>
    </row>
    <row r="64" spans="1:12" ht="13.5" x14ac:dyDescent="0.25">
      <c r="A64" s="29"/>
      <c r="B64" s="161"/>
      <c r="C64" s="161"/>
      <c r="D64" s="161"/>
      <c r="E64" s="161"/>
      <c r="F64" s="30"/>
      <c r="G64" s="31" t="s">
        <v>97</v>
      </c>
      <c r="H64" s="162"/>
      <c r="I64" s="162"/>
      <c r="J64" s="32">
        <f>COUNTIF(Funções!B$8:B$635,G64)</f>
        <v>0</v>
      </c>
      <c r="K64" s="33">
        <f>SUMIF(Funções!B$8:B$635,$G64,Funções!K$8:K$635)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9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34" t="s">
        <v>118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x14ac:dyDescent="0.2">
      <c r="A4" s="165" t="str">
        <f>Contagem!A5&amp;" : "&amp;Contagem!F5</f>
        <v>Aplicação : WebPonto</v>
      </c>
      <c r="B4" s="165"/>
      <c r="C4" s="165"/>
      <c r="D4" s="165"/>
      <c r="E4" s="165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</row>
    <row r="5" spans="1:12" x14ac:dyDescent="0.2">
      <c r="A5" s="165" t="str">
        <f>Contagem!A9&amp;" : "&amp;Contagem!F9</f>
        <v>Responsável : Jonathas Gomes Marques</v>
      </c>
      <c r="B5" s="165"/>
      <c r="C5" s="165"/>
      <c r="D5" s="165"/>
      <c r="E5" s="165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</row>
    <row r="6" spans="1:12" x14ac:dyDescent="0.2">
      <c r="A6" s="165" t="str">
        <f>Contagem!A4&amp;" : "&amp;Contagem!F4</f>
        <v>Empresa : Secretaria de Estado de Planejamento e Gestão de Mato Grosso</v>
      </c>
      <c r="B6" s="165"/>
      <c r="C6" s="165"/>
      <c r="D6" s="165"/>
      <c r="E6" s="165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7" t="s">
        <v>119</v>
      </c>
      <c r="B7" s="167"/>
      <c r="C7" s="168" t="s">
        <v>120</v>
      </c>
      <c r="D7" s="168"/>
      <c r="E7" s="168"/>
      <c r="F7" s="168"/>
      <c r="G7" s="163" t="s">
        <v>121</v>
      </c>
      <c r="H7" s="163" t="s">
        <v>122</v>
      </c>
      <c r="I7" s="69"/>
      <c r="J7" s="163" t="s">
        <v>123</v>
      </c>
      <c r="K7" s="163"/>
      <c r="L7" s="164" t="s">
        <v>122</v>
      </c>
    </row>
    <row r="8" spans="1:12" x14ac:dyDescent="0.2">
      <c r="A8" s="167"/>
      <c r="B8" s="167"/>
      <c r="C8" s="168"/>
      <c r="D8" s="168"/>
      <c r="E8" s="168"/>
      <c r="F8" s="168"/>
      <c r="G8" s="163"/>
      <c r="H8" s="163"/>
      <c r="I8" s="70"/>
      <c r="J8" s="163"/>
      <c r="K8" s="163"/>
      <c r="L8" s="164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COUNTIF(Funções!G8:G635,"EEL")</f>
        <v>8</v>
      </c>
      <c r="D10" s="51"/>
      <c r="E10" s="53" t="s">
        <v>124</v>
      </c>
      <c r="F10" s="53" t="s">
        <v>125</v>
      </c>
      <c r="G10" s="52">
        <f>C10*3</f>
        <v>24</v>
      </c>
      <c r="H10" s="51"/>
      <c r="I10" s="34"/>
      <c r="J10" s="54" t="str">
        <f>Deflatores!$G$4&amp;"="</f>
        <v>I=</v>
      </c>
      <c r="K10" s="55">
        <f>SUMIF(Funções!$J$8:$J$635,"EE"&amp;Deflatores!G4,Funções!$L$8:$L$635)</f>
        <v>118</v>
      </c>
      <c r="L10" s="56"/>
    </row>
    <row r="11" spans="1:12" ht="13.5" x14ac:dyDescent="0.25">
      <c r="A11" s="57"/>
      <c r="B11" s="51"/>
      <c r="C11" s="52">
        <f>COUNTIF(Funções!G8:G635,"EEA")</f>
        <v>7</v>
      </c>
      <c r="D11" s="51"/>
      <c r="E11" s="53" t="s">
        <v>126</v>
      </c>
      <c r="F11" s="53" t="s">
        <v>127</v>
      </c>
      <c r="G11" s="52">
        <f>C11*4</f>
        <v>28</v>
      </c>
      <c r="H11" s="51"/>
      <c r="I11" s="34"/>
      <c r="J11" s="54" t="str">
        <f>Deflatores!$G$5&amp;"="</f>
        <v>A=</v>
      </c>
      <c r="K11" s="55">
        <f>SUMIF(Funções!$J$8:$J$635,"EE"&amp;Deflatores!G5,Funções!$L$8:$L$635)</f>
        <v>0</v>
      </c>
      <c r="L11" s="56"/>
    </row>
    <row r="12" spans="1:12" ht="13.5" x14ac:dyDescent="0.25">
      <c r="A12" s="57"/>
      <c r="B12" s="51"/>
      <c r="C12" s="52">
        <f>COUNTIF(Funções!G8:G635,"EEH")</f>
        <v>11</v>
      </c>
      <c r="D12" s="51"/>
      <c r="E12" s="53" t="s">
        <v>128</v>
      </c>
      <c r="F12" s="53" t="s">
        <v>129</v>
      </c>
      <c r="G12" s="52">
        <f>C12*6</f>
        <v>66</v>
      </c>
      <c r="H12" s="51"/>
      <c r="I12" s="34"/>
      <c r="J12" s="54" t="str">
        <f>Deflatores!$G$6&amp;"="</f>
        <v>E=</v>
      </c>
      <c r="K12" s="55">
        <f>SUMIF(Funções!$J$8:$J$635,"EE"&amp;Deflatores!G6,Funções!$L$8:$L$635)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26</v>
      </c>
      <c r="D14" s="51"/>
      <c r="E14" s="51"/>
      <c r="F14" s="60" t="s">
        <v>131</v>
      </c>
      <c r="G14" s="52">
        <f>SUM(G10:G12)</f>
        <v>118</v>
      </c>
      <c r="H14" s="34">
        <f>IF($G$45&lt;&gt;0,G14/$G$45,"")</f>
        <v>0.32152588555858308</v>
      </c>
      <c r="I14" s="61"/>
      <c r="J14" s="54"/>
      <c r="K14" s="55">
        <f>SUM(K10:K13)</f>
        <v>118</v>
      </c>
      <c r="L14" s="36">
        <f>IF('Sumário 2'!L11&lt;&gt;0,K14/'Sumário 2'!L11,"")</f>
        <v>0.32152588555858308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COUNTIF(Funções!G8:G635,"SEL")</f>
        <v>2</v>
      </c>
      <c r="D17" s="51"/>
      <c r="E17" s="53" t="s">
        <v>124</v>
      </c>
      <c r="F17" s="53" t="s">
        <v>127</v>
      </c>
      <c r="G17" s="54">
        <f>C17*4</f>
        <v>8</v>
      </c>
      <c r="H17" s="51"/>
      <c r="I17" s="51"/>
      <c r="J17" s="54" t="str">
        <f>Deflatores!$G$4&amp;"="</f>
        <v>I=</v>
      </c>
      <c r="K17" s="64">
        <f>SUMIF(Funções!$J$8:$J$635,"SE"&amp;Deflatores!$G$4,Funções!$L$8:$L$635)</f>
        <v>64</v>
      </c>
      <c r="L17" s="56"/>
    </row>
    <row r="18" spans="1:12" ht="13.5" x14ac:dyDescent="0.25">
      <c r="A18" s="57"/>
      <c r="B18" s="51"/>
      <c r="C18" s="54">
        <f>COUNTIF(Funções!G8:G635,"SEA")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SUMIF(Funções!$J$8:$J$635,"SE"&amp;Deflatores!$G$5,Funções!$L$8:$L$635)</f>
        <v>0</v>
      </c>
      <c r="L18" s="56"/>
    </row>
    <row r="19" spans="1:12" ht="13.5" x14ac:dyDescent="0.25">
      <c r="A19" s="57"/>
      <c r="B19" s="51"/>
      <c r="C19" s="54">
        <f>COUNTIF(Funções!G8:G635,"SEH")</f>
        <v>8</v>
      </c>
      <c r="D19" s="51"/>
      <c r="E19" s="53" t="s">
        <v>128</v>
      </c>
      <c r="F19" s="53" t="s">
        <v>133</v>
      </c>
      <c r="G19" s="54">
        <f>C19*7</f>
        <v>56</v>
      </c>
      <c r="H19" s="51"/>
      <c r="I19" s="51"/>
      <c r="J19" s="54" t="str">
        <f>Deflatores!$G$6&amp;"="</f>
        <v>E=</v>
      </c>
      <c r="K19" s="64">
        <f>SUMIF(Funções!$J$8:$J$635,"SE"&amp;Deflatores!$G$6,Funções!$L$8:$L$635)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10</v>
      </c>
      <c r="D21" s="51"/>
      <c r="E21" s="51"/>
      <c r="F21" s="60" t="s">
        <v>131</v>
      </c>
      <c r="G21" s="52">
        <f>SUM(G17:G19)</f>
        <v>64</v>
      </c>
      <c r="H21" s="34">
        <f>IF($G$45&lt;&gt;0,G21/$G$45,"")</f>
        <v>0.17438692098092642</v>
      </c>
      <c r="I21" s="61"/>
      <c r="J21" s="54"/>
      <c r="K21" s="55">
        <f>SUM(K17:K20)</f>
        <v>64</v>
      </c>
      <c r="L21" s="36">
        <f>IF('Sumário 2'!L11&lt;&gt;0,K21/'Sumário 2'!L11,"")</f>
        <v>0.17438692098092642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COUNTIF(Funções!G8:G635,"CEL")</f>
        <v>12</v>
      </c>
      <c r="D24" s="51"/>
      <c r="E24" s="53" t="s">
        <v>124</v>
      </c>
      <c r="F24" s="53" t="s">
        <v>125</v>
      </c>
      <c r="G24" s="52">
        <f>C24*3</f>
        <v>36</v>
      </c>
      <c r="H24" s="51"/>
      <c r="I24" s="51"/>
      <c r="J24" s="54" t="str">
        <f>Deflatores!$G$4&amp;"="</f>
        <v>I=</v>
      </c>
      <c r="K24" s="55">
        <f>SUMIF(Funções!$J$8:$J$635,"CE"&amp;Deflatores!$G$4,Funções!$L$8:$L$635)</f>
        <v>110</v>
      </c>
      <c r="L24" s="56"/>
    </row>
    <row r="25" spans="1:12" ht="13.5" x14ac:dyDescent="0.25">
      <c r="A25" s="57"/>
      <c r="B25" s="51"/>
      <c r="C25" s="52">
        <f>COUNTIF(Funções!G8:G635,"CEA")</f>
        <v>8</v>
      </c>
      <c r="D25" s="51"/>
      <c r="E25" s="53" t="s">
        <v>126</v>
      </c>
      <c r="F25" s="53" t="s">
        <v>127</v>
      </c>
      <c r="G25" s="52">
        <f>C25*4</f>
        <v>32</v>
      </c>
      <c r="H25" s="51"/>
      <c r="I25" s="51"/>
      <c r="J25" s="54" t="str">
        <f>Deflatores!$G$5&amp;"="</f>
        <v>A=</v>
      </c>
      <c r="K25" s="55">
        <f>SUMIF(Funções!$J$8:$J$635,"CE"&amp;Deflatores!$G$5,Funções!$L$8:$L$635)</f>
        <v>0</v>
      </c>
      <c r="L25" s="56"/>
    </row>
    <row r="26" spans="1:12" ht="13.5" x14ac:dyDescent="0.25">
      <c r="A26" s="57"/>
      <c r="B26" s="51"/>
      <c r="C26" s="52">
        <f>COUNTIF(Funções!G8:G635,"CEH")</f>
        <v>7</v>
      </c>
      <c r="D26" s="51"/>
      <c r="E26" s="53" t="s">
        <v>128</v>
      </c>
      <c r="F26" s="53" t="s">
        <v>129</v>
      </c>
      <c r="G26" s="52">
        <f>C26*6</f>
        <v>42</v>
      </c>
      <c r="H26" s="51"/>
      <c r="I26" s="51"/>
      <c r="J26" s="54" t="str">
        <f>Deflatores!$G$6&amp;"="</f>
        <v>E=</v>
      </c>
      <c r="K26" s="55">
        <f>SUMIF(Funções!$J$8:$J$635,"CE"&amp;Deflatores!$G$6,Funções!$L$8:$L$635)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27</v>
      </c>
      <c r="D28" s="51"/>
      <c r="E28" s="51"/>
      <c r="F28" s="60" t="s">
        <v>131</v>
      </c>
      <c r="G28" s="52">
        <f>SUM(G24:G26)</f>
        <v>110</v>
      </c>
      <c r="H28" s="34">
        <f>IF($G$45&lt;&gt;0,G28/$G$45,"")</f>
        <v>0.29972752043596729</v>
      </c>
      <c r="I28" s="61"/>
      <c r="J28" s="54"/>
      <c r="K28" s="55">
        <f>SUM(K24:K27)</f>
        <v>110</v>
      </c>
      <c r="L28" s="36">
        <f>IF('Sumário 2'!L11&lt;&gt;0,K28/'Sumário 2'!L11,"")</f>
        <v>0.29972752043596729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COUNTIF(Funções!G8:G635,"ALIL")</f>
        <v>5</v>
      </c>
      <c r="D31" s="51"/>
      <c r="E31" s="51" t="s">
        <v>124</v>
      </c>
      <c r="F31" s="51" t="s">
        <v>133</v>
      </c>
      <c r="G31" s="52">
        <f>C31*7</f>
        <v>35</v>
      </c>
      <c r="H31" s="51"/>
      <c r="I31" s="51"/>
      <c r="J31" s="54" t="str">
        <f>Deflatores!$G$4&amp;"="</f>
        <v>I=</v>
      </c>
      <c r="K31" s="55">
        <f>SUMIF(Funções!$J$8:$J$635,"ALI"&amp;Deflatores!$G$4,Funções!$L$8:$L$635)</f>
        <v>65</v>
      </c>
      <c r="L31" s="56"/>
    </row>
    <row r="32" spans="1:12" ht="13.5" x14ac:dyDescent="0.25">
      <c r="A32" s="57"/>
      <c r="B32" s="51"/>
      <c r="C32" s="52">
        <f>COUNTIF(Funções!G8:G635,"ALIA")</f>
        <v>3</v>
      </c>
      <c r="D32" s="51"/>
      <c r="E32" s="51" t="s">
        <v>126</v>
      </c>
      <c r="F32" s="51" t="s">
        <v>134</v>
      </c>
      <c r="G32" s="52">
        <f>C32*10</f>
        <v>30</v>
      </c>
      <c r="H32" s="51"/>
      <c r="I32" s="51"/>
      <c r="J32" s="54" t="str">
        <f>Deflatores!$G$5&amp;"="</f>
        <v>A=</v>
      </c>
      <c r="K32" s="55">
        <f>SUMIF(Funções!$J$8:$J$635,"ALI"&amp;Deflatores!$G$5,Funções!$L$8:$L$635)</f>
        <v>0</v>
      </c>
      <c r="L32" s="56"/>
    </row>
    <row r="33" spans="1:12" ht="13.5" x14ac:dyDescent="0.25">
      <c r="A33" s="57"/>
      <c r="B33" s="51"/>
      <c r="C33" s="52">
        <f>COUNTIF(Funções!G8:G635,"ALIH")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SUMIF(Funções!$J$8:$J$635,"ALI"&amp;Deflatores!$G$6,Funções!$L$8:$L$635)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8</v>
      </c>
      <c r="D35" s="51"/>
      <c r="E35" s="51"/>
      <c r="F35" s="60" t="s">
        <v>131</v>
      </c>
      <c r="G35" s="52">
        <f>SUM(G31:G33)</f>
        <v>65</v>
      </c>
      <c r="H35" s="34">
        <f>IF($G$45&lt;&gt;0,G35/$G$45,"")</f>
        <v>0.17711171662125341</v>
      </c>
      <c r="I35" s="61"/>
      <c r="J35" s="54"/>
      <c r="K35" s="55">
        <f>SUM(K31:K34)</f>
        <v>65</v>
      </c>
      <c r="L35" s="36">
        <f>IF('Sumário 2'!L11&lt;&gt;0,K35/'Sumário 2'!L11,"")</f>
        <v>0.17711171662125341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COUNTIF(Funções!G8:G635,"AIEL")</f>
        <v>2</v>
      </c>
      <c r="D38" s="51"/>
      <c r="E38" s="51" t="s">
        <v>124</v>
      </c>
      <c r="F38" s="51" t="s">
        <v>132</v>
      </c>
      <c r="G38" s="52">
        <f>C38*5</f>
        <v>10</v>
      </c>
      <c r="H38" s="51"/>
      <c r="I38" s="51"/>
      <c r="J38" s="54" t="str">
        <f>Deflatores!$G$4&amp;"="</f>
        <v>I=</v>
      </c>
      <c r="K38" s="55">
        <f>SUMIF(Funções!$J$8:$J$635,"AIE"&amp;Deflatores!$G$4,Funções!$L$8:$L$635)</f>
        <v>10</v>
      </c>
      <c r="L38" s="56"/>
    </row>
    <row r="39" spans="1:12" ht="13.5" x14ac:dyDescent="0.25">
      <c r="A39" s="57"/>
      <c r="B39" s="51"/>
      <c r="C39" s="52">
        <f>COUNTIF(Funções!G8:G635,"AIEA")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SUMIF(Funções!$J$8:$J$635,"AIE"&amp;Deflatores!$G$5,Funções!$L$8:$L$635)</f>
        <v>0</v>
      </c>
      <c r="L39" s="56"/>
    </row>
    <row r="40" spans="1:12" ht="13.5" x14ac:dyDescent="0.25">
      <c r="A40" s="57"/>
      <c r="B40" s="51"/>
      <c r="C40" s="52">
        <f>COUNTIF(Funções!G8:G635,"AIEH")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SUMIF(Funções!$J$8:$J$635,"AIE"&amp;Deflatores!$G$6,Funções!$L$8:$L$635)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2</v>
      </c>
      <c r="D42" s="51"/>
      <c r="E42" s="51"/>
      <c r="F42" s="60" t="s">
        <v>131</v>
      </c>
      <c r="G42" s="52">
        <f>SUM(G38:G40)</f>
        <v>10</v>
      </c>
      <c r="H42" s="34">
        <f>IF($G$45&lt;&gt;0,G42/$G$45,"")</f>
        <v>2.7247956403269755E-2</v>
      </c>
      <c r="I42" s="61"/>
      <c r="J42" s="54"/>
      <c r="K42" s="55">
        <f>SUM(K38:K41)</f>
        <v>10</v>
      </c>
      <c r="L42" s="36">
        <f>IF('Sumário 2'!L11&lt;&gt;0,K42/'Sumário 2'!L11,"")</f>
        <v>2.7247956403269755E-2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6" t="s">
        <v>136</v>
      </c>
      <c r="C45" s="166"/>
      <c r="D45" s="166"/>
      <c r="E45" s="166"/>
      <c r="F45" s="166"/>
      <c r="G45" s="52">
        <f>SUM(G14+G21+G28+G35+G42)</f>
        <v>367</v>
      </c>
      <c r="H45" s="51"/>
      <c r="I45" s="51"/>
      <c r="J45" s="51"/>
      <c r="K45" s="51"/>
      <c r="L45" s="56"/>
    </row>
    <row r="46" spans="1:12" ht="13.5" x14ac:dyDescent="0.25">
      <c r="A46" s="57"/>
      <c r="B46" s="166" t="s">
        <v>137</v>
      </c>
      <c r="C46" s="166"/>
      <c r="D46" s="166"/>
      <c r="E46" s="166"/>
      <c r="F46" s="166"/>
      <c r="G46" s="52">
        <f>(C10+C11+C12)*4+(C17+C18+C19)*5+(C24+C25+C26)*4+(C31+C32+C33)*7+(C38+C39+C40)*5</f>
        <v>328</v>
      </c>
      <c r="H46" s="51"/>
      <c r="I46" s="51"/>
      <c r="J46" s="51"/>
      <c r="K46" s="51"/>
      <c r="L46" s="56"/>
    </row>
    <row r="47" spans="1:12" ht="13.5" x14ac:dyDescent="0.25">
      <c r="A47" s="57"/>
      <c r="B47" s="166" t="s">
        <v>138</v>
      </c>
      <c r="C47" s="166"/>
      <c r="D47" s="166"/>
      <c r="E47" s="166"/>
      <c r="F47" s="166"/>
      <c r="G47" s="52">
        <f>(C31+C32+C33)*35+(C38+C39+C40)*15</f>
        <v>310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34" t="s">
        <v>139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3" x14ac:dyDescent="0.2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3" spans="1:13" x14ac:dyDescent="0.2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3" x14ac:dyDescent="0.2">
      <c r="A4" s="165" t="str">
        <f>Contagem!A5&amp;" : "&amp;Contagem!F5</f>
        <v>Aplicação : WebPonto</v>
      </c>
      <c r="B4" s="165"/>
      <c r="C4" s="165"/>
      <c r="D4" s="165"/>
      <c r="E4" s="165"/>
      <c r="F4" s="147" t="str">
        <f>Contagem!A8&amp;" : "&amp;Contagem!F8</f>
        <v>Projeto : Sistema Biométrico de Ponto Eletrônico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7" t="str">
        <f>Contagem!A10&amp;" : "&amp;Contagem!F10</f>
        <v>Revisor : Jonathas Gomes Marques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0"/>
      <c r="C8" s="170"/>
      <c r="D8" s="170"/>
      <c r="E8" s="170"/>
      <c r="F8" s="170"/>
      <c r="G8" s="170"/>
      <c r="H8" s="170"/>
      <c r="I8" s="170"/>
      <c r="J8" s="61"/>
      <c r="K8" s="61"/>
      <c r="L8" s="61"/>
      <c r="M8" s="85"/>
    </row>
    <row r="9" spans="1:13" ht="13.5" x14ac:dyDescent="0.25">
      <c r="A9" s="84"/>
      <c r="B9" s="171" t="s">
        <v>140</v>
      </c>
      <c r="C9" s="171"/>
      <c r="D9" s="171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2" t="str">
        <f>""&amp;Deflatores!B4</f>
        <v>Inclusão</v>
      </c>
      <c r="C10" s="132"/>
      <c r="D10" s="25" t="str">
        <f>""&amp;Deflatores!G4</f>
        <v>I</v>
      </c>
      <c r="E10" s="108">
        <f>IF(D10="","",COUNTIF(Funções!C$8:C$635,D10))</f>
        <v>77</v>
      </c>
      <c r="F10" s="109">
        <f>SUMIF(Funções!$C$8:$C$635,Deflatores!G4,Funções!$H$8:$H$635)</f>
        <v>367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367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2" t="str">
        <f>""&amp;Deflatores!B5</f>
        <v>Alteração (sem conhecimento do Fator de Impacto)</v>
      </c>
      <c r="C11" s="132"/>
      <c r="D11" s="25" t="str">
        <f>""&amp;Deflatores!G5</f>
        <v>A</v>
      </c>
      <c r="E11" s="108">
        <f>IF(D11="","",COUNTIF(Funções!C$8:C$635,D11))</f>
        <v>0</v>
      </c>
      <c r="F11" s="109">
        <f>SUMIF(Funções!$C$8:$C$635,Deflatores!G5,Funções!$H$8:$H$635)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367</v>
      </c>
      <c r="M11" s="56"/>
    </row>
    <row r="12" spans="1:13" ht="13.5" customHeight="1" x14ac:dyDescent="0.25">
      <c r="A12" s="84"/>
      <c r="B12" s="132" t="str">
        <f>""&amp;Deflatores!B6</f>
        <v>Exclusão</v>
      </c>
      <c r="C12" s="132"/>
      <c r="D12" s="25" t="str">
        <f>""&amp;Deflatores!G6</f>
        <v>E</v>
      </c>
      <c r="E12" s="108">
        <f>IF(D12="","",COUNTIF(Funções!C$8:C$635,D12))</f>
        <v>0</v>
      </c>
      <c r="F12" s="109">
        <f>SUMIF(Funções!$C$8:$C$635,Deflatores!G6,Funções!$H$8:$H$635)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2" t="str">
        <f>""&amp;Deflatores!B7</f>
        <v>Alteração (50%) de função desenvolvida ou já alterada pela empresa atual</v>
      </c>
      <c r="C13" s="132"/>
      <c r="D13" s="25" t="str">
        <f>""&amp;Deflatores!G7</f>
        <v>A50</v>
      </c>
      <c r="E13" s="108">
        <f>IF(D13="","",COUNTIF(Funções!C$8:C$635,D13))</f>
        <v>0</v>
      </c>
      <c r="F13" s="109">
        <f>SUMIF(Funções!$C$8:$C$635,Deflatores!G7,Funções!$H$8:$H$635)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2" t="str">
        <f>""&amp;Deflatores!B8</f>
        <v>Alteração (75%) de função não desenv. e ainda não alterada pela empresa atual</v>
      </c>
      <c r="C14" s="132"/>
      <c r="D14" s="25" t="str">
        <f>""&amp;Deflatores!G8</f>
        <v>A75</v>
      </c>
      <c r="E14" s="108">
        <f>IF(D14="","",COUNTIF(Funções!C$8:C$635,D14))</f>
        <v>0</v>
      </c>
      <c r="F14" s="109">
        <f>SUMIF(Funções!$C$8:$C$635,Deflatores!G8,Funções!$H$8:$H$635)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367</v>
      </c>
      <c r="M14" s="56"/>
    </row>
    <row r="15" spans="1:13" ht="13.5" customHeight="1" x14ac:dyDescent="0.2">
      <c r="A15" s="84"/>
      <c r="B15" s="132" t="str">
        <f>""&amp;Deflatores!B9</f>
        <v>Alteração (75%+15%): o mesmo acima + redocumentar a função</v>
      </c>
      <c r="C15" s="132"/>
      <c r="D15" s="25" t="str">
        <f>""&amp;Deflatores!G9</f>
        <v>A90</v>
      </c>
      <c r="E15" s="108">
        <f>IF(D15="","",COUNTIF(Funções!C$8:C$635,D15))</f>
        <v>0</v>
      </c>
      <c r="F15" s="109">
        <f>SUMIF(Funções!$C$8:$C$635,Deflatores!G9,Funções!$H$8:$H$635)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2" t="str">
        <f>""&amp;Deflatores!B10</f>
        <v>Migração de Dados</v>
      </c>
      <c r="C16" s="132"/>
      <c r="D16" s="25" t="str">
        <f>""&amp;Deflatores!G10</f>
        <v>PMD</v>
      </c>
      <c r="E16" s="108">
        <f>IF(D16="","",COUNTIF(Funções!C$8:C$635,D16))</f>
        <v>0</v>
      </c>
      <c r="F16" s="109">
        <f>SUMIF(Funções!$C$8:$C$635,Deflatores!G10,Funções!$H$8:$H$635)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2" t="str">
        <f>""&amp;Deflatores!B11</f>
        <v>Corretiva (sem conhecimento do Fator de Impacto)</v>
      </c>
      <c r="C17" s="132"/>
      <c r="D17" s="25" t="str">
        <f>""&amp;Deflatores!G11</f>
        <v>COR</v>
      </c>
      <c r="E17" s="108">
        <f>IF(D17="","",COUNTIF(Funções!C$8:C$635,D17))</f>
        <v>0</v>
      </c>
      <c r="F17" s="109">
        <f>SUMIF(Funções!$C$8:$C$635,Deflatores!G11,Funções!$H$8:$H$635)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2" t="str">
        <f>""&amp;Deflatores!B12</f>
        <v>Corretiva (50%) - Fora da garantia (mesma empresa)</v>
      </c>
      <c r="C18" s="132"/>
      <c r="D18" s="25" t="str">
        <f>""&amp;Deflatores!G12</f>
        <v>COR50</v>
      </c>
      <c r="E18" s="108">
        <f>IF(D18="","",COUNTIF(Funções!C$8:C$635,D18))</f>
        <v>0</v>
      </c>
      <c r="F18" s="109">
        <f>SUMIF(Funções!$C$8:$C$635,Deflatores!G12,Funções!$H$8:$H$635)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2" t="str">
        <f>""&amp;Deflatores!B13</f>
        <v>Corretiva (75%) - Fora da garantia (outra empresa)</v>
      </c>
      <c r="C19" s="132"/>
      <c r="D19" s="25" t="str">
        <f>""&amp;Deflatores!G13</f>
        <v>COR75</v>
      </c>
      <c r="E19" s="108">
        <f>IF(D19="","",COUNTIF(Funções!C$8:C$635,D19))</f>
        <v>0</v>
      </c>
      <c r="F19" s="109">
        <f>SUMIF(Funções!$C$8:$C$635,Deflatores!G13,Funções!$H$8:$H$635)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2" t="str">
        <f>""&amp;Deflatores!B14</f>
        <v>Corretiva (75%+15%) - Fora da garantia (outra empresa) + Redocumentação</v>
      </c>
      <c r="C20" s="132"/>
      <c r="D20" s="25" t="str">
        <f>""&amp;Deflatores!G14</f>
        <v>COR90</v>
      </c>
      <c r="E20" s="108">
        <f>IF(D20="","",COUNTIF(Funções!C$8:C$635,D20))</f>
        <v>0</v>
      </c>
      <c r="F20" s="109">
        <f>SUMIF(Funções!$C$8:$C$635,Deflatores!G14,Funções!$H$8:$H$635)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2" t="str">
        <f>""&amp;Deflatores!B15</f>
        <v>Corretiva em Garantia</v>
      </c>
      <c r="C21" s="132"/>
      <c r="D21" s="25" t="str">
        <f>""&amp;Deflatores!G15</f>
        <v>GAR</v>
      </c>
      <c r="E21" s="108">
        <f>IF(D21="","",COUNTIF(Funções!C$8:C$635,D21))</f>
        <v>0</v>
      </c>
      <c r="F21" s="109">
        <f>SUMIF(Funções!$C$8:$C$635,Deflatores!G15,Funções!$H$8:$H$635)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2" t="str">
        <f>""&amp;Deflatores!B16</f>
        <v>Mudança de Plataforma - Linguagem de Programação</v>
      </c>
      <c r="C22" s="132"/>
      <c r="D22" s="25" t="str">
        <f>""&amp;Deflatores!G16</f>
        <v>MLP</v>
      </c>
      <c r="E22" s="108">
        <f>IF(D22="","",COUNTIF(Funções!C$8:C$635,D22))</f>
        <v>0</v>
      </c>
      <c r="F22" s="109">
        <f>SUMIF(Funções!$C$8:$C$635,Deflatores!G16,Funções!$H$8:$H$635)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2" t="str">
        <f>""&amp;Deflatores!B17</f>
        <v>Mudança de Plataforma - Banco de Dados (outro paradigma)</v>
      </c>
      <c r="C23" s="132"/>
      <c r="D23" s="25" t="str">
        <f>""&amp;Deflatores!G17</f>
        <v>MBO</v>
      </c>
      <c r="E23" s="108">
        <f>IF(D23="","",COUNTIF(Funções!C$8:C$635,D23))</f>
        <v>0</v>
      </c>
      <c r="F23" s="109">
        <f>SUMIF(Funções!$C$8:$C$635,Deflatores!G17,Funções!$H$8:$H$635)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2" t="str">
        <f>""&amp;Deflatores!B18</f>
        <v>Mudança de Plataforma - Banco de Dados (mesmo paradigma com alterações)</v>
      </c>
      <c r="C24" s="132"/>
      <c r="D24" s="25" t="str">
        <f>""&amp;Deflatores!G18</f>
        <v>MBM</v>
      </c>
      <c r="E24" s="108">
        <f>IF(D24="","",COUNTIF(Funções!C$8:C$635,D24))</f>
        <v>0</v>
      </c>
      <c r="F24" s="109">
        <f>SUMIF(Funções!$C$8:$C$635,Deflatores!G18,Funções!$H$8:$H$635)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2" t="str">
        <f>""&amp;Deflatores!B19</f>
        <v>Atualização de Versão – Linguagem de Programação</v>
      </c>
      <c r="C25" s="132"/>
      <c r="D25" s="25" t="str">
        <f>""&amp;Deflatores!G19</f>
        <v>ALP</v>
      </c>
      <c r="E25" s="108">
        <f>IF(D25="","",COUNTIF(Funções!C$8:C$635,D25))</f>
        <v>0</v>
      </c>
      <c r="F25" s="109">
        <f>SUMIF(Funções!$C$8:$C$635,Deflatores!G19,Funções!$H$8:$H$635)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2" t="str">
        <f>""&amp;Deflatores!B20</f>
        <v>Atualização de Versão – Browser</v>
      </c>
      <c r="C26" s="132"/>
      <c r="D26" s="25" t="str">
        <f>""&amp;Deflatores!G20</f>
        <v>AVB</v>
      </c>
      <c r="E26" s="108">
        <f>IF(D26="","",COUNTIF(Funções!C$8:C$635,D26))</f>
        <v>0</v>
      </c>
      <c r="F26" s="109">
        <f>SUMIF(Funções!$C$8:$C$635,Deflatores!G20,Funções!$H$8:$H$635)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2" t="str">
        <f>""&amp;Deflatores!B21</f>
        <v>Atualização de Versão – Banco de Dados</v>
      </c>
      <c r="C27" s="132"/>
      <c r="D27" s="25" t="str">
        <f>""&amp;Deflatores!G21</f>
        <v>ABD</v>
      </c>
      <c r="E27" s="108">
        <f>IF(D27="","",COUNTIF(Funções!C$8:C$635,D27))</f>
        <v>0</v>
      </c>
      <c r="F27" s="109">
        <f>SUMIF(Funções!$C$8:$C$635,Deflatores!G21,Funções!$H$8:$H$635)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2" t="str">
        <f>""&amp;Deflatores!B22</f>
        <v>Manutenção Cosmética</v>
      </c>
      <c r="C28" s="132"/>
      <c r="D28" s="25" t="str">
        <f>""&amp;Deflatores!G22</f>
        <v>COS</v>
      </c>
      <c r="E28" s="108">
        <f>IF(D28="","",COUNTIF(Funções!C$8:C$635,D28))</f>
        <v>0</v>
      </c>
      <c r="F28" s="109">
        <f>SUMIF(Funções!$C$8:$C$635,Deflatores!G22,Funções!$H$8:$H$635)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6" t="str">
        <f>""&amp;Deflatores!B23</f>
        <v>Adaptação em Funcionalidades sem Alteração de Requisitos Funcionais
(sem conhecimento do Fator de Impacto)</v>
      </c>
      <c r="C29" s="158"/>
      <c r="D29" s="25" t="str">
        <f>""&amp;Deflatores!G23</f>
        <v>ARN</v>
      </c>
      <c r="E29" s="108">
        <f>IF(D29="","",COUNTIF(Funções!C$8:C$635,D29))</f>
        <v>0</v>
      </c>
      <c r="F29" s="109">
        <f>SUMIF(Funções!$C$8:$C$635,Deflatores!G23,Funções!$H$8:$H$635)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6" t="str">
        <f>""&amp;Deflatores!B24</f>
        <v>Adaptação em Funcionalidades sem Alteração de Requisitos Funcionais (50%)
(em função desenvolvida ou já alterada pela empresa atual)</v>
      </c>
      <c r="C30" s="158"/>
      <c r="D30" s="25" t="str">
        <f>""&amp;Deflatores!G24</f>
        <v>ARN50</v>
      </c>
      <c r="E30" s="108">
        <f>IF(D30="","",COUNTIF(Funções!C$8:C$635,D30))</f>
        <v>0</v>
      </c>
      <c r="F30" s="109">
        <f>SUMIF(Funções!$C$8:$C$635,Deflatores!G24,Funções!$H$8:$H$635)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6" t="str">
        <f>""&amp;Deflatores!B25</f>
        <v>Adaptação em Funcionalidades sem Alteração de Requisitos Funcionais (75%)
(em função não desenvolvida e ainda não alterada pela empresa atual)</v>
      </c>
      <c r="C31" s="158"/>
      <c r="D31" s="25" t="str">
        <f>""&amp;Deflatores!G25</f>
        <v>ARN75</v>
      </c>
      <c r="E31" s="108">
        <f>IF(D31="","",COUNTIF(Funções!C$8:C$635,D31))</f>
        <v>0</v>
      </c>
      <c r="F31" s="109">
        <f>SUMIF(Funções!$C$8:$C$635,Deflatores!G25,Funções!$H$8:$H$635)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2" t="str">
        <f>""&amp;Deflatores!B26</f>
        <v>Atualização de Dados sem Consulta Prévia</v>
      </c>
      <c r="C32" s="132"/>
      <c r="D32" s="25" t="str">
        <f>""&amp;Deflatores!G26</f>
        <v>ADS</v>
      </c>
      <c r="E32" s="108">
        <f>IF(D32="","",COUNTIF(Funções!C$8:C$635,D32))</f>
        <v>0</v>
      </c>
      <c r="F32" s="109">
        <f>SUMIF(Funções!$C$8:$C$635,Deflatores!G26,Funções!$H$8:$H$635)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2" t="str">
        <f>""&amp;Deflatores!B27</f>
        <v>Consulta Prévia sem Atualização</v>
      </c>
      <c r="C33" s="132"/>
      <c r="D33" s="25" t="str">
        <f>""&amp;Deflatores!G27</f>
        <v>CPA</v>
      </c>
      <c r="E33" s="108">
        <f>IF(D33="","",COUNTIF(Funções!C$8:C$635,D33))</f>
        <v>0</v>
      </c>
      <c r="F33" s="109">
        <f>SUMIF(Funções!$C$8:$C$635,Deflatores!G27,Funções!$H$8:$H$635)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2" t="str">
        <f>""&amp;Deflatores!B28</f>
        <v>Atualização de Dados com Consulta Prévia</v>
      </c>
      <c r="C34" s="132"/>
      <c r="D34" s="25" t="str">
        <f>""&amp;Deflatores!G28</f>
        <v>ADC</v>
      </c>
      <c r="E34" s="108">
        <f>IF(D34="","",COUNTIF(Funções!C$8:C$635,D34))</f>
        <v>0</v>
      </c>
      <c r="F34" s="109">
        <f>SUMIF(Funções!$C$8:$C$635,Deflatores!G28,Funções!$H$8:$H$635)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2" t="str">
        <f>""&amp;Deflatores!B29</f>
        <v>Apuração Especial – Geração de Relatórios</v>
      </c>
      <c r="C35" s="132"/>
      <c r="D35" s="25" t="str">
        <f>""&amp;Deflatores!G29</f>
        <v>AGR</v>
      </c>
      <c r="E35" s="108">
        <f>IF(D35="","",COUNTIF(Funções!C$8:C$635,D35))</f>
        <v>0</v>
      </c>
      <c r="F35" s="109">
        <f>SUMIF(Funções!$C$8:$C$635,Deflatores!G29,Funções!$H$8:$H$635)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2" t="str">
        <f>""&amp;Deflatores!B30</f>
        <v>Apuração Especial – Reexecução</v>
      </c>
      <c r="C36" s="132"/>
      <c r="D36" s="25" t="str">
        <f>""&amp;Deflatores!G30</f>
        <v>AER</v>
      </c>
      <c r="E36" s="108">
        <f>IF(D36="","",COUNTIF(Funções!C$8:C$635,D36))</f>
        <v>0</v>
      </c>
      <c r="F36" s="109">
        <f>SUMIF(Funções!$C$8:$C$635,Deflatores!G30,Funções!$H$8:$H$635)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2" t="str">
        <f>""&amp;Deflatores!B31</f>
        <v>Atualização de Dados</v>
      </c>
      <c r="C37" s="132"/>
      <c r="D37" s="25" t="str">
        <f>""&amp;Deflatores!G31</f>
        <v>ATD</v>
      </c>
      <c r="E37" s="108">
        <f>IF(D37="","",COUNTIF(Funções!C$8:C$635,D37))</f>
        <v>0</v>
      </c>
      <c r="F37" s="109">
        <f>SUMIF(Funções!$C$8:$C$635,Deflatores!G31,Funções!$H$8:$H$635)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2" t="str">
        <f>""&amp;Deflatores!B32</f>
        <v>Manutenção de Documentação de Sistemas Legados</v>
      </c>
      <c r="C38" s="132"/>
      <c r="D38" s="25" t="str">
        <f>""&amp;Deflatores!G32</f>
        <v>MSL</v>
      </c>
      <c r="E38" s="108">
        <f>IF(D38="","",COUNTIF(Funções!C$8:C$635,D38))</f>
        <v>0</v>
      </c>
      <c r="F38" s="109">
        <f>SUMIF(Funções!$C$8:$C$635,Deflatores!G32,Funções!$H$8:$H$635)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2" t="str">
        <f>""&amp;Deflatores!B33</f>
        <v>Verificação de Erros (Sem Documentação de Teste existente)</v>
      </c>
      <c r="C39" s="132"/>
      <c r="D39" s="25" t="str">
        <f>""&amp;Deflatores!G33</f>
        <v>VES</v>
      </c>
      <c r="E39" s="108">
        <f>IF(D39="","",COUNTIF(Funções!C$8:C$635,D39))</f>
        <v>0</v>
      </c>
      <c r="F39" s="109">
        <f>SUMIF(Funções!$C$8:$C$635,Deflatores!G33,Funções!$H$8:$H$635)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2" t="str">
        <f>""&amp;Deflatores!B34</f>
        <v>Verificação de Erros (Com Documentação de Teste existente)</v>
      </c>
      <c r="C40" s="132"/>
      <c r="D40" s="25" t="str">
        <f>""&amp;Deflatores!G34</f>
        <v>VEC</v>
      </c>
      <c r="E40" s="108">
        <f>IF(D40="","",COUNTIF(Funções!C$8:C$635,D40))</f>
        <v>0</v>
      </c>
      <c r="F40" s="109">
        <f>SUMIF(Funções!$C$8:$C$635,Deflatores!G34,Funções!$H$8:$H$635)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2" t="str">
        <f>""&amp;Deflatores!B35</f>
        <v>Pontos de Função de Teste</v>
      </c>
      <c r="C41" s="132"/>
      <c r="D41" s="25" t="str">
        <f>""&amp;Deflatores!G35</f>
        <v>PFT</v>
      </c>
      <c r="E41" s="108">
        <f>IF(D41="","",COUNTIF(Funções!C$8:C$635,D41))</f>
        <v>0</v>
      </c>
      <c r="F41" s="109">
        <f>SUMIF(Funções!$C$8:$C$635,Deflatores!G35,Funções!$H$8:$H$635)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2" t="str">
        <f>""&amp;Deflatores!B36</f>
        <v>Componente Interno Reusável</v>
      </c>
      <c r="C42" s="132"/>
      <c r="D42" s="25" t="str">
        <f>""&amp;Deflatores!G36</f>
        <v>CIR</v>
      </c>
      <c r="E42" s="108">
        <f>IF(D42="","",COUNTIF(Funções!C$8:C$635,D42))</f>
        <v>0</v>
      </c>
      <c r="F42" s="109">
        <f>SUMIF(Funções!$C$8:$C$635,Deflatores!G36,Funções!$H$8:$H$635)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2" t="str">
        <f>""&amp;Deflatores!B37</f>
        <v/>
      </c>
      <c r="C43" s="132"/>
      <c r="D43" s="25" t="str">
        <f>""&amp;Deflatores!G37</f>
        <v xml:space="preserve">           .</v>
      </c>
      <c r="E43" s="108">
        <f>IF(D43="","",COUNTIF(Funções!C$8:C$635,D43))</f>
        <v>0</v>
      </c>
      <c r="F43" s="109">
        <f>SUMIF(Funções!$C$8:$C$635,Deflatores!G37,Funções!$H$8:$H$635)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2" t="str">
        <f>""&amp;Deflatores!B38</f>
        <v/>
      </c>
      <c r="C44" s="132"/>
      <c r="D44" s="25" t="str">
        <f>""&amp;Deflatores!G38</f>
        <v xml:space="preserve">           .</v>
      </c>
      <c r="E44" s="108">
        <f>IF(D44="","",COUNTIF(Funções!C$8:C$635,D44))</f>
        <v>0</v>
      </c>
      <c r="F44" s="109">
        <f>SUMIF(Funções!$C$8:$C$635,Deflatores!G38,Funções!$H$8:$H$635)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2" t="s">
        <v>145</v>
      </c>
      <c r="C46" s="172"/>
      <c r="D46" s="172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2" t="str">
        <f>""&amp;Deflatores!B42</f>
        <v>Páginas Estáticas</v>
      </c>
      <c r="C47" s="132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2" t="str">
        <f>""&amp;Deflatores!B43</f>
        <v>Manutenção Cosmética (atrelada a algo não funcional)</v>
      </c>
      <c r="C48" s="132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2" t="str">
        <f>""&amp;Deflatores!B44</f>
        <v>Dados de Código</v>
      </c>
      <c r="C49" s="132"/>
      <c r="D49" s="38" t="str">
        <f>""&amp;Deflatores!G44</f>
        <v>DC</v>
      </c>
      <c r="E49" s="39">
        <f>Deflatores!J44</f>
        <v>4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2" t="str">
        <f>""&amp;Deflatores!B45</f>
        <v/>
      </c>
      <c r="C50" s="132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2" t="str">
        <f>""&amp;Deflatores!B46</f>
        <v/>
      </c>
      <c r="C51" s="132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2" t="str">
        <f>""&amp;Deflatores!B47</f>
        <v/>
      </c>
      <c r="C52" s="132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2" t="str">
        <f>""&amp;Deflatores!B48</f>
        <v/>
      </c>
      <c r="C53" s="132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2" t="str">
        <f>""&amp;Deflatores!B49</f>
        <v/>
      </c>
      <c r="C54" s="132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2" t="str">
        <f>""&amp;Deflatores!B50</f>
        <v/>
      </c>
      <c r="C55" s="132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2" t="str">
        <f>""&amp;Deflatores!B51</f>
        <v/>
      </c>
      <c r="C56" s="132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2" t="str">
        <f>""&amp;Deflatores!B52</f>
        <v/>
      </c>
      <c r="C57" s="132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2" t="str">
        <f>""&amp;Deflatores!B53</f>
        <v/>
      </c>
      <c r="C58" s="132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2" t="str">
        <f>""&amp;Deflatores!B54</f>
        <v/>
      </c>
      <c r="C59" s="132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2" t="str">
        <f>""&amp;Deflatores!B55</f>
        <v/>
      </c>
      <c r="C60" s="132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2" t="str">
        <f>""&amp;Deflatores!B56</f>
        <v/>
      </c>
      <c r="C61" s="132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2" t="str">
        <f>""&amp;Deflatores!B57</f>
        <v/>
      </c>
      <c r="C62" s="132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2" t="str">
        <f>""&amp;Deflatores!B58</f>
        <v/>
      </c>
      <c r="C63" s="132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2" t="str">
        <f>""&amp;Deflatores!B59</f>
        <v/>
      </c>
      <c r="C64" s="132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2" t="str">
        <f>""&amp;Deflatores!B60</f>
        <v/>
      </c>
      <c r="C65" s="132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2" t="str">
        <f>""&amp;Deflatores!B61</f>
        <v/>
      </c>
      <c r="C66" s="132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2" t="str">
        <f>""&amp;Deflatores!B62</f>
        <v/>
      </c>
      <c r="C67" s="132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2" t="str">
        <f>""&amp;Deflatores!B63</f>
        <v/>
      </c>
      <c r="C68" s="132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2" t="str">
        <f>""&amp;Deflatores!B64</f>
        <v/>
      </c>
      <c r="C69" s="132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2023-12-11T19:28:00Z</dcterms:modified>
</cp:coreProperties>
</file>