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2. SICAD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F40" i="2" l="1"/>
  <c r="H40" i="2"/>
  <c r="I40" i="2"/>
  <c r="G40" i="2" s="1"/>
  <c r="J40" i="2"/>
  <c r="L40" i="2"/>
  <c r="K40" i="2" l="1"/>
  <c r="J30" i="2"/>
  <c r="I30" i="2"/>
  <c r="H30" i="2" s="1"/>
  <c r="L30" i="2" l="1"/>
  <c r="K30" i="2" s="1"/>
  <c r="F30" i="2"/>
  <c r="G30" i="2"/>
  <c r="J12" i="2"/>
  <c r="I12" i="2"/>
  <c r="H12" i="2" s="1"/>
  <c r="L12" i="2" l="1"/>
  <c r="K12" i="2" s="1"/>
  <c r="F12" i="2"/>
  <c r="G12" i="2"/>
  <c r="J71" i="2"/>
  <c r="I71" i="2"/>
  <c r="G71" i="2" s="1"/>
  <c r="J18" i="2"/>
  <c r="I18" i="2"/>
  <c r="G18" i="2" s="1"/>
  <c r="J19" i="2"/>
  <c r="I19" i="2"/>
  <c r="G19" i="2" s="1"/>
  <c r="F71" i="2" l="1"/>
  <c r="H71" i="2"/>
  <c r="F19" i="2"/>
  <c r="H18" i="2"/>
  <c r="H19" i="2"/>
  <c r="L19" i="2" s="1"/>
  <c r="F18" i="2"/>
  <c r="J23" i="2"/>
  <c r="I23" i="2"/>
  <c r="G23" i="2" s="1"/>
  <c r="J184" i="2"/>
  <c r="I184" i="2"/>
  <c r="G184" i="2" s="1"/>
  <c r="J183" i="2"/>
  <c r="I183" i="2"/>
  <c r="G183" i="2" s="1"/>
  <c r="J182" i="2"/>
  <c r="I182" i="2"/>
  <c r="G182" i="2" s="1"/>
  <c r="J181" i="2"/>
  <c r="I181" i="2"/>
  <c r="H181" i="2" s="1"/>
  <c r="J180" i="2"/>
  <c r="I180" i="2"/>
  <c r="G180" i="2" s="1"/>
  <c r="J188" i="2"/>
  <c r="I188" i="2"/>
  <c r="G188" i="2" s="1"/>
  <c r="J187" i="2"/>
  <c r="I187" i="2"/>
  <c r="G187" i="2" s="1"/>
  <c r="J186" i="2"/>
  <c r="I186" i="2"/>
  <c r="G186" i="2" s="1"/>
  <c r="J185" i="2"/>
  <c r="I185" i="2"/>
  <c r="H185" i="2" s="1"/>
  <c r="J190" i="2"/>
  <c r="I190" i="2"/>
  <c r="G190" i="2" s="1"/>
  <c r="J189" i="2"/>
  <c r="I189" i="2"/>
  <c r="G189" i="2" s="1"/>
  <c r="L191" i="2"/>
  <c r="J191" i="2"/>
  <c r="I191" i="2"/>
  <c r="G191" i="2" s="1"/>
  <c r="H191" i="2"/>
  <c r="F191" i="2"/>
  <c r="J219" i="2"/>
  <c r="I219" i="2"/>
  <c r="G219" i="2" s="1"/>
  <c r="J218" i="2"/>
  <c r="I218" i="2"/>
  <c r="G218" i="2" s="1"/>
  <c r="J217" i="2"/>
  <c r="I217" i="2"/>
  <c r="F217" i="2" s="1"/>
  <c r="J216" i="2"/>
  <c r="I216" i="2"/>
  <c r="G216" i="2" s="1"/>
  <c r="J215" i="2"/>
  <c r="I215" i="2"/>
  <c r="G215" i="2" s="1"/>
  <c r="J214" i="2"/>
  <c r="I214" i="2"/>
  <c r="G214" i="2" s="1"/>
  <c r="L220" i="2"/>
  <c r="J220" i="2"/>
  <c r="I220" i="2"/>
  <c r="G220" i="2" s="1"/>
  <c r="H220" i="2"/>
  <c r="F220" i="2"/>
  <c r="J100" i="2"/>
  <c r="I100" i="2"/>
  <c r="G100" i="2" s="1"/>
  <c r="J99" i="2"/>
  <c r="I99" i="2"/>
  <c r="G99" i="2" s="1"/>
  <c r="J98" i="2"/>
  <c r="I98" i="2"/>
  <c r="G98" i="2" s="1"/>
  <c r="J101" i="2"/>
  <c r="I101" i="2"/>
  <c r="G101" i="2" s="1"/>
  <c r="J95" i="2"/>
  <c r="I95" i="2"/>
  <c r="G95" i="2" s="1"/>
  <c r="J94" i="2"/>
  <c r="I94" i="2"/>
  <c r="G94" i="2" s="1"/>
  <c r="J96" i="2"/>
  <c r="I96" i="2"/>
  <c r="G96" i="2" s="1"/>
  <c r="J93" i="2"/>
  <c r="I93" i="2"/>
  <c r="G93" i="2" s="1"/>
  <c r="J92" i="2"/>
  <c r="I92" i="2"/>
  <c r="G92" i="2" s="1"/>
  <c r="J102" i="2"/>
  <c r="I102" i="2"/>
  <c r="G102" i="2" s="1"/>
  <c r="J97" i="2"/>
  <c r="I97" i="2"/>
  <c r="G97" i="2" s="1"/>
  <c r="J79" i="2"/>
  <c r="I79" i="2"/>
  <c r="G79" i="2" s="1"/>
  <c r="J85" i="2"/>
  <c r="I85" i="2"/>
  <c r="G85" i="2" s="1"/>
  <c r="J84" i="2"/>
  <c r="I84" i="2"/>
  <c r="G84" i="2" s="1"/>
  <c r="J83" i="2"/>
  <c r="I83" i="2"/>
  <c r="H83" i="2" s="1"/>
  <c r="L83" i="2" s="1"/>
  <c r="J82" i="2"/>
  <c r="I82" i="2"/>
  <c r="G82" i="2" s="1"/>
  <c r="J81" i="2"/>
  <c r="I81" i="2"/>
  <c r="G81" i="2" s="1"/>
  <c r="J80" i="2"/>
  <c r="I80" i="2"/>
  <c r="H80" i="2" s="1"/>
  <c r="L80" i="2" s="1"/>
  <c r="K80" i="2" s="1"/>
  <c r="J78" i="2"/>
  <c r="I78" i="2"/>
  <c r="G78" i="2" s="1"/>
  <c r="J89" i="2"/>
  <c r="I89" i="2"/>
  <c r="G89" i="2" s="1"/>
  <c r="J88" i="2"/>
  <c r="I88" i="2"/>
  <c r="G88" i="2" s="1"/>
  <c r="J87" i="2"/>
  <c r="I87" i="2"/>
  <c r="G87" i="2" s="1"/>
  <c r="J86" i="2"/>
  <c r="I86" i="2"/>
  <c r="G86" i="2" s="1"/>
  <c r="J90" i="2"/>
  <c r="I90" i="2"/>
  <c r="H90" i="2" s="1"/>
  <c r="L90" i="2" s="1"/>
  <c r="K90" i="2" s="1"/>
  <c r="J91" i="2"/>
  <c r="I91" i="2"/>
  <c r="G91" i="2" s="1"/>
  <c r="J53" i="2"/>
  <c r="I53" i="2"/>
  <c r="G53" i="2" s="1"/>
  <c r="J10" i="2"/>
  <c r="I10" i="2"/>
  <c r="G10" i="2" s="1"/>
  <c r="J62" i="2"/>
  <c r="I62" i="2"/>
  <c r="G62" i="2" s="1"/>
  <c r="J61" i="2"/>
  <c r="I61" i="2"/>
  <c r="G61" i="2" s="1"/>
  <c r="J60" i="2"/>
  <c r="I60" i="2"/>
  <c r="G60" i="2" s="1"/>
  <c r="J59" i="2"/>
  <c r="I59" i="2"/>
  <c r="G59" i="2" s="1"/>
  <c r="J58" i="2"/>
  <c r="I58" i="2"/>
  <c r="G58" i="2" s="1"/>
  <c r="J57" i="2"/>
  <c r="I57" i="2"/>
  <c r="H57" i="2" s="1"/>
  <c r="J56" i="2"/>
  <c r="I56" i="2"/>
  <c r="G56" i="2" s="1"/>
  <c r="J65" i="2"/>
  <c r="I65" i="2"/>
  <c r="G65" i="2" s="1"/>
  <c r="J64" i="2"/>
  <c r="I64" i="2"/>
  <c r="G64" i="2" s="1"/>
  <c r="J63" i="2"/>
  <c r="I63" i="2"/>
  <c r="H63" i="2" s="1"/>
  <c r="L63" i="2" s="1"/>
  <c r="K63" i="2" s="1"/>
  <c r="F79" i="2" l="1"/>
  <c r="H79" i="2"/>
  <c r="L79" i="2" s="1"/>
  <c r="L71" i="2"/>
  <c r="K71" i="2" s="1"/>
  <c r="H78" i="2"/>
  <c r="L78" i="2" s="1"/>
  <c r="F78" i="2"/>
  <c r="H56" i="2"/>
  <c r="L56" i="2" s="1"/>
  <c r="K56" i="2" s="1"/>
  <c r="H23" i="2"/>
  <c r="L23" i="2" s="1"/>
  <c r="F56" i="2"/>
  <c r="H53" i="2"/>
  <c r="L53" i="2" s="1"/>
  <c r="F53" i="2"/>
  <c r="F23" i="2"/>
  <c r="K19" i="2"/>
  <c r="L18" i="2"/>
  <c r="K18" i="2" s="1"/>
  <c r="F10" i="2"/>
  <c r="H10" i="2"/>
  <c r="L10" i="2" s="1"/>
  <c r="F182" i="2"/>
  <c r="H182" i="2"/>
  <c r="H180" i="2"/>
  <c r="F187" i="2"/>
  <c r="H187" i="2"/>
  <c r="F185" i="2"/>
  <c r="F188" i="2"/>
  <c r="H188" i="2"/>
  <c r="F181" i="2"/>
  <c r="F186" i="2"/>
  <c r="G181" i="2"/>
  <c r="H186" i="2"/>
  <c r="L186" i="2" s="1"/>
  <c r="H184" i="2"/>
  <c r="L185" i="2"/>
  <c r="K185" i="2" s="1"/>
  <c r="L181" i="2"/>
  <c r="K181" i="2" s="1"/>
  <c r="F180" i="2"/>
  <c r="F190" i="2"/>
  <c r="H190" i="2"/>
  <c r="L190" i="2" s="1"/>
  <c r="F184" i="2"/>
  <c r="F183" i="2"/>
  <c r="H183" i="2"/>
  <c r="L183" i="2" s="1"/>
  <c r="K183" i="2" s="1"/>
  <c r="F189" i="2"/>
  <c r="G185" i="2"/>
  <c r="H189" i="2"/>
  <c r="K191" i="2"/>
  <c r="H214" i="2"/>
  <c r="F215" i="2"/>
  <c r="G217" i="2"/>
  <c r="K220" i="2"/>
  <c r="H217" i="2"/>
  <c r="F214" i="2"/>
  <c r="F218" i="2"/>
  <c r="H218" i="2"/>
  <c r="L218" i="2" s="1"/>
  <c r="K218" i="2" s="1"/>
  <c r="F219" i="2"/>
  <c r="H215" i="2"/>
  <c r="F216" i="2"/>
  <c r="H219" i="2"/>
  <c r="H216" i="2"/>
  <c r="H98" i="2"/>
  <c r="L98" i="2" s="1"/>
  <c r="K98" i="2" s="1"/>
  <c r="H100" i="2"/>
  <c r="H101" i="2"/>
  <c r="L101" i="2" s="1"/>
  <c r="K101" i="2" s="1"/>
  <c r="F102" i="2"/>
  <c r="F99" i="2"/>
  <c r="H102" i="2"/>
  <c r="L102" i="2" s="1"/>
  <c r="K102" i="2" s="1"/>
  <c r="H99" i="2"/>
  <c r="F101" i="2"/>
  <c r="F98" i="2"/>
  <c r="F100" i="2"/>
  <c r="H93" i="2"/>
  <c r="L93" i="2" s="1"/>
  <c r="H95" i="2"/>
  <c r="L95" i="2" s="1"/>
  <c r="F92" i="2"/>
  <c r="H92" i="2"/>
  <c r="H94" i="2"/>
  <c r="F96" i="2"/>
  <c r="H96" i="2"/>
  <c r="H97" i="2"/>
  <c r="F95" i="2"/>
  <c r="F94" i="2"/>
  <c r="F93" i="2"/>
  <c r="F97" i="2"/>
  <c r="F90" i="2"/>
  <c r="G90" i="2"/>
  <c r="F80" i="2"/>
  <c r="F87" i="2"/>
  <c r="H91" i="2"/>
  <c r="L91" i="2" s="1"/>
  <c r="H81" i="2"/>
  <c r="L81" i="2" s="1"/>
  <c r="K81" i="2" s="1"/>
  <c r="H85" i="2"/>
  <c r="L85" i="2" s="1"/>
  <c r="K85" i="2" s="1"/>
  <c r="F82" i="2"/>
  <c r="H82" i="2"/>
  <c r="F91" i="2"/>
  <c r="F84" i="2"/>
  <c r="F86" i="2"/>
  <c r="H86" i="2"/>
  <c r="H88" i="2"/>
  <c r="L88" i="2" s="1"/>
  <c r="K88" i="2" s="1"/>
  <c r="F85" i="2"/>
  <c r="F89" i="2"/>
  <c r="G80" i="2"/>
  <c r="H89" i="2"/>
  <c r="L89" i="2" s="1"/>
  <c r="K89" i="2" s="1"/>
  <c r="H87" i="2"/>
  <c r="L87" i="2" s="1"/>
  <c r="F83" i="2"/>
  <c r="G83" i="2"/>
  <c r="H84" i="2"/>
  <c r="L84" i="2" s="1"/>
  <c r="K84" i="2" s="1"/>
  <c r="F81" i="2"/>
  <c r="F88" i="2"/>
  <c r="K83" i="2"/>
  <c r="H58" i="2"/>
  <c r="G57" i="2"/>
  <c r="H59" i="2"/>
  <c r="L59" i="2" s="1"/>
  <c r="F57" i="2"/>
  <c r="H61" i="2"/>
  <c r="F64" i="2"/>
  <c r="H64" i="2"/>
  <c r="L64" i="2" s="1"/>
  <c r="K64" i="2" s="1"/>
  <c r="H60" i="2"/>
  <c r="F61" i="2"/>
  <c r="F65" i="2"/>
  <c r="H65" i="2"/>
  <c r="L65" i="2" s="1"/>
  <c r="K65" i="2" s="1"/>
  <c r="F59" i="2"/>
  <c r="L57" i="2"/>
  <c r="K57" i="2" s="1"/>
  <c r="F58" i="2"/>
  <c r="F60" i="2"/>
  <c r="F62" i="2"/>
  <c r="H62" i="2"/>
  <c r="F63" i="2"/>
  <c r="G63" i="2"/>
  <c r="K79" i="2" l="1"/>
  <c r="K78" i="2"/>
  <c r="K23" i="2"/>
  <c r="K53" i="2"/>
  <c r="K10" i="2"/>
  <c r="L182" i="2"/>
  <c r="K182" i="2" s="1"/>
  <c r="L180" i="2"/>
  <c r="K180" i="2" s="1"/>
  <c r="K186" i="2"/>
  <c r="L184" i="2"/>
  <c r="K184" i="2" s="1"/>
  <c r="L188" i="2"/>
  <c r="K188" i="2" s="1"/>
  <c r="L187" i="2"/>
  <c r="K187" i="2" s="1"/>
  <c r="K190" i="2"/>
  <c r="L189" i="2"/>
  <c r="K189" i="2" s="1"/>
  <c r="L214" i="2"/>
  <c r="K214" i="2" s="1"/>
  <c r="L217" i="2"/>
  <c r="K217" i="2" s="1"/>
  <c r="K93" i="2"/>
  <c r="L216" i="2"/>
  <c r="K216" i="2" s="1"/>
  <c r="L219" i="2"/>
  <c r="K219" i="2" s="1"/>
  <c r="L215" i="2"/>
  <c r="K215" i="2" s="1"/>
  <c r="L100" i="2"/>
  <c r="K100" i="2" s="1"/>
  <c r="L94" i="2"/>
  <c r="K94" i="2" s="1"/>
  <c r="L99" i="2"/>
  <c r="K99" i="2" s="1"/>
  <c r="K95" i="2"/>
  <c r="L92" i="2"/>
  <c r="K92" i="2" s="1"/>
  <c r="L96" i="2"/>
  <c r="K96" i="2" s="1"/>
  <c r="L97" i="2"/>
  <c r="K97" i="2" s="1"/>
  <c r="L82" i="2"/>
  <c r="K82" i="2" s="1"/>
  <c r="L86" i="2"/>
  <c r="K86" i="2" s="1"/>
  <c r="K91" i="2"/>
  <c r="L61" i="2"/>
  <c r="K61" i="2" s="1"/>
  <c r="L60" i="2"/>
  <c r="K60" i="2" s="1"/>
  <c r="L58" i="2"/>
  <c r="K58" i="2" s="1"/>
  <c r="K87" i="2"/>
  <c r="K59" i="2"/>
  <c r="L62" i="2"/>
  <c r="K62" i="2" s="1"/>
  <c r="L103" i="2"/>
  <c r="J103" i="2"/>
  <c r="I103" i="2"/>
  <c r="G103" i="2" s="1"/>
  <c r="H103" i="2"/>
  <c r="F103" i="2"/>
  <c r="J177" i="2"/>
  <c r="I177" i="2"/>
  <c r="G177" i="2" s="1"/>
  <c r="J176" i="2"/>
  <c r="I176" i="2"/>
  <c r="G176" i="2" s="1"/>
  <c r="J175" i="2"/>
  <c r="I175" i="2"/>
  <c r="G175" i="2" s="1"/>
  <c r="J174" i="2"/>
  <c r="I174" i="2"/>
  <c r="G174" i="2" s="1"/>
  <c r="J173" i="2"/>
  <c r="I173" i="2"/>
  <c r="H173" i="2" s="1"/>
  <c r="L173" i="2" s="1"/>
  <c r="J172" i="2"/>
  <c r="I172" i="2"/>
  <c r="G172" i="2" s="1"/>
  <c r="L171" i="2"/>
  <c r="J171" i="2"/>
  <c r="I171" i="2"/>
  <c r="G171" i="2" s="1"/>
  <c r="H171" i="2"/>
  <c r="F171" i="2"/>
  <c r="J179" i="2"/>
  <c r="I179" i="2"/>
  <c r="G179" i="2" s="1"/>
  <c r="J178" i="2"/>
  <c r="I178" i="2"/>
  <c r="H178" i="2" s="1"/>
  <c r="L178" i="2" s="1"/>
  <c r="J22" i="2"/>
  <c r="I22" i="2"/>
  <c r="G22" i="2" s="1"/>
  <c r="J15" i="2"/>
  <c r="I15" i="2"/>
  <c r="G15" i="2" s="1"/>
  <c r="J21" i="2"/>
  <c r="I21" i="2"/>
  <c r="G21" i="2" s="1"/>
  <c r="J20" i="2"/>
  <c r="I20" i="2"/>
  <c r="G20" i="2" s="1"/>
  <c r="L149" i="2"/>
  <c r="J149" i="2"/>
  <c r="I149" i="2"/>
  <c r="G149" i="2" s="1"/>
  <c r="H149" i="2"/>
  <c r="F149" i="2"/>
  <c r="J123" i="2"/>
  <c r="I123" i="2"/>
  <c r="G123" i="2" s="1"/>
  <c r="J17" i="2"/>
  <c r="I17" i="2"/>
  <c r="G17" i="2" s="1"/>
  <c r="J16" i="2"/>
  <c r="I16" i="2"/>
  <c r="G16" i="2" s="1"/>
  <c r="H21" i="2" l="1"/>
  <c r="L21" i="2" s="1"/>
  <c r="F21" i="2"/>
  <c r="F20" i="2"/>
  <c r="H20" i="2"/>
  <c r="F16" i="2"/>
  <c r="H16" i="2"/>
  <c r="H15" i="2"/>
  <c r="L15" i="2" s="1"/>
  <c r="F15" i="2"/>
  <c r="K171" i="2"/>
  <c r="H175" i="2"/>
  <c r="L175" i="2" s="1"/>
  <c r="K175" i="2" s="1"/>
  <c r="H174" i="2"/>
  <c r="K149" i="2"/>
  <c r="F178" i="2"/>
  <c r="G178" i="2"/>
  <c r="H176" i="2"/>
  <c r="K103" i="2"/>
  <c r="H179" i="2"/>
  <c r="F179" i="2"/>
  <c r="K178" i="2"/>
  <c r="F177" i="2"/>
  <c r="H177" i="2"/>
  <c r="L177" i="2" s="1"/>
  <c r="F176" i="2"/>
  <c r="F175" i="2"/>
  <c r="F174" i="2"/>
  <c r="F173" i="2"/>
  <c r="G173" i="2"/>
  <c r="F172" i="2"/>
  <c r="H172" i="2"/>
  <c r="L172" i="2" s="1"/>
  <c r="K173" i="2"/>
  <c r="F22" i="2"/>
  <c r="H22" i="2"/>
  <c r="L22" i="2" s="1"/>
  <c r="F123" i="2"/>
  <c r="H123" i="2"/>
  <c r="F17" i="2"/>
  <c r="H17" i="2"/>
  <c r="K15" i="2" l="1"/>
  <c r="K21" i="2"/>
  <c r="L20" i="2"/>
  <c r="K20" i="2" s="1"/>
  <c r="L16" i="2"/>
  <c r="K16" i="2" s="1"/>
  <c r="K177" i="2"/>
  <c r="K172" i="2"/>
  <c r="L123" i="2"/>
  <c r="K123" i="2" s="1"/>
  <c r="L176" i="2"/>
  <c r="K176" i="2" s="1"/>
  <c r="L179" i="2"/>
  <c r="K179" i="2" s="1"/>
  <c r="L174" i="2"/>
  <c r="K174" i="2" s="1"/>
  <c r="K22" i="2"/>
  <c r="L17" i="2"/>
  <c r="K17" i="2" s="1"/>
  <c r="J31" i="2" l="1"/>
  <c r="I31" i="2"/>
  <c r="F31" i="2" s="1"/>
  <c r="J129" i="2"/>
  <c r="I129" i="2"/>
  <c r="G129" i="2" s="1"/>
  <c r="J120" i="2"/>
  <c r="I120" i="2"/>
  <c r="H120" i="2" s="1"/>
  <c r="J118" i="2"/>
  <c r="I118" i="2"/>
  <c r="G118" i="2" s="1"/>
  <c r="J117" i="2"/>
  <c r="I117" i="2"/>
  <c r="H117" i="2" s="1"/>
  <c r="J67" i="2"/>
  <c r="I67" i="2"/>
  <c r="G67" i="2" s="1"/>
  <c r="J28" i="2"/>
  <c r="I28" i="2"/>
  <c r="G28" i="2" s="1"/>
  <c r="J29" i="2"/>
  <c r="I29" i="2"/>
  <c r="G29" i="2" s="1"/>
  <c r="F117" i="2" l="1"/>
  <c r="H67" i="2"/>
  <c r="L67" i="2" s="1"/>
  <c r="F67" i="2"/>
  <c r="F129" i="2"/>
  <c r="H129" i="2"/>
  <c r="L129" i="2" s="1"/>
  <c r="H118" i="2"/>
  <c r="L118" i="2" s="1"/>
  <c r="H31" i="2"/>
  <c r="L31" i="2" s="1"/>
  <c r="K31" i="2" s="1"/>
  <c r="G31" i="2"/>
  <c r="L120" i="2"/>
  <c r="K120" i="2" s="1"/>
  <c r="F120" i="2"/>
  <c r="G120" i="2"/>
  <c r="F118" i="2"/>
  <c r="L117" i="2"/>
  <c r="K117" i="2" s="1"/>
  <c r="G117" i="2"/>
  <c r="H28" i="2"/>
  <c r="F28" i="2"/>
  <c r="H29" i="2"/>
  <c r="F29" i="2"/>
  <c r="K67" i="2" l="1"/>
  <c r="K129" i="2"/>
  <c r="K118" i="2"/>
  <c r="L28" i="2"/>
  <c r="K28" i="2" s="1"/>
  <c r="L29" i="2"/>
  <c r="K2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04" i="2"/>
  <c r="L157" i="2"/>
  <c r="L221" i="2"/>
  <c r="L222" i="2"/>
  <c r="L225" i="2"/>
  <c r="L226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1" i="2"/>
  <c r="G11" i="2" s="1"/>
  <c r="J11" i="2"/>
  <c r="I13" i="2"/>
  <c r="G13" i="2" s="1"/>
  <c r="J13" i="2"/>
  <c r="I14" i="2"/>
  <c r="G14" i="2" s="1"/>
  <c r="J14" i="2"/>
  <c r="I24" i="2"/>
  <c r="G24" i="2" s="1"/>
  <c r="J24" i="2"/>
  <c r="I25" i="2"/>
  <c r="G25" i="2" s="1"/>
  <c r="J25" i="2"/>
  <c r="I26" i="2"/>
  <c r="G26" i="2" s="1"/>
  <c r="J26" i="2"/>
  <c r="I27" i="2"/>
  <c r="F27" i="2" s="1"/>
  <c r="J27" i="2"/>
  <c r="I32" i="2"/>
  <c r="G32" i="2" s="1"/>
  <c r="J32" i="2"/>
  <c r="I33" i="2"/>
  <c r="G33" i="2" s="1"/>
  <c r="J33" i="2"/>
  <c r="I34" i="2"/>
  <c r="H34" i="2" s="1"/>
  <c r="L34" i="2" s="1"/>
  <c r="J34" i="2"/>
  <c r="I35" i="2"/>
  <c r="G35" i="2" s="1"/>
  <c r="J35" i="2"/>
  <c r="I36" i="2"/>
  <c r="G36" i="2" s="1"/>
  <c r="J36" i="2"/>
  <c r="I37" i="2"/>
  <c r="F37" i="2" s="1"/>
  <c r="J37" i="2"/>
  <c r="I38" i="2"/>
  <c r="G38" i="2" s="1"/>
  <c r="J38" i="2"/>
  <c r="I39" i="2"/>
  <c r="G39" i="2" s="1"/>
  <c r="J39" i="2"/>
  <c r="I41" i="2"/>
  <c r="G41" i="2" s="1"/>
  <c r="J41" i="2"/>
  <c r="I42" i="2"/>
  <c r="G42" i="2" s="1"/>
  <c r="J42" i="2"/>
  <c r="I43" i="2"/>
  <c r="G43" i="2" s="1"/>
  <c r="J43" i="2"/>
  <c r="I44" i="2"/>
  <c r="H44" i="2" s="1"/>
  <c r="L44" i="2" s="1"/>
  <c r="J44" i="2"/>
  <c r="I45" i="2"/>
  <c r="G45" i="2" s="1"/>
  <c r="J45" i="2"/>
  <c r="I46" i="2"/>
  <c r="G46" i="2" s="1"/>
  <c r="J46" i="2"/>
  <c r="I47" i="2"/>
  <c r="G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4" i="2"/>
  <c r="G54" i="2" s="1"/>
  <c r="J54" i="2"/>
  <c r="I55" i="2"/>
  <c r="G55" i="2" s="1"/>
  <c r="J55" i="2"/>
  <c r="I66" i="2"/>
  <c r="G66" i="2" s="1"/>
  <c r="J66" i="2"/>
  <c r="I68" i="2"/>
  <c r="G68" i="2" s="1"/>
  <c r="J68" i="2"/>
  <c r="I69" i="2"/>
  <c r="G69" i="2" s="1"/>
  <c r="J69" i="2"/>
  <c r="I70" i="2"/>
  <c r="G70" i="2" s="1"/>
  <c r="J70" i="2"/>
  <c r="I72" i="2"/>
  <c r="G72" i="2" s="1"/>
  <c r="J72" i="2"/>
  <c r="I73" i="2"/>
  <c r="G73" i="2" s="1"/>
  <c r="J73" i="2"/>
  <c r="I74" i="2"/>
  <c r="G74" i="2" s="1"/>
  <c r="J74" i="2"/>
  <c r="I75" i="2"/>
  <c r="G75" i="2" s="1"/>
  <c r="J75" i="2"/>
  <c r="I76" i="2"/>
  <c r="G76" i="2" s="1"/>
  <c r="J76" i="2"/>
  <c r="I77" i="2"/>
  <c r="G77" i="2" s="1"/>
  <c r="J77" i="2"/>
  <c r="F104" i="2"/>
  <c r="H104" i="2"/>
  <c r="I104" i="2"/>
  <c r="G104" i="2" s="1"/>
  <c r="J104" i="2"/>
  <c r="I105" i="2"/>
  <c r="G105" i="2" s="1"/>
  <c r="J105" i="2"/>
  <c r="I106" i="2"/>
  <c r="F106" i="2" s="1"/>
  <c r="J106" i="2"/>
  <c r="I107" i="2"/>
  <c r="G107" i="2" s="1"/>
  <c r="J107" i="2"/>
  <c r="I108" i="2"/>
  <c r="G108" i="2" s="1"/>
  <c r="J108" i="2"/>
  <c r="I109" i="2"/>
  <c r="G109" i="2" s="1"/>
  <c r="J109" i="2"/>
  <c r="I110" i="2"/>
  <c r="G110" i="2" s="1"/>
  <c r="J110" i="2"/>
  <c r="I111" i="2"/>
  <c r="G111" i="2" s="1"/>
  <c r="J111" i="2"/>
  <c r="I112" i="2"/>
  <c r="F112" i="2" s="1"/>
  <c r="J112" i="2"/>
  <c r="I113" i="2"/>
  <c r="G113" i="2" s="1"/>
  <c r="J113" i="2"/>
  <c r="I114" i="2"/>
  <c r="G114" i="2" s="1"/>
  <c r="J114" i="2"/>
  <c r="I115" i="2"/>
  <c r="G115" i="2" s="1"/>
  <c r="J115" i="2"/>
  <c r="I116" i="2"/>
  <c r="H116" i="2" s="1"/>
  <c r="L116" i="2" s="1"/>
  <c r="J116" i="2"/>
  <c r="I119" i="2"/>
  <c r="G119" i="2" s="1"/>
  <c r="J119" i="2"/>
  <c r="I121" i="2"/>
  <c r="G121" i="2" s="1"/>
  <c r="J121" i="2"/>
  <c r="I122" i="2"/>
  <c r="G122" i="2" s="1"/>
  <c r="J122" i="2"/>
  <c r="I124" i="2"/>
  <c r="G124" i="2" s="1"/>
  <c r="J124" i="2"/>
  <c r="I125" i="2"/>
  <c r="G125" i="2" s="1"/>
  <c r="J125" i="2"/>
  <c r="I126" i="2"/>
  <c r="G126" i="2" s="1"/>
  <c r="J126" i="2"/>
  <c r="I127" i="2"/>
  <c r="G127" i="2" s="1"/>
  <c r="J127" i="2"/>
  <c r="I128" i="2"/>
  <c r="G128" i="2" s="1"/>
  <c r="J128" i="2"/>
  <c r="I130" i="2"/>
  <c r="G130" i="2" s="1"/>
  <c r="J130" i="2"/>
  <c r="I131" i="2"/>
  <c r="G131" i="2" s="1"/>
  <c r="J131" i="2"/>
  <c r="I132" i="2"/>
  <c r="G132" i="2" s="1"/>
  <c r="J132" i="2"/>
  <c r="I133" i="2"/>
  <c r="G133" i="2" s="1"/>
  <c r="J133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50" i="2"/>
  <c r="G150" i="2" s="1"/>
  <c r="J150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F157" i="2"/>
  <c r="H157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F166" i="2" s="1"/>
  <c r="J166" i="2"/>
  <c r="I167" i="2"/>
  <c r="G167" i="2" s="1"/>
  <c r="J167" i="2"/>
  <c r="I168" i="2"/>
  <c r="G168" i="2" s="1"/>
  <c r="J168" i="2"/>
  <c r="I169" i="2"/>
  <c r="G169" i="2" s="1"/>
  <c r="J169" i="2"/>
  <c r="F170" i="2"/>
  <c r="I170" i="2"/>
  <c r="G170" i="2" s="1"/>
  <c r="J170" i="2"/>
  <c r="I192" i="2"/>
  <c r="G192" i="2" s="1"/>
  <c r="J192" i="2"/>
  <c r="I193" i="2"/>
  <c r="G193" i="2" s="1"/>
  <c r="J193" i="2"/>
  <c r="I194" i="2"/>
  <c r="G194" i="2" s="1"/>
  <c r="J194" i="2"/>
  <c r="I195" i="2"/>
  <c r="G195" i="2" s="1"/>
  <c r="J195" i="2"/>
  <c r="I196" i="2"/>
  <c r="G196" i="2" s="1"/>
  <c r="J196" i="2"/>
  <c r="I197" i="2"/>
  <c r="G197" i="2" s="1"/>
  <c r="J197" i="2"/>
  <c r="I198" i="2"/>
  <c r="G198" i="2" s="1"/>
  <c r="F198" i="2"/>
  <c r="J198" i="2"/>
  <c r="I199" i="2"/>
  <c r="G199" i="2" s="1"/>
  <c r="J199" i="2"/>
  <c r="I200" i="2"/>
  <c r="G200" i="2" s="1"/>
  <c r="J200" i="2"/>
  <c r="I201" i="2"/>
  <c r="G201" i="2" s="1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I212" i="2"/>
  <c r="G212" i="2" s="1"/>
  <c r="J212" i="2"/>
  <c r="I213" i="2"/>
  <c r="G213" i="2" s="1"/>
  <c r="J213" i="2"/>
  <c r="F221" i="2"/>
  <c r="H221" i="2"/>
  <c r="I221" i="2"/>
  <c r="G221" i="2" s="1"/>
  <c r="J221" i="2"/>
  <c r="F222" i="2"/>
  <c r="H222" i="2"/>
  <c r="I222" i="2"/>
  <c r="G222" i="2" s="1"/>
  <c r="J222" i="2"/>
  <c r="I223" i="2"/>
  <c r="G223" i="2" s="1"/>
  <c r="J223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I595" i="2"/>
  <c r="G595" i="2" s="1"/>
  <c r="H595" i="2"/>
  <c r="J595" i="2"/>
  <c r="H596" i="2"/>
  <c r="I596" i="2"/>
  <c r="G596" i="2" s="1"/>
  <c r="F596" i="2"/>
  <c r="J596" i="2"/>
  <c r="F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H601" i="2"/>
  <c r="I601" i="2"/>
  <c r="G601" i="2" s="1"/>
  <c r="F601" i="2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97" i="2"/>
  <c r="F595" i="2"/>
  <c r="F11" i="5"/>
  <c r="J5" i="3"/>
  <c r="K5" i="3" s="1"/>
  <c r="H11" i="2"/>
  <c r="L11" i="2" s="1"/>
  <c r="F11" i="2"/>
  <c r="H8" i="2"/>
  <c r="L8" i="2"/>
  <c r="H204" i="2"/>
  <c r="L204" i="2"/>
  <c r="F26" i="2" l="1"/>
  <c r="H26" i="2"/>
  <c r="L26" i="2" s="1"/>
  <c r="H75" i="2"/>
  <c r="L75" i="2" s="1"/>
  <c r="H54" i="2"/>
  <c r="L54" i="2" s="1"/>
  <c r="F54" i="2"/>
  <c r="K568" i="2"/>
  <c r="K520" i="2"/>
  <c r="K472" i="2"/>
  <c r="K292" i="2"/>
  <c r="K256" i="2"/>
  <c r="K580" i="2"/>
  <c r="K556" i="2"/>
  <c r="K484" i="2"/>
  <c r="K448" i="2"/>
  <c r="K400" i="2"/>
  <c r="K364" i="2"/>
  <c r="K328" i="2"/>
  <c r="K280" i="2"/>
  <c r="K244" i="2"/>
  <c r="K592" i="2"/>
  <c r="K544" i="2"/>
  <c r="K496" i="2"/>
  <c r="K460" i="2"/>
  <c r="K424" i="2"/>
  <c r="K412" i="2"/>
  <c r="K376" i="2"/>
  <c r="K340" i="2"/>
  <c r="K316" i="2"/>
  <c r="K268" i="2"/>
  <c r="K532" i="2"/>
  <c r="K508" i="2"/>
  <c r="K436" i="2"/>
  <c r="K388" i="2"/>
  <c r="K352" i="2"/>
  <c r="K304" i="2"/>
  <c r="K232" i="2"/>
  <c r="F210" i="2"/>
  <c r="F212" i="2"/>
  <c r="K628" i="2"/>
  <c r="K616" i="2"/>
  <c r="K604" i="2"/>
  <c r="H212" i="2"/>
  <c r="L212" i="2" s="1"/>
  <c r="F227" i="2"/>
  <c r="F153" i="2"/>
  <c r="F224" i="2"/>
  <c r="H158" i="2"/>
  <c r="L158" i="2" s="1"/>
  <c r="H210" i="2"/>
  <c r="L210" i="2" s="1"/>
  <c r="H227" i="2"/>
  <c r="L227" i="2" s="1"/>
  <c r="H224" i="2"/>
  <c r="L224" i="2" s="1"/>
  <c r="K224" i="2" s="1"/>
  <c r="F169" i="2"/>
  <c r="F168" i="2"/>
  <c r="H223" i="2"/>
  <c r="L223" i="2" s="1"/>
  <c r="F223" i="2"/>
  <c r="F209" i="2"/>
  <c r="F213" i="2"/>
  <c r="H209" i="2"/>
  <c r="L209" i="2" s="1"/>
  <c r="F208" i="2"/>
  <c r="F152" i="2"/>
  <c r="H213" i="2"/>
  <c r="H208" i="2"/>
  <c r="H207" i="2"/>
  <c r="L207" i="2" s="1"/>
  <c r="K207" i="2" s="1"/>
  <c r="F207" i="2"/>
  <c r="F206" i="2"/>
  <c r="H206" i="2"/>
  <c r="H211" i="2"/>
  <c r="L211" i="2" s="1"/>
  <c r="F211" i="2"/>
  <c r="H205" i="2"/>
  <c r="H169" i="2"/>
  <c r="H168" i="2"/>
  <c r="L168" i="2" s="1"/>
  <c r="F142" i="2"/>
  <c r="F138" i="2"/>
  <c r="H77" i="2"/>
  <c r="L77" i="2" s="1"/>
  <c r="H108" i="2"/>
  <c r="L108" i="2" s="1"/>
  <c r="F108" i="2"/>
  <c r="H153" i="2"/>
  <c r="L153" i="2" s="1"/>
  <c r="F77" i="2"/>
  <c r="H139" i="2"/>
  <c r="L139" i="2" s="1"/>
  <c r="F147" i="2"/>
  <c r="F145" i="2"/>
  <c r="H142" i="2"/>
  <c r="L142" i="2" s="1"/>
  <c r="F141" i="2"/>
  <c r="H128" i="2"/>
  <c r="L128" i="2" s="1"/>
  <c r="F128" i="2"/>
  <c r="F137" i="2"/>
  <c r="K323" i="2"/>
  <c r="H112" i="2"/>
  <c r="L112" i="2" s="1"/>
  <c r="H107" i="2"/>
  <c r="L107" i="2" s="1"/>
  <c r="F107" i="2"/>
  <c r="H106" i="2"/>
  <c r="L106" i="2" s="1"/>
  <c r="H74" i="2"/>
  <c r="L74" i="2" s="1"/>
  <c r="H70" i="2"/>
  <c r="L70" i="2" s="1"/>
  <c r="F44" i="2"/>
  <c r="F196" i="2"/>
  <c r="H196" i="2"/>
  <c r="L196" i="2" s="1"/>
  <c r="F199" i="2"/>
  <c r="F48" i="2"/>
  <c r="F200" i="2"/>
  <c r="H199" i="2"/>
  <c r="L199" i="2" s="1"/>
  <c r="K591" i="2"/>
  <c r="K579" i="2"/>
  <c r="K567" i="2"/>
  <c r="K555" i="2"/>
  <c r="K543" i="2"/>
  <c r="K531" i="2"/>
  <c r="K519" i="2"/>
  <c r="K507" i="2"/>
  <c r="K375" i="2"/>
  <c r="K363" i="2"/>
  <c r="K279" i="2"/>
  <c r="K267" i="2"/>
  <c r="K627" i="2"/>
  <c r="K615" i="2"/>
  <c r="K603" i="2"/>
  <c r="G106" i="2"/>
  <c r="G112" i="2"/>
  <c r="F205" i="2"/>
  <c r="F204" i="2"/>
  <c r="H195" i="2"/>
  <c r="L195" i="2" s="1"/>
  <c r="F195" i="2"/>
  <c r="H201" i="2"/>
  <c r="L201" i="2" s="1"/>
  <c r="F201" i="2"/>
  <c r="H200" i="2"/>
  <c r="L200" i="2" s="1"/>
  <c r="K200" i="2" s="1"/>
  <c r="H170" i="2"/>
  <c r="L170" i="2" s="1"/>
  <c r="K247" i="2"/>
  <c r="H155" i="2"/>
  <c r="L155" i="2" s="1"/>
  <c r="H148" i="2"/>
  <c r="L148" i="2" s="1"/>
  <c r="F148" i="2"/>
  <c r="H154" i="2"/>
  <c r="L154" i="2" s="1"/>
  <c r="K154" i="2" s="1"/>
  <c r="F154" i="2"/>
  <c r="F155" i="2"/>
  <c r="H152" i="2"/>
  <c r="L152" i="2" s="1"/>
  <c r="H147" i="2"/>
  <c r="L147" i="2" s="1"/>
  <c r="H143" i="2"/>
  <c r="L143" i="2" s="1"/>
  <c r="H151" i="2"/>
  <c r="L151" i="2" s="1"/>
  <c r="F151" i="2"/>
  <c r="H145" i="2"/>
  <c r="L145" i="2" s="1"/>
  <c r="F143" i="2"/>
  <c r="H138" i="2"/>
  <c r="L138" i="2" s="1"/>
  <c r="H141" i="2"/>
  <c r="L141" i="2" s="1"/>
  <c r="H137" i="2"/>
  <c r="L137" i="2" s="1"/>
  <c r="H136" i="2"/>
  <c r="L136" i="2" s="1"/>
  <c r="F136" i="2"/>
  <c r="H135" i="2"/>
  <c r="L135" i="2" s="1"/>
  <c r="K135" i="2" s="1"/>
  <c r="H130" i="2"/>
  <c r="L130" i="2" s="1"/>
  <c r="F130" i="2"/>
  <c r="F122" i="2"/>
  <c r="H122" i="2"/>
  <c r="L122" i="2" s="1"/>
  <c r="H76" i="2"/>
  <c r="L76" i="2" s="1"/>
  <c r="F74" i="2"/>
  <c r="H73" i="2"/>
  <c r="F73" i="2"/>
  <c r="G44" i="2"/>
  <c r="F50" i="2"/>
  <c r="H50" i="2"/>
  <c r="L50" i="2" s="1"/>
  <c r="H48" i="2"/>
  <c r="L48" i="2" s="1"/>
  <c r="F36" i="2"/>
  <c r="H39" i="2"/>
  <c r="L39" i="2" s="1"/>
  <c r="F39" i="2"/>
  <c r="F25" i="2"/>
  <c r="H25" i="2"/>
  <c r="H14" i="2"/>
  <c r="L14" i="2" s="1"/>
  <c r="H203" i="2"/>
  <c r="L203" i="2" s="1"/>
  <c r="F203" i="2"/>
  <c r="H202" i="2"/>
  <c r="L202" i="2" s="1"/>
  <c r="F202" i="2"/>
  <c r="H198" i="2"/>
  <c r="L198" i="2" s="1"/>
  <c r="H197" i="2"/>
  <c r="L197" i="2" s="1"/>
  <c r="F197" i="2"/>
  <c r="F194" i="2"/>
  <c r="H194" i="2"/>
  <c r="H193" i="2"/>
  <c r="L193" i="2" s="1"/>
  <c r="F193" i="2"/>
  <c r="K550" i="2"/>
  <c r="K514" i="2"/>
  <c r="K502" i="2"/>
  <c r="K478" i="2"/>
  <c r="K466" i="2"/>
  <c r="K454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226" i="2"/>
  <c r="K586" i="2"/>
  <c r="K562" i="2"/>
  <c r="K538" i="2"/>
  <c r="K490" i="2"/>
  <c r="K442" i="2"/>
  <c r="K574" i="2"/>
  <c r="K526" i="2"/>
  <c r="K622" i="2"/>
  <c r="K610" i="2"/>
  <c r="K598" i="2"/>
  <c r="F192" i="2"/>
  <c r="H192" i="2"/>
  <c r="L192" i="2" s="1"/>
  <c r="H159" i="2"/>
  <c r="L159" i="2" s="1"/>
  <c r="H166" i="2"/>
  <c r="L166" i="2" s="1"/>
  <c r="F159" i="2"/>
  <c r="F164" i="2"/>
  <c r="H165" i="2"/>
  <c r="L165" i="2" s="1"/>
  <c r="F165" i="2"/>
  <c r="H161" i="2"/>
  <c r="L161" i="2" s="1"/>
  <c r="H163" i="2"/>
  <c r="L163" i="2" s="1"/>
  <c r="F161" i="2"/>
  <c r="H164" i="2"/>
  <c r="L164" i="2" s="1"/>
  <c r="F167" i="2"/>
  <c r="G166" i="2"/>
  <c r="F163" i="2"/>
  <c r="H167" i="2"/>
  <c r="L167" i="2" s="1"/>
  <c r="H160" i="2"/>
  <c r="F160" i="2"/>
  <c r="H162" i="2"/>
  <c r="F162" i="2"/>
  <c r="F158" i="2"/>
  <c r="H156" i="2"/>
  <c r="F156" i="2"/>
  <c r="F150" i="2"/>
  <c r="H150" i="2"/>
  <c r="L150" i="2" s="1"/>
  <c r="H146" i="2"/>
  <c r="L146" i="2" s="1"/>
  <c r="F146" i="2"/>
  <c r="H144" i="2"/>
  <c r="F144" i="2"/>
  <c r="H140" i="2"/>
  <c r="L140" i="2" s="1"/>
  <c r="F140" i="2"/>
  <c r="F139" i="2"/>
  <c r="F135" i="2"/>
  <c r="F134" i="2"/>
  <c r="H134" i="2"/>
  <c r="L134" i="2" s="1"/>
  <c r="F133" i="2"/>
  <c r="H133" i="2"/>
  <c r="L133" i="2" s="1"/>
  <c r="F105" i="2"/>
  <c r="F127" i="2"/>
  <c r="H121" i="2"/>
  <c r="L121" i="2" s="1"/>
  <c r="F121" i="2"/>
  <c r="F124" i="2"/>
  <c r="F116" i="2"/>
  <c r="G116" i="2"/>
  <c r="F114" i="2"/>
  <c r="F113" i="2"/>
  <c r="K547" i="2"/>
  <c r="K523" i="2"/>
  <c r="K499" i="2"/>
  <c r="K475" i="2"/>
  <c r="K463" i="2"/>
  <c r="K451" i="2"/>
  <c r="K427" i="2"/>
  <c r="K415" i="2"/>
  <c r="K403" i="2"/>
  <c r="K391" i="2"/>
  <c r="K379" i="2"/>
  <c r="K367" i="2"/>
  <c r="K343" i="2"/>
  <c r="K331" i="2"/>
  <c r="K319" i="2"/>
  <c r="K307" i="2"/>
  <c r="K295" i="2"/>
  <c r="K283" i="2"/>
  <c r="K271" i="2"/>
  <c r="K259" i="2"/>
  <c r="K235" i="2"/>
  <c r="K571" i="2"/>
  <c r="K559" i="2"/>
  <c r="K535" i="2"/>
  <c r="K511" i="2"/>
  <c r="K487" i="2"/>
  <c r="H127" i="2"/>
  <c r="K597" i="2"/>
  <c r="F125" i="2"/>
  <c r="H126" i="2"/>
  <c r="L126" i="2" s="1"/>
  <c r="H124" i="2"/>
  <c r="L124" i="2" s="1"/>
  <c r="H131" i="2"/>
  <c r="L131" i="2" s="1"/>
  <c r="H132" i="2"/>
  <c r="F132" i="2"/>
  <c r="F131" i="2"/>
  <c r="F126" i="2"/>
  <c r="H125" i="2"/>
  <c r="H119" i="2"/>
  <c r="F119" i="2"/>
  <c r="F115" i="2"/>
  <c r="H115" i="2"/>
  <c r="L115" i="2" s="1"/>
  <c r="H114" i="2"/>
  <c r="L114" i="2" s="1"/>
  <c r="K565" i="2"/>
  <c r="K541" i="2"/>
  <c r="K529" i="2"/>
  <c r="K505" i="2"/>
  <c r="K493" i="2"/>
  <c r="K481" i="2"/>
  <c r="K469" i="2"/>
  <c r="K445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589" i="2"/>
  <c r="K577" i="2"/>
  <c r="K517" i="2"/>
  <c r="K553" i="2"/>
  <c r="F69" i="2"/>
  <c r="K258" i="2"/>
  <c r="K621" i="2"/>
  <c r="K609" i="2"/>
  <c r="K104" i="2"/>
  <c r="K585" i="2"/>
  <c r="K573" i="2"/>
  <c r="K561" i="2"/>
  <c r="K549" i="2"/>
  <c r="K537" i="2"/>
  <c r="K525" i="2"/>
  <c r="K513" i="2"/>
  <c r="K429" i="2"/>
  <c r="K405" i="2"/>
  <c r="K393" i="2"/>
  <c r="K381" i="2"/>
  <c r="K369" i="2"/>
  <c r="K357" i="2"/>
  <c r="K345" i="2"/>
  <c r="K321" i="2"/>
  <c r="K273" i="2"/>
  <c r="K261" i="2"/>
  <c r="K249" i="2"/>
  <c r="K237" i="2"/>
  <c r="H113" i="2"/>
  <c r="L113" i="2" s="1"/>
  <c r="K113" i="2" s="1"/>
  <c r="F111" i="2"/>
  <c r="H111" i="2"/>
  <c r="H110" i="2"/>
  <c r="L110" i="2" s="1"/>
  <c r="F110" i="2"/>
  <c r="H109" i="2"/>
  <c r="L109" i="2" s="1"/>
  <c r="F109" i="2"/>
  <c r="F72" i="2"/>
  <c r="K305" i="2"/>
  <c r="K75" i="2"/>
  <c r="F70" i="2"/>
  <c r="K252" i="2"/>
  <c r="H69" i="2"/>
  <c r="F43" i="2"/>
  <c r="F75" i="2"/>
  <c r="K625" i="2"/>
  <c r="K613" i="2"/>
  <c r="F76" i="2"/>
  <c r="H105" i="2"/>
  <c r="L105" i="2" s="1"/>
  <c r="K601" i="2"/>
  <c r="K594" i="2"/>
  <c r="K558" i="2"/>
  <c r="K546" i="2"/>
  <c r="K522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246" i="2"/>
  <c r="K234" i="2"/>
  <c r="K222" i="2"/>
  <c r="K457" i="2"/>
  <c r="H72" i="2"/>
  <c r="K618" i="2"/>
  <c r="K606" i="2"/>
  <c r="K488" i="2"/>
  <c r="K452" i="2"/>
  <c r="K368" i="2"/>
  <c r="K344" i="2"/>
  <c r="K320" i="2"/>
  <c r="K272" i="2"/>
  <c r="K248" i="2"/>
  <c r="K595" i="2"/>
  <c r="K583" i="2"/>
  <c r="K420" i="2"/>
  <c r="K372" i="2"/>
  <c r="K619" i="2"/>
  <c r="K607" i="2"/>
  <c r="H43" i="2"/>
  <c r="L43" i="2" s="1"/>
  <c r="K44" i="2"/>
  <c r="H38" i="2"/>
  <c r="F38" i="2"/>
  <c r="H36" i="2"/>
  <c r="H35" i="2"/>
  <c r="F35" i="2"/>
  <c r="F14" i="2"/>
  <c r="H66" i="2"/>
  <c r="L66" i="2" s="1"/>
  <c r="K593" i="2"/>
  <c r="K581" i="2"/>
  <c r="K569" i="2"/>
  <c r="K557" i="2"/>
  <c r="K545" i="2"/>
  <c r="K533" i="2"/>
  <c r="K521" i="2"/>
  <c r="K509" i="2"/>
  <c r="K497" i="2"/>
  <c r="K485" i="2"/>
  <c r="K473" i="2"/>
  <c r="K461" i="2"/>
  <c r="K449" i="2"/>
  <c r="K437" i="2"/>
  <c r="K602" i="2"/>
  <c r="K278" i="2"/>
  <c r="K617" i="2"/>
  <c r="K605" i="2"/>
  <c r="K425" i="2"/>
  <c r="K413" i="2"/>
  <c r="K401" i="2"/>
  <c r="K389" i="2"/>
  <c r="K377" i="2"/>
  <c r="K365" i="2"/>
  <c r="K353" i="2"/>
  <c r="K341" i="2"/>
  <c r="K329" i="2"/>
  <c r="K317" i="2"/>
  <c r="K293" i="2"/>
  <c r="K281" i="2"/>
  <c r="K269" i="2"/>
  <c r="K257" i="2"/>
  <c r="K245" i="2"/>
  <c r="K233" i="2"/>
  <c r="K221" i="2"/>
  <c r="F66" i="2"/>
  <c r="F55" i="2"/>
  <c r="K302" i="2"/>
  <c r="K290" i="2"/>
  <c r="K266" i="2"/>
  <c r="K254" i="2"/>
  <c r="K242" i="2"/>
  <c r="K230" i="2"/>
  <c r="K240" i="2"/>
  <c r="K554" i="2"/>
  <c r="K494" i="2"/>
  <c r="K482" i="2"/>
  <c r="K470" i="2"/>
  <c r="K458" i="2"/>
  <c r="K446" i="2"/>
  <c r="K590" i="2"/>
  <c r="K422" i="2"/>
  <c r="K410" i="2"/>
  <c r="K398" i="2"/>
  <c r="K386" i="2"/>
  <c r="K374" i="2"/>
  <c r="K362" i="2"/>
  <c r="K350" i="2"/>
  <c r="K338" i="2"/>
  <c r="K326" i="2"/>
  <c r="K314" i="2"/>
  <c r="H68" i="2"/>
  <c r="L68" i="2" s="1"/>
  <c r="F68" i="2"/>
  <c r="K116" i="2"/>
  <c r="K432" i="2"/>
  <c r="K300" i="2"/>
  <c r="K288" i="2"/>
  <c r="K276" i="2"/>
  <c r="K264" i="2"/>
  <c r="K228" i="2"/>
  <c r="K408" i="2"/>
  <c r="K251" i="2"/>
  <c r="K396" i="2"/>
  <c r="K384" i="2"/>
  <c r="K360" i="2"/>
  <c r="K348" i="2"/>
  <c r="K624" i="2"/>
  <c r="K612" i="2"/>
  <c r="K588" i="2"/>
  <c r="K576" i="2"/>
  <c r="K564" i="2"/>
  <c r="K336" i="2"/>
  <c r="K552" i="2"/>
  <c r="K324" i="2"/>
  <c r="K157" i="2"/>
  <c r="K600" i="2"/>
  <c r="K540" i="2"/>
  <c r="K528" i="2"/>
  <c r="K516" i="2"/>
  <c r="K504" i="2"/>
  <c r="K312" i="2"/>
  <c r="K492" i="2"/>
  <c r="K480" i="2"/>
  <c r="K468" i="2"/>
  <c r="K456" i="2"/>
  <c r="K444" i="2"/>
  <c r="H55" i="2"/>
  <c r="K455" i="2"/>
  <c r="K443" i="2"/>
  <c r="K407" i="2"/>
  <c r="K563" i="2"/>
  <c r="K479" i="2"/>
  <c r="K467" i="2"/>
  <c r="F51" i="2"/>
  <c r="K431" i="2"/>
  <c r="K371" i="2"/>
  <c r="F49" i="2"/>
  <c r="K623" i="2"/>
  <c r="K551" i="2"/>
  <c r="K419" i="2"/>
  <c r="K239" i="2"/>
  <c r="K380" i="2"/>
  <c r="K260" i="2"/>
  <c r="K539" i="2"/>
  <c r="K359" i="2"/>
  <c r="K311" i="2"/>
  <c r="K611" i="2"/>
  <c r="K527" i="2"/>
  <c r="K515" i="2"/>
  <c r="K212" i="2"/>
  <c r="K26" i="2"/>
  <c r="K503" i="2"/>
  <c r="K347" i="2"/>
  <c r="K299" i="2"/>
  <c r="K491" i="2"/>
  <c r="K287" i="2"/>
  <c r="K275" i="2"/>
  <c r="K599" i="2"/>
  <c r="K587" i="2"/>
  <c r="K575" i="2"/>
  <c r="K395" i="2"/>
  <c r="K383" i="2"/>
  <c r="K335" i="2"/>
  <c r="K263" i="2"/>
  <c r="H51" i="2"/>
  <c r="F34" i="2"/>
  <c r="F9" i="2"/>
  <c r="K309" i="2"/>
  <c r="K225" i="2"/>
  <c r="K204" i="2"/>
  <c r="K416" i="2"/>
  <c r="K296" i="2"/>
  <c r="K392" i="2"/>
  <c r="K236" i="2"/>
  <c r="K476" i="2"/>
  <c r="K440" i="2"/>
  <c r="K308" i="2"/>
  <c r="K284" i="2"/>
  <c r="K464" i="2"/>
  <c r="K356" i="2"/>
  <c r="K500" i="2"/>
  <c r="K428" i="2"/>
  <c r="K404" i="2"/>
  <c r="K332" i="2"/>
  <c r="G34" i="2"/>
  <c r="H9" i="2"/>
  <c r="K596" i="2"/>
  <c r="K11" i="2"/>
  <c r="H52" i="2"/>
  <c r="F52" i="2"/>
  <c r="H49" i="2"/>
  <c r="H47" i="2"/>
  <c r="L47" i="2" s="1"/>
  <c r="F47" i="2"/>
  <c r="H42" i="2"/>
  <c r="H46" i="2"/>
  <c r="F46" i="2"/>
  <c r="F45" i="2"/>
  <c r="H45" i="2"/>
  <c r="F42" i="2"/>
  <c r="H41" i="2"/>
  <c r="F41" i="2"/>
  <c r="K524" i="2"/>
  <c r="K417" i="2"/>
  <c r="K548" i="2"/>
  <c r="K477" i="2"/>
  <c r="K285" i="2"/>
  <c r="K620" i="2"/>
  <c r="K608" i="2"/>
  <c r="K584" i="2"/>
  <c r="K441" i="2"/>
  <c r="K489" i="2"/>
  <c r="K453" i="2"/>
  <c r="K536" i="2"/>
  <c r="K512" i="2"/>
  <c r="K333" i="2"/>
  <c r="K626" i="2"/>
  <c r="K411" i="2"/>
  <c r="K399" i="2"/>
  <c r="K387" i="2"/>
  <c r="K351" i="2"/>
  <c r="K315" i="2"/>
  <c r="K243" i="2"/>
  <c r="K231" i="2"/>
  <c r="K560" i="2"/>
  <c r="K297" i="2"/>
  <c r="K501" i="2"/>
  <c r="K465" i="2"/>
  <c r="K572" i="2"/>
  <c r="H37" i="2"/>
  <c r="G37" i="2"/>
  <c r="K34" i="2"/>
  <c r="H33" i="2"/>
  <c r="F33" i="2"/>
  <c r="H32" i="2"/>
  <c r="F32" i="2"/>
  <c r="G27" i="2"/>
  <c r="H27" i="2"/>
  <c r="K578" i="2"/>
  <c r="K530" i="2"/>
  <c r="K435" i="2"/>
  <c r="K614" i="2"/>
  <c r="K483" i="2"/>
  <c r="K447" i="2"/>
  <c r="K255" i="2"/>
  <c r="K506" i="2"/>
  <c r="K8" i="2"/>
  <c r="K582" i="2"/>
  <c r="K439" i="2"/>
  <c r="K355" i="2"/>
  <c r="K339" i="2"/>
  <c r="K566" i="2"/>
  <c r="K518" i="2"/>
  <c r="K495" i="2"/>
  <c r="K459" i="2"/>
  <c r="K291" i="2"/>
  <c r="K542" i="2"/>
  <c r="K303" i="2"/>
  <c r="K534" i="2"/>
  <c r="K471" i="2"/>
  <c r="K423" i="2"/>
  <c r="K570" i="2"/>
  <c r="K327" i="2"/>
  <c r="H24" i="2"/>
  <c r="F24" i="2"/>
  <c r="H13" i="2"/>
  <c r="F13" i="2"/>
  <c r="K434" i="2"/>
  <c r="I49" i="5"/>
  <c r="I48" i="5"/>
  <c r="I47" i="5"/>
  <c r="K33" i="4"/>
  <c r="I11" i="5"/>
  <c r="K18" i="4"/>
  <c r="K11" i="4"/>
  <c r="K19" i="4"/>
  <c r="K39" i="4"/>
  <c r="K40" i="4"/>
  <c r="K25" i="4"/>
  <c r="K26" i="4"/>
  <c r="K54" i="2" l="1"/>
  <c r="K158" i="2"/>
  <c r="K209" i="2"/>
  <c r="K139" i="2"/>
  <c r="K168" i="2"/>
  <c r="K211" i="2"/>
  <c r="K227" i="2"/>
  <c r="K107" i="2"/>
  <c r="K199" i="2"/>
  <c r="K223" i="2"/>
  <c r="K112" i="2"/>
  <c r="K106" i="2"/>
  <c r="K210" i="2"/>
  <c r="K152" i="2"/>
  <c r="K153" i="2"/>
  <c r="K201" i="2"/>
  <c r="J7" i="3"/>
  <c r="K7" i="3" s="1"/>
  <c r="I13" i="5" s="1"/>
  <c r="F13" i="5"/>
  <c r="K108" i="2"/>
  <c r="K77" i="2"/>
  <c r="K196" i="2"/>
  <c r="L206" i="2"/>
  <c r="K206" i="2" s="1"/>
  <c r="K128" i="2"/>
  <c r="L205" i="2"/>
  <c r="K205" i="2" s="1"/>
  <c r="L208" i="2"/>
  <c r="K208" i="2" s="1"/>
  <c r="L213" i="2"/>
  <c r="K213" i="2" s="1"/>
  <c r="L169" i="2"/>
  <c r="K169" i="2" s="1"/>
  <c r="K142" i="2"/>
  <c r="K70" i="2"/>
  <c r="K74" i="2"/>
  <c r="K147" i="2"/>
  <c r="K130" i="2"/>
  <c r="K143" i="2"/>
  <c r="K145" i="2"/>
  <c r="K146" i="2"/>
  <c r="K148" i="2"/>
  <c r="K138" i="2"/>
  <c r="K195" i="2"/>
  <c r="K159" i="2"/>
  <c r="K155" i="2"/>
  <c r="K42" i="3"/>
  <c r="K170" i="2"/>
  <c r="K151" i="2"/>
  <c r="K141" i="2"/>
  <c r="K136" i="2"/>
  <c r="K137" i="2"/>
  <c r="K133" i="2"/>
  <c r="K122" i="2"/>
  <c r="K76" i="2"/>
  <c r="L73" i="2"/>
  <c r="K73" i="2" s="1"/>
  <c r="K50" i="2"/>
  <c r="K48" i="2"/>
  <c r="K39" i="2"/>
  <c r="L25" i="2"/>
  <c r="K25" i="2" s="1"/>
  <c r="K14" i="2"/>
  <c r="K121" i="2"/>
  <c r="K203" i="2"/>
  <c r="K202" i="2"/>
  <c r="K198" i="2"/>
  <c r="K197" i="2"/>
  <c r="L194" i="2"/>
  <c r="K194" i="2" s="1"/>
  <c r="K193" i="2"/>
  <c r="K192" i="2"/>
  <c r="K163" i="2"/>
  <c r="K161" i="2"/>
  <c r="K164" i="2"/>
  <c r="K165" i="2"/>
  <c r="K167" i="2"/>
  <c r="K166" i="2"/>
  <c r="L162" i="2"/>
  <c r="K162" i="2" s="1"/>
  <c r="L160" i="2"/>
  <c r="K160" i="2" s="1"/>
  <c r="L156" i="2"/>
  <c r="K156" i="2" s="1"/>
  <c r="K150" i="2"/>
  <c r="L144" i="2"/>
  <c r="K144" i="2" s="1"/>
  <c r="K140" i="2"/>
  <c r="K134" i="2"/>
  <c r="K114" i="2"/>
  <c r="L127" i="2"/>
  <c r="K127" i="2" s="1"/>
  <c r="K44" i="3"/>
  <c r="K131" i="2"/>
  <c r="K126" i="2"/>
  <c r="K124" i="2"/>
  <c r="L69" i="2"/>
  <c r="K69" i="2" s="1"/>
  <c r="K109" i="2"/>
  <c r="L132" i="2"/>
  <c r="K132" i="2" s="1"/>
  <c r="L125" i="2"/>
  <c r="K125" i="2" s="1"/>
  <c r="L119" i="2"/>
  <c r="K119" i="2" s="1"/>
  <c r="K115" i="2"/>
  <c r="L111" i="2"/>
  <c r="K111" i="2" s="1"/>
  <c r="K110" i="2"/>
  <c r="K43" i="2"/>
  <c r="K105" i="2"/>
  <c r="L72" i="2"/>
  <c r="L35" i="2"/>
  <c r="K35" i="2" s="1"/>
  <c r="L38" i="2"/>
  <c r="K38" i="2" s="1"/>
  <c r="L36" i="2"/>
  <c r="K36" i="2" s="1"/>
  <c r="F28" i="5"/>
  <c r="J22" i="3"/>
  <c r="K66" i="2"/>
  <c r="K47" i="2"/>
  <c r="K68" i="2"/>
  <c r="L24" i="2"/>
  <c r="K24" i="2" s="1"/>
  <c r="L55" i="2"/>
  <c r="K55" i="2" s="1"/>
  <c r="L51" i="2"/>
  <c r="L9" i="2"/>
  <c r="K9" i="2" s="1"/>
  <c r="L52" i="2"/>
  <c r="K52" i="2" s="1"/>
  <c r="L49" i="2"/>
  <c r="K49" i="2" s="1"/>
  <c r="L42" i="2"/>
  <c r="K42" i="2" s="1"/>
  <c r="L46" i="2"/>
  <c r="K46" i="2" s="1"/>
  <c r="L45" i="2"/>
  <c r="K45" i="2" s="1"/>
  <c r="L41" i="2"/>
  <c r="K41" i="2" s="1"/>
  <c r="C19" i="4"/>
  <c r="G19" i="4" s="1"/>
  <c r="C25" i="4"/>
  <c r="G25" i="4" s="1"/>
  <c r="C11" i="4"/>
  <c r="G11" i="4" s="1"/>
  <c r="C40" i="4"/>
  <c r="G40" i="4" s="1"/>
  <c r="C32" i="4"/>
  <c r="G32" i="4" s="1"/>
  <c r="L37" i="2"/>
  <c r="K37" i="2" s="1"/>
  <c r="L33" i="2"/>
  <c r="K33" i="2" s="1"/>
  <c r="L32" i="2"/>
  <c r="K32" i="2" s="1"/>
  <c r="L27" i="2"/>
  <c r="K27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L13" i="2"/>
  <c r="K13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51" i="2" l="1"/>
  <c r="K32" i="4"/>
  <c r="K38" i="4"/>
  <c r="K42" i="4" s="1"/>
  <c r="K72" i="2"/>
  <c r="I10" i="5"/>
  <c r="K24" i="4"/>
  <c r="K28" i="4" s="1"/>
  <c r="K17" i="4"/>
  <c r="K21" i="4" s="1"/>
  <c r="K31" i="4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K35" i="4" l="1"/>
  <c r="L5" i="2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<sst xmlns="http://schemas.openxmlformats.org/spreadsheetml/2006/main" count="372" uniqueCount="212">
  <si>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</si>
  <si>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</si>
  <si>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</si>
  <si>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</si>
  <si>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</si>
  <si>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</si>
  <si>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</si>
  <si>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</si>
  <si>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</si>
  <si>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</si>
  <si>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</si>
  <si>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</si>
  <si>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</si>
  <si>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</si>
  <si>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</si>
  <si>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</si>
  <si>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</si>
  <si>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</si>
  <si>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</si>
  <si>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</si>
  <si>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</si>
  <si>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</si>
  <si>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</si>
  <si>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</si>
  <si>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</si>
  <si>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</si>
  <si>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</si>
  <si>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</si>
  <si>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</si>
  <si>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</si>
  <si>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</si>
  <si>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</si>
  <si>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</si>
  <si>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</si>
  <si>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</si>
  <si>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</si>
  <si>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</si>
  <si>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</si>
  <si>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</si>
  <si>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</si>
  <si>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</si>
  <si>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</si>
  <si>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</si>
  <si>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</si>
  <si>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</si>
  <si>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</si>
  <si>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</si>
  <si>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</si>
  <si>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</si>
  <si>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</si>
  <si>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</si>
  <si>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</si>
  <si>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</si>
  <si>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</si>
  <si>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</si>
  <si>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</si>
  <si>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</si>
  <si>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</si>
  <si>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</si>
  <si>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</si>
  <si>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</si>
  <si>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</si>
  <si>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</si>
  <si>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</si>
  <si>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</si>
  <si>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</si>
  <si>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</si>
  <si>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</si>
  <si>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</si>
  <si>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</si>
  <si>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</si>
  <si>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</si>
  <si>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</si>
  <si>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</si>
  <si>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</si>
  <si>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</si>
  <si>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</si>
  <si>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</si>
  <si>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</si>
  <si>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</si>
  <si>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</si>
  <si>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</si>
  <si>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</si>
  <si>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</si>
  <si>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</si>
  <si>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</si>
  <si>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</si>
  <si>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</si>
  <si>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</si>
  <si>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</si>
  <si>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</si>
  <si>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</si>
  <si>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</si>
  <si>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</si>
  <si>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</si>
  <si>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</si>
  <si>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</si>
  <si>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</si>
  <si>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</si>
  <si>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</si>
  <si>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</si>
  <si>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</si>
  <si>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</si>
  <si>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</si>
  <si>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</si>
  <si>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</si>
  <si>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</si>
  <si>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</si>
  <si>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</si>
  <si>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</si>
  <si>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</si>
  <si>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</si>
  <si>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</si>
  <si>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</si>
  <si>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</si>
  <si>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</si>
  <si>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</si>
  <si>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</si>
  <si>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</si>
  <si>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</si>
  <si>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</si>
  <si>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</si>
  <si>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</si>
  <si>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</si>
  <si>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</si>
  <si>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</si>
  <si>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</si>
  <si>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</si>
  <si>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</si>
  <si>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</si>
  <si>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</si>
  <si>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</si>
  <si>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</si>
  <si>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</si>
  <si>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</si>
  <si>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</si>
  <si>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</si>
  <si>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</si>
  <si>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</si>
  <si>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</si>
  <si>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</si>
  <si>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</si>
  <si>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</si>
  <si>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</si>
  <si>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</si>
  <si>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</si>
  <si>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</si>
  <si>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</si>
  <si>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</si>
  <si>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</si>
  <si>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</si>
  <si>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</si>
  <si>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</si>
  <si>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</si>
  <si>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</si>
  <si>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</si>
  <si>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</si>
  <si>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</si>
  <si>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</si>
  <si>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</si>
  <si>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</si>
  <si>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</si>
  <si>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</si>
  <si>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</si>
  <si>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</si>
  <si>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</si>
  <si>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</si>
  <si>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</si>
  <si>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</si>
  <si>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</si>
  <si>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</si>
  <si>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Jonathas Gomes Marques</t>
  </si>
  <si>
    <t>4.3.1</t>
  </si>
  <si>
    <t>- Análise de Pontos de Função realizada no ambiente de homologação (http://webponto.sad.infovia-mt/default.aspx) entre o período de 28/06/2022 a 30/06/2022, versão S2 (WEBPonto - Todos os direitos reservados - S2).</t>
  </si>
  <si>
    <t>Exercício</t>
  </si>
  <si>
    <r>
      <t xml:space="preserve">Realizar a mensuração do tamanho funcional para o produto de software </t>
    </r>
    <r>
      <rPr>
        <b/>
        <sz val="10"/>
        <color rgb="FF0070C0"/>
        <rFont val="Franklin Gothic Medium"/>
        <family val="2"/>
      </rPr>
      <t>SICAD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Servir de insumo para a análise de viabilidade do projeto;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</si>
  <si>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SICAD</t>
  </si>
  <si>
    <t>Indicativa (NESMA)</t>
  </si>
  <si>
    <t xml:space="preserve">1 - Identificar e mensurar as funções de dados e de transação;
2 - Identificar e mensurar as fronteiras da aplicação;
3- Versão 1.15.2-h - 1.15.3.api
</t>
  </si>
  <si>
    <t>Solicitação de Adiantamento</t>
  </si>
  <si>
    <t>Órgão</t>
  </si>
  <si>
    <t>Unidade Orçamentária</t>
  </si>
  <si>
    <t>Unidade Gestora</t>
  </si>
  <si>
    <t>Projeto Atividade</t>
  </si>
  <si>
    <t>Elemento de Despesa</t>
  </si>
  <si>
    <t>Fonte de Recurso</t>
  </si>
  <si>
    <t>Pessoa</t>
  </si>
  <si>
    <t>Prestação de Contas</t>
  </si>
  <si>
    <t>Fiplan</t>
  </si>
  <si>
    <t>Amparo Legal</t>
  </si>
  <si>
    <t>Forma de Recebimento</t>
  </si>
  <si>
    <t>Restrição de Solicitação</t>
  </si>
  <si>
    <t>Tipo de Arquivo</t>
  </si>
  <si>
    <t>Gerência Chefia Regional</t>
  </si>
  <si>
    <t>Cargo</t>
  </si>
  <si>
    <t>Análise Contábil</t>
  </si>
  <si>
    <t>Baixa Adiantamento</t>
  </si>
  <si>
    <t>Sigadoc</t>
  </si>
  <si>
    <t>Orçamentos</t>
  </si>
  <si>
    <t>Serviços Financeiros</t>
  </si>
  <si>
    <t>Ordenador de Despesas</t>
  </si>
  <si>
    <t>Execução de Recursos</t>
  </si>
  <si>
    <t>Registro de Ocorrências</t>
  </si>
  <si>
    <t>Notas de Empenho</t>
  </si>
  <si>
    <t>Unidades Contábeis e Financeiras</t>
  </si>
  <si>
    <t>Caráter de Despesas</t>
  </si>
  <si>
    <t>Sigilo ou reservada.</t>
  </si>
  <si>
    <t>Patrimônio Mobiliário</t>
  </si>
  <si>
    <t>Penalidades</t>
  </si>
  <si>
    <t>Prioridade</t>
  </si>
  <si>
    <t>Modalidade de Concessão</t>
  </si>
  <si>
    <t>Conta Bancária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</si>
</sst>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2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81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0.65517241379310343</c:v>
                </c:pt>
                <c:pt idx="4">
                  <c:v>0.34482758620689657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="120" zoomScaleNormal="120" zoomScaleSheetLayoutView="100" workbookViewId="0">
      <pane ySplit="3" topLeftCell="A4" activePane="bottomLeft" state="frozen"/>
      <selection activeCell="B11" sqref="B11"/>
      <selection pane="bottomLeft" activeCell="A17" sqref="A17:V20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2.75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2.75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x14ac:dyDescent="0.25">
      <c r="A4" s="130" t="s">
        <v>1</v>
      </c>
      <c r="B4" s="130"/>
      <c r="C4" s="130"/>
      <c r="D4" s="130"/>
      <c r="E4" s="130"/>
      <c r="F4" s="131" t="s">
        <v>170</v>
      </c>
      <c r="G4" s="131"/>
      <c r="H4" s="131"/>
      <c r="I4" s="131"/>
      <c r="J4" s="131"/>
      <c r="K4" s="131"/>
      <c r="L4" s="131"/>
      <c r="M4" s="131"/>
      <c r="N4" s="131"/>
      <c r="O4" s="135" t="s">
        <v>2</v>
      </c>
      <c r="P4" s="135"/>
      <c r="Q4" s="133">
        <f>Funções!L4</f>
        <v>203</v>
      </c>
      <c r="R4" s="133"/>
      <c r="S4" s="133"/>
      <c r="T4" s="133"/>
      <c r="U4" s="133"/>
      <c r="V4" s="133"/>
    </row>
    <row r="5" spans="1:22" x14ac:dyDescent="0.25">
      <c r="A5" s="130" t="s">
        <v>3</v>
      </c>
      <c r="B5" s="130"/>
      <c r="C5" s="130"/>
      <c r="D5" s="130"/>
      <c r="E5" s="130"/>
      <c r="F5" s="131" t="s">
        <v>176</v>
      </c>
      <c r="G5" s="131"/>
      <c r="H5" s="131"/>
      <c r="I5" s="131"/>
      <c r="J5" s="131"/>
      <c r="K5" s="131"/>
      <c r="L5" s="131"/>
      <c r="M5" s="131"/>
      <c r="N5" s="131"/>
      <c r="O5" s="132" t="s">
        <v>6</v>
      </c>
      <c r="P5" s="132"/>
      <c r="Q5" s="133">
        <f>Funções!L5</f>
        <v>203</v>
      </c>
      <c r="R5" s="133"/>
      <c r="S5" s="133"/>
      <c r="T5" s="133"/>
      <c r="U5" s="133"/>
      <c r="V5" s="133"/>
    </row>
    <row r="6" spans="1:22" x14ac:dyDescent="0.25">
      <c r="A6" s="130" t="s">
        <v>5</v>
      </c>
      <c r="B6" s="130"/>
      <c r="C6" s="130"/>
      <c r="D6" s="130"/>
      <c r="E6" s="130"/>
      <c r="F6" s="136" t="s">
        <v>3</v>
      </c>
      <c r="G6" s="136"/>
      <c r="H6" s="136"/>
      <c r="I6" s="136"/>
      <c r="J6" s="136"/>
      <c r="K6" s="136"/>
      <c r="L6" s="136"/>
      <c r="M6" s="136"/>
      <c r="N6" s="136"/>
      <c r="O6" s="132" t="s">
        <v>4</v>
      </c>
      <c r="P6" s="132"/>
      <c r="Q6" s="133">
        <f>Funções!L6</f>
        <v>203</v>
      </c>
      <c r="R6" s="133"/>
      <c r="S6" s="133"/>
      <c r="T6" s="133"/>
      <c r="U6" s="133"/>
      <c r="V6" s="133"/>
    </row>
    <row r="7" spans="1:22" ht="12.75" x14ac:dyDescent="0.2">
      <c r="A7" s="130" t="s">
        <v>7</v>
      </c>
      <c r="B7" s="130"/>
      <c r="C7" s="130"/>
      <c r="D7" s="130"/>
      <c r="E7" s="130"/>
      <c r="F7" s="131" t="s">
        <v>177</v>
      </c>
      <c r="G7" s="131"/>
      <c r="H7" s="131"/>
      <c r="I7" s="131"/>
      <c r="J7" s="131"/>
      <c r="K7" s="131"/>
      <c r="L7" s="131"/>
      <c r="M7" s="131"/>
      <c r="N7" s="131"/>
      <c r="O7" s="132" t="s">
        <v>8</v>
      </c>
      <c r="P7" s="132"/>
      <c r="Q7" s="132"/>
      <c r="R7" s="137"/>
      <c r="S7" s="137"/>
      <c r="T7" s="137"/>
      <c r="U7" s="137"/>
      <c r="V7" s="137"/>
    </row>
    <row r="8" spans="1:22" ht="12.75" x14ac:dyDescent="0.2">
      <c r="A8" s="130" t="s">
        <v>9</v>
      </c>
      <c r="B8" s="130"/>
      <c r="C8" s="130"/>
      <c r="D8" s="130"/>
      <c r="E8" s="130"/>
      <c r="F8" s="131" t="s">
        <v>176</v>
      </c>
      <c r="G8" s="131"/>
      <c r="H8" s="131"/>
      <c r="I8" s="131"/>
      <c r="J8" s="131"/>
      <c r="K8" s="131"/>
      <c r="L8" s="131"/>
      <c r="M8" s="131"/>
      <c r="N8" s="131"/>
      <c r="O8" s="132" t="s">
        <v>10</v>
      </c>
      <c r="P8" s="132"/>
      <c r="Q8" s="132"/>
      <c r="R8" s="137" t="s">
        <v>172</v>
      </c>
      <c r="S8" s="137"/>
      <c r="T8" s="137"/>
      <c r="U8" s="137"/>
      <c r="V8" s="137"/>
    </row>
    <row r="9" spans="1:22" x14ac:dyDescent="0.25">
      <c r="A9" s="130" t="s">
        <v>11</v>
      </c>
      <c r="B9" s="130"/>
      <c r="C9" s="130"/>
      <c r="D9" s="130"/>
      <c r="E9" s="130"/>
      <c r="F9" s="136" t="s">
        <v>171</v>
      </c>
      <c r="G9" s="136"/>
      <c r="H9" s="136"/>
      <c r="I9" s="136"/>
      <c r="J9" s="136"/>
      <c r="K9" s="136"/>
      <c r="L9" s="136"/>
      <c r="M9" s="136"/>
      <c r="N9" s="136"/>
      <c r="O9" s="138" t="s">
        <v>12</v>
      </c>
      <c r="P9" s="138"/>
      <c r="Q9" s="138"/>
      <c r="R9" s="139">
        <v>45272</v>
      </c>
      <c r="S9" s="139"/>
      <c r="T9" s="139"/>
      <c r="U9" s="139"/>
      <c r="V9" s="139"/>
    </row>
    <row r="10" spans="1:22" x14ac:dyDescent="0.25">
      <c r="A10" s="130" t="s">
        <v>13</v>
      </c>
      <c r="B10" s="130"/>
      <c r="C10" s="130"/>
      <c r="D10" s="130"/>
      <c r="E10" s="130"/>
      <c r="F10" s="136"/>
      <c r="G10" s="136"/>
      <c r="H10" s="136"/>
      <c r="I10" s="136"/>
      <c r="J10" s="136"/>
      <c r="K10" s="136"/>
      <c r="L10" s="136"/>
      <c r="M10" s="136"/>
      <c r="N10" s="136"/>
      <c r="O10" s="138" t="s">
        <v>14</v>
      </c>
      <c r="P10" s="138"/>
      <c r="Q10" s="138"/>
      <c r="R10" s="139"/>
      <c r="S10" s="139"/>
      <c r="T10" s="139"/>
      <c r="U10" s="139"/>
      <c r="V10" s="139"/>
    </row>
    <row r="11" spans="1:22" x14ac:dyDescent="0.2">
      <c r="A11" s="140" t="s">
        <v>15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12.75" x14ac:dyDescent="0.2">
      <c r="A12" s="141" t="s">
        <v>175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2.75" x14ac:dyDescent="0.2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2.75" x14ac:dyDescent="0.2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ht="90.75" customHeight="1" x14ac:dyDescent="0.2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x14ac:dyDescent="0.2">
      <c r="A16" s="140" t="s">
        <v>16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2.75" x14ac:dyDescent="0.2">
      <c r="A17" s="141" t="s">
        <v>178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ht="12.75" x14ac:dyDescent="0.2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39.75" customHeight="1" x14ac:dyDescent="0.2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45.5" customHeight="1" x14ac:dyDescent="0.2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">
      <c r="A21" s="140" t="s">
        <v>17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 ht="12.75" x14ac:dyDescent="0.2">
      <c r="A22" s="142" t="s">
        <v>173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ht="12.75" x14ac:dyDescent="0.2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2.75" x14ac:dyDescent="0.2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thickBot="1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thickBot="1" x14ac:dyDescent="0.25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thickBot="1" x14ac:dyDescent="0.25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2.75" x14ac:dyDescent="0.2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2.75" x14ac:dyDescent="0.2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2.75" x14ac:dyDescent="0.2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2.75" x14ac:dyDescent="0.2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2.75" x14ac:dyDescent="0.2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2.75" x14ac:dyDescent="0.2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2.75" x14ac:dyDescent="0.2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2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2.75" x14ac:dyDescent="0.2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2.75" x14ac:dyDescent="0.2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2.75" x14ac:dyDescent="0.2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2.75" x14ac:dyDescent="0.2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2.75" x14ac:dyDescent="0.2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2.75" x14ac:dyDescent="0.2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2.75" x14ac:dyDescent="0.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2.75" x14ac:dyDescent="0.2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2.75" x14ac:dyDescent="0.2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2.75" x14ac:dyDescent="0.2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28"/>
  <sheetViews>
    <sheetView showGridLines="0" zoomScale="130" zoomScaleNormal="130" zoomScaleSheetLayoutView="100" workbookViewId="0">
      <pane ySplit="7" topLeftCell="A8" activePane="bottomLeft" state="frozen"/>
      <selection activeCell="B11" sqref="B11"/>
      <selection pane="bottomLeft" activeCell="A39" sqref="A39:C39"/>
    </sheetView>
  </sheetViews>
  <sheetFormatPr defaultRowHeight="12.75" x14ac:dyDescent="0.2"/>
  <cols>
    <col min="1" max="1" width="66.140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7.42578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SICAD</v>
      </c>
      <c r="B4" s="150" t="str">
        <f>Contagem!A8&amp;" : "&amp;Contagem!F8</f>
        <v>Projeto : SICAD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SUM(H8:H628)</f>
        <v>203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 xml:space="preserve">Revisor : 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SUM(K8:K628)</f>
        <v>203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SUM(L8:L628)</f>
        <v>203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6" si="0">IF(ISBLANK(B8),"",IF(I8="L","Baixa",IF(I8="A","Média",IF(I8="","","Alta"))))</f>
        <v/>
      </c>
      <c r="G8" s="7" t="str">
        <f t="shared" ref="G8:G66" si="1">CONCATENATE(B8,I8)</f>
        <v/>
      </c>
      <c r="H8" s="5" t="str">
        <f t="shared" ref="H8:H66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6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6" si="4">CONCATENATE(B8,C8)</f>
        <v/>
      </c>
      <c r="K8" s="9" t="str">
        <f t="shared" ref="K8:K69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6" t="s">
        <v>179</v>
      </c>
      <c r="B9" s="4" t="s">
        <v>98</v>
      </c>
      <c r="C9" s="4" t="s">
        <v>41</v>
      </c>
      <c r="D9" s="7"/>
      <c r="E9" s="7"/>
      <c r="F9" s="8" t="str">
        <f t="shared" si="0"/>
        <v>Baixa</v>
      </c>
      <c r="G9" s="7" t="str">
        <f t="shared" si="1"/>
        <v>ALIL</v>
      </c>
      <c r="H9" s="5">
        <f t="shared" si="2"/>
        <v>7</v>
      </c>
      <c r="I9" s="122" t="str">
        <f t="shared" si="3"/>
        <v>L</v>
      </c>
      <c r="J9" s="7" t="str">
        <f t="shared" si="4"/>
        <v>ALII</v>
      </c>
      <c r="K9" s="9">
        <f t="shared" si="5"/>
        <v>7</v>
      </c>
      <c r="L9" s="9">
        <f>IF(NOT(ISERROR(VLOOKUP(B9,Deflatores!G$42:H$64,2,FALSE))),VLOOKUP(B9,Deflatores!G$42:H$64,2,FALSE),IF(OR(ISBLANK(C9),ISBLANK(B9)),"",VLOOKUP(C9,Deflatores!G$4:H$38,2,FALSE)*H9+VLOOKUP(C9,Deflatores!G$4:I$38,3,FALSE)))</f>
        <v>7</v>
      </c>
      <c r="M9" s="10"/>
      <c r="N9" s="10"/>
      <c r="O9" s="6"/>
    </row>
    <row r="10" spans="1:15" x14ac:dyDescent="0.2">
      <c r="A10" s="126"/>
      <c r="B10" s="4"/>
      <c r="C10" s="4"/>
      <c r="D10" s="7"/>
      <c r="E10" s="7"/>
      <c r="F10" s="8" t="str">
        <f t="shared" ref="F10" si="6">IF(ISBLANK(B10),"",IF(I10="L","Baixa",IF(I10="A","Média",IF(I10="","","Alta"))))</f>
        <v/>
      </c>
      <c r="G10" s="7" t="str">
        <f t="shared" ref="G10" si="7">CONCATENATE(B10,I10)</f>
        <v/>
      </c>
      <c r="H10" s="5" t="str">
        <f t="shared" ref="H10" si="8">IF(ISBLANK(B10),"",IF(B10="ALI",IF(I10="L",7,IF(I10="A",10,15)),IF(B10="AIE",IF(I10="L",5,IF(I10="A",7,10)),IF(B10="SE",IF(I10="L",4,IF(I10="A",5,7)),IF(OR(B10="EE",B10="CE"),IF(I10="L",3,IF(I10="A",4,6)),0)))))</f>
        <v/>
      </c>
      <c r="I10" s="122" t="str">
        <f t="shared" ref="I10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/>
      </c>
      <c r="J10" s="7" t="str">
        <f t="shared" ref="J10" si="10">CONCATENATE(B10,C10)</f>
        <v/>
      </c>
      <c r="K10" s="9" t="str">
        <f t="shared" ref="K10" si="11">IF(OR(H10="",H10=0),L10,H10)</f>
        <v/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">
      <c r="A11" s="126" t="s">
        <v>174</v>
      </c>
      <c r="B11" s="4" t="s">
        <v>99</v>
      </c>
      <c r="C11" s="4" t="s">
        <v>41</v>
      </c>
      <c r="D11" s="7"/>
      <c r="E11" s="7"/>
      <c r="F11" s="8" t="str">
        <f t="shared" si="0"/>
        <v>Baixa</v>
      </c>
      <c r="G11" s="7" t="str">
        <f t="shared" si="1"/>
        <v>AIEL</v>
      </c>
      <c r="H11" s="5">
        <f t="shared" si="2"/>
        <v>5</v>
      </c>
      <c r="I11" s="122" t="str">
        <f t="shared" si="3"/>
        <v>L</v>
      </c>
      <c r="J11" s="7" t="str">
        <f t="shared" si="4"/>
        <v>AIEI</v>
      </c>
      <c r="K11" s="9">
        <f t="shared" si="5"/>
        <v>5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5</v>
      </c>
      <c r="M11" s="10"/>
      <c r="N11" s="10"/>
      <c r="O11" s="6"/>
    </row>
    <row r="12" spans="1:15" x14ac:dyDescent="0.2">
      <c r="A12" s="126"/>
      <c r="B12" s="4"/>
      <c r="C12" s="4"/>
      <c r="D12" s="7"/>
      <c r="E12" s="7"/>
      <c r="F12" s="8" t="str">
        <f t="shared" ref="F12" si="12">IF(ISBLANK(B12),"",IF(I12="L","Baixa",IF(I12="A","Média",IF(I12="","","Alta"))))</f>
        <v/>
      </c>
      <c r="G12" s="7" t="str">
        <f t="shared" ref="G12" si="13">CONCATENATE(B12,I12)</f>
        <v/>
      </c>
      <c r="H12" s="5" t="str">
        <f t="shared" ref="H12" si="14">IF(ISBLANK(B12),"",IF(B12="ALI",IF(I12="L",7,IF(I12="A",10,15)),IF(B12="AIE",IF(I12="L",5,IF(I12="A",7,10)),IF(B12="SE",IF(I12="L",4,IF(I12="A",5,7)),IF(OR(B12="EE",B12="CE"),IF(I12="L",3,IF(I12="A",4,6)),0)))))</f>
        <v/>
      </c>
      <c r="I12" s="122" t="str">
        <f t="shared" ref="I12" si="15"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/>
      </c>
      <c r="J12" s="7" t="str">
        <f t="shared" ref="J12" si="16">CONCATENATE(B12,C12)</f>
        <v/>
      </c>
      <c r="K12" s="9" t="str">
        <f t="shared" ref="K12" si="17">IF(OR(H12="",H12=0),L12,H12)</f>
        <v/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">
      <c r="A13" s="126" t="s">
        <v>180</v>
      </c>
      <c r="B13" s="4" t="s">
        <v>99</v>
      </c>
      <c r="C13" s="4" t="s">
        <v>41</v>
      </c>
      <c r="D13" s="7"/>
      <c r="E13" s="7"/>
      <c r="F13" s="8" t="str">
        <f t="shared" si="0"/>
        <v>Baixa</v>
      </c>
      <c r="G13" s="7" t="str">
        <f t="shared" si="1"/>
        <v>AIEL</v>
      </c>
      <c r="H13" s="5">
        <f t="shared" si="2"/>
        <v>5</v>
      </c>
      <c r="I13" s="122" t="str">
        <f t="shared" si="3"/>
        <v>L</v>
      </c>
      <c r="J13" s="7" t="str">
        <f t="shared" si="4"/>
        <v>AIEI</v>
      </c>
      <c r="K13" s="9">
        <f t="shared" si="5"/>
        <v>5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5</v>
      </c>
      <c r="M13" s="10"/>
      <c r="N13" s="10"/>
      <c r="O13" s="6"/>
    </row>
    <row r="14" spans="1:15" x14ac:dyDescent="0.2">
      <c r="A14" s="126"/>
      <c r="B14" s="4"/>
      <c r="C14" s="4"/>
      <c r="D14" s="7"/>
      <c r="E14" s="7"/>
      <c r="F14" s="8" t="str">
        <f t="shared" si="0"/>
        <v/>
      </c>
      <c r="G14" s="7" t="str">
        <f t="shared" si="1"/>
        <v/>
      </c>
      <c r="H14" s="5" t="str">
        <f t="shared" si="2"/>
        <v/>
      </c>
      <c r="I14" s="122" t="str">
        <f t="shared" si="3"/>
        <v/>
      </c>
      <c r="J14" s="7" t="str">
        <f t="shared" si="4"/>
        <v/>
      </c>
      <c r="K14" s="9" t="str">
        <f t="shared" si="5"/>
        <v/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">
      <c r="A15" s="126" t="s">
        <v>181</v>
      </c>
      <c r="B15" s="4" t="s">
        <v>99</v>
      </c>
      <c r="C15" s="4" t="s">
        <v>41</v>
      </c>
      <c r="D15" s="7"/>
      <c r="E15" s="7"/>
      <c r="F15" s="8" t="str">
        <f t="shared" si="0"/>
        <v>Baixa</v>
      </c>
      <c r="G15" s="7" t="str">
        <f t="shared" si="1"/>
        <v>AIEL</v>
      </c>
      <c r="H15" s="5">
        <f t="shared" si="2"/>
        <v>5</v>
      </c>
      <c r="I15" s="122" t="str">
        <f t="shared" si="3"/>
        <v>L</v>
      </c>
      <c r="J15" s="7" t="str">
        <f t="shared" si="4"/>
        <v>AIEI</v>
      </c>
      <c r="K15" s="9">
        <f t="shared" si="5"/>
        <v>5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5</v>
      </c>
      <c r="M15" s="10"/>
      <c r="N15" s="10"/>
      <c r="O15" s="6"/>
    </row>
    <row r="16" spans="1:15" x14ac:dyDescent="0.2">
      <c r="A16" s="126"/>
      <c r="B16" s="4"/>
      <c r="C16" s="4"/>
      <c r="D16" s="7"/>
      <c r="E16" s="7"/>
      <c r="F16" s="8" t="str">
        <f t="shared" ref="F16:F19" si="18">IF(ISBLANK(B16),"",IF(I16="L","Baixa",IF(I16="A","Média",IF(I16="","","Alta"))))</f>
        <v/>
      </c>
      <c r="G16" s="7" t="str">
        <f t="shared" ref="G16:G19" si="19">CONCATENATE(B16,I16)</f>
        <v/>
      </c>
      <c r="H16" s="5" t="str">
        <f t="shared" ref="H16:H19" si="20">IF(ISBLANK(B16),"",IF(B16="ALI",IF(I16="L",7,IF(I16="A",10,15)),IF(B16="AIE",IF(I16="L",5,IF(I16="A",7,10)),IF(B16="SE",IF(I16="L",4,IF(I16="A",5,7)),IF(OR(B16="EE",B16="CE"),IF(I16="L",3,IF(I16="A",4,6)),0)))))</f>
        <v/>
      </c>
      <c r="I16" s="122" t="str">
        <f t="shared" ref="I16:I19" si="21"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/>
      </c>
      <c r="J16" s="7" t="str">
        <f t="shared" ref="J16:J19" si="22">CONCATENATE(B16,C16)</f>
        <v/>
      </c>
      <c r="K16" s="9" t="str">
        <f t="shared" ref="K16:K19" si="23">IF(OR(H16="",H16=0),L16,H16)</f>
        <v/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">
      <c r="A17" s="126" t="s">
        <v>182</v>
      </c>
      <c r="B17" s="4" t="s">
        <v>99</v>
      </c>
      <c r="C17" s="4" t="s">
        <v>41</v>
      </c>
      <c r="D17" s="7"/>
      <c r="E17" s="7"/>
      <c r="F17" s="8" t="str">
        <f t="shared" si="18"/>
        <v>Baixa</v>
      </c>
      <c r="G17" s="7" t="str">
        <f t="shared" si="19"/>
        <v>AIEL</v>
      </c>
      <c r="H17" s="5">
        <f t="shared" si="20"/>
        <v>5</v>
      </c>
      <c r="I17" s="122" t="str">
        <f t="shared" si="21"/>
        <v>L</v>
      </c>
      <c r="J17" s="7" t="str">
        <f t="shared" si="22"/>
        <v>AIEI</v>
      </c>
      <c r="K17" s="9">
        <f t="shared" si="23"/>
        <v>5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5</v>
      </c>
      <c r="M17" s="10"/>
      <c r="N17" s="10"/>
      <c r="O17" s="6"/>
    </row>
    <row r="18" spans="1:15" x14ac:dyDescent="0.2">
      <c r="A18" s="126"/>
      <c r="B18" s="4"/>
      <c r="C18" s="4"/>
      <c r="D18" s="7"/>
      <c r="E18" s="7"/>
      <c r="F18" s="8" t="str">
        <f t="shared" ref="F18" si="24">IF(ISBLANK(B18),"",IF(I18="L","Baixa",IF(I18="A","Média",IF(I18="","","Alta"))))</f>
        <v/>
      </c>
      <c r="G18" s="7" t="str">
        <f t="shared" ref="G18" si="25">CONCATENATE(B18,I18)</f>
        <v/>
      </c>
      <c r="H18" s="5" t="str">
        <f t="shared" ref="H18" si="26">IF(ISBLANK(B18),"",IF(B18="ALI",IF(I18="L",7,IF(I18="A",10,15)),IF(B18="AIE",IF(I18="L",5,IF(I18="A",7,10)),IF(B18="SE",IF(I18="L",4,IF(I18="A",5,7)),IF(OR(B18="EE",B18="CE"),IF(I18="L",3,IF(I18="A",4,6)),0)))))</f>
        <v/>
      </c>
      <c r="I18" s="122" t="str">
        <f t="shared" ref="I18" si="27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/>
      </c>
      <c r="J18" s="7" t="str">
        <f t="shared" ref="J18" si="28">CONCATENATE(B18,C18)</f>
        <v/>
      </c>
      <c r="K18" s="9" t="str">
        <f t="shared" ref="K18" si="29">IF(OR(H18="",H18=0),L18,H18)</f>
        <v/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 x14ac:dyDescent="0.2">
      <c r="A19" s="126" t="s">
        <v>183</v>
      </c>
      <c r="B19" s="4" t="s">
        <v>98</v>
      </c>
      <c r="C19" s="4" t="s">
        <v>41</v>
      </c>
      <c r="D19" s="7"/>
      <c r="E19" s="7"/>
      <c r="F19" s="8" t="str">
        <f t="shared" si="18"/>
        <v>Baixa</v>
      </c>
      <c r="G19" s="7" t="str">
        <f t="shared" si="19"/>
        <v>ALIL</v>
      </c>
      <c r="H19" s="5">
        <f t="shared" si="20"/>
        <v>7</v>
      </c>
      <c r="I19" s="122" t="str">
        <f t="shared" si="21"/>
        <v>L</v>
      </c>
      <c r="J19" s="7" t="str">
        <f t="shared" si="22"/>
        <v>ALII</v>
      </c>
      <c r="K19" s="9">
        <f t="shared" si="23"/>
        <v>7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7</v>
      </c>
      <c r="M19" s="10"/>
      <c r="N19" s="10"/>
      <c r="O19" s="6"/>
    </row>
    <row r="20" spans="1:15" x14ac:dyDescent="0.2">
      <c r="A20" s="126"/>
      <c r="B20" s="4"/>
      <c r="C20" s="4"/>
      <c r="D20" s="7"/>
      <c r="E20" s="7"/>
      <c r="F20" s="8" t="str">
        <f t="shared" ref="F20:F23" si="30">IF(ISBLANK(B20),"",IF(I20="L","Baixa",IF(I20="A","Média",IF(I20="","","Alta"))))</f>
        <v/>
      </c>
      <c r="G20" s="7" t="str">
        <f t="shared" ref="G20:G23" si="31">CONCATENATE(B20,I20)</f>
        <v/>
      </c>
      <c r="H20" s="5" t="str">
        <f t="shared" ref="H20:H23" si="32">IF(ISBLANK(B20),"",IF(B20="ALI",IF(I20="L",7,IF(I20="A",10,15)),IF(B20="AIE",IF(I20="L",5,IF(I20="A",7,10)),IF(B20="SE",IF(I20="L",4,IF(I20="A",5,7)),IF(OR(B20="EE",B20="CE"),IF(I20="L",3,IF(I20="A",4,6)),0)))))</f>
        <v/>
      </c>
      <c r="I20" s="122" t="str">
        <f t="shared" ref="I20:I23" si="33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/>
      </c>
      <c r="J20" s="7" t="str">
        <f t="shared" ref="J20:J23" si="34">CONCATENATE(B20,C20)</f>
        <v/>
      </c>
      <c r="K20" s="9" t="str">
        <f t="shared" ref="K20:K23" si="35">IF(OR(H20="",H20=0),L20,H20)</f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">
      <c r="A21" s="126" t="s">
        <v>184</v>
      </c>
      <c r="B21" s="4" t="s">
        <v>98</v>
      </c>
      <c r="C21" s="4" t="s">
        <v>41</v>
      </c>
      <c r="D21" s="7"/>
      <c r="E21" s="7"/>
      <c r="F21" s="8" t="str">
        <f t="shared" si="30"/>
        <v>Baixa</v>
      </c>
      <c r="G21" s="7" t="str">
        <f t="shared" si="31"/>
        <v>ALIL</v>
      </c>
      <c r="H21" s="5">
        <f t="shared" si="32"/>
        <v>7</v>
      </c>
      <c r="I21" s="122" t="str">
        <f t="shared" si="33"/>
        <v>L</v>
      </c>
      <c r="J21" s="7" t="str">
        <f t="shared" si="34"/>
        <v>ALII</v>
      </c>
      <c r="K21" s="9">
        <f t="shared" si="35"/>
        <v>7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7</v>
      </c>
      <c r="M21" s="10"/>
      <c r="N21" s="10"/>
      <c r="O21" s="6"/>
    </row>
    <row r="22" spans="1:15" x14ac:dyDescent="0.2">
      <c r="A22" s="126"/>
      <c r="B22" s="4"/>
      <c r="C22" s="4"/>
      <c r="D22" s="7"/>
      <c r="E22" s="7"/>
      <c r="F22" s="8" t="str">
        <f t="shared" si="30"/>
        <v/>
      </c>
      <c r="G22" s="7" t="str">
        <f t="shared" si="31"/>
        <v/>
      </c>
      <c r="H22" s="5" t="str">
        <f t="shared" si="32"/>
        <v/>
      </c>
      <c r="I22" s="122" t="str">
        <f t="shared" si="33"/>
        <v/>
      </c>
      <c r="J22" s="7" t="str">
        <f t="shared" si="34"/>
        <v/>
      </c>
      <c r="K22" s="9" t="str">
        <f t="shared" si="35"/>
        <v/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">
      <c r="A23" s="126" t="s">
        <v>185</v>
      </c>
      <c r="B23" s="4" t="s">
        <v>99</v>
      </c>
      <c r="C23" s="4" t="s">
        <v>41</v>
      </c>
      <c r="D23" s="7"/>
      <c r="E23" s="7"/>
      <c r="F23" s="8" t="str">
        <f t="shared" si="30"/>
        <v>Baixa</v>
      </c>
      <c r="G23" s="7" t="str">
        <f t="shared" si="31"/>
        <v>AIEL</v>
      </c>
      <c r="H23" s="5">
        <f t="shared" si="32"/>
        <v>5</v>
      </c>
      <c r="I23" s="122" t="str">
        <f t="shared" si="33"/>
        <v>L</v>
      </c>
      <c r="J23" s="7" t="str">
        <f t="shared" si="34"/>
        <v>AIEI</v>
      </c>
      <c r="K23" s="9">
        <f t="shared" si="35"/>
        <v>5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5</v>
      </c>
      <c r="M23" s="10"/>
      <c r="N23" s="10"/>
      <c r="O23" s="6"/>
    </row>
    <row r="24" spans="1:15" x14ac:dyDescent="0.2">
      <c r="A24" s="126"/>
      <c r="B24" s="4"/>
      <c r="C24" s="4"/>
      <c r="D24" s="7"/>
      <c r="E24" s="7"/>
      <c r="F24" s="8" t="str">
        <f t="shared" si="0"/>
        <v/>
      </c>
      <c r="G24" s="7" t="str">
        <f t="shared" si="1"/>
        <v/>
      </c>
      <c r="H24" s="5" t="str">
        <f t="shared" si="2"/>
        <v/>
      </c>
      <c r="I24" s="122" t="str">
        <f t="shared" si="3"/>
        <v/>
      </c>
      <c r="J24" s="7" t="str">
        <f t="shared" si="4"/>
        <v/>
      </c>
      <c r="K24" s="9" t="str">
        <f t="shared" si="5"/>
        <v/>
      </c>
      <c r="L24" s="9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"/>
      <c r="N24" s="10"/>
      <c r="O24" s="6"/>
    </row>
    <row r="25" spans="1:15" x14ac:dyDescent="0.2">
      <c r="A25" s="126" t="s">
        <v>186</v>
      </c>
      <c r="B25" s="4" t="s">
        <v>99</v>
      </c>
      <c r="C25" s="4" t="s">
        <v>41</v>
      </c>
      <c r="D25" s="7"/>
      <c r="E25" s="7"/>
      <c r="F25" s="8" t="str">
        <f t="shared" si="0"/>
        <v>Baixa</v>
      </c>
      <c r="G25" s="7" t="str">
        <f t="shared" si="1"/>
        <v>AIEL</v>
      </c>
      <c r="H25" s="5">
        <f t="shared" si="2"/>
        <v>5</v>
      </c>
      <c r="I25" s="122" t="str">
        <f t="shared" si="3"/>
        <v>L</v>
      </c>
      <c r="J25" s="7" t="str">
        <f t="shared" si="4"/>
        <v>AIEI</v>
      </c>
      <c r="K25" s="9">
        <f t="shared" si="5"/>
        <v>5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5</v>
      </c>
      <c r="M25" s="10"/>
      <c r="N25" s="10"/>
      <c r="O25" s="6"/>
    </row>
    <row r="26" spans="1:15" x14ac:dyDescent="0.2">
      <c r="A26" s="126"/>
      <c r="B26" s="4"/>
      <c r="C26" s="4"/>
      <c r="D26" s="7"/>
      <c r="E26" s="7"/>
      <c r="F26" s="8" t="str">
        <f t="shared" si="0"/>
        <v/>
      </c>
      <c r="G26" s="7" t="str">
        <f t="shared" si="1"/>
        <v/>
      </c>
      <c r="H26" s="5" t="str">
        <f t="shared" si="2"/>
        <v/>
      </c>
      <c r="I26" s="122" t="str">
        <f t="shared" si="3"/>
        <v/>
      </c>
      <c r="J26" s="7" t="str">
        <f t="shared" si="4"/>
        <v/>
      </c>
      <c r="K26" s="9" t="str">
        <f t="shared" si="5"/>
        <v/>
      </c>
      <c r="L26" s="9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10"/>
      <c r="N26" s="10"/>
      <c r="O26" s="6"/>
    </row>
    <row r="27" spans="1:15" x14ac:dyDescent="0.2">
      <c r="A27" s="126" t="s">
        <v>187</v>
      </c>
      <c r="B27" s="4" t="s">
        <v>98</v>
      </c>
      <c r="C27" s="4" t="s">
        <v>41</v>
      </c>
      <c r="D27" s="7"/>
      <c r="E27" s="7"/>
      <c r="F27" s="8" t="str">
        <f t="shared" si="0"/>
        <v>Baixa</v>
      </c>
      <c r="G27" s="7" t="str">
        <f t="shared" si="1"/>
        <v>ALIL</v>
      </c>
      <c r="H27" s="5">
        <f t="shared" si="2"/>
        <v>7</v>
      </c>
      <c r="I27" s="122" t="str">
        <f t="shared" si="3"/>
        <v>L</v>
      </c>
      <c r="J27" s="7" t="str">
        <f t="shared" si="4"/>
        <v>ALII</v>
      </c>
      <c r="K27" s="9">
        <f t="shared" si="5"/>
        <v>7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7</v>
      </c>
      <c r="M27" s="10"/>
      <c r="N27" s="10"/>
      <c r="O27" s="6"/>
    </row>
    <row r="28" spans="1:15" x14ac:dyDescent="0.2">
      <c r="A28" s="126"/>
      <c r="B28" s="4"/>
      <c r="C28" s="4"/>
      <c r="D28" s="7"/>
      <c r="E28" s="7"/>
      <c r="F28" s="8" t="str">
        <f t="shared" si="0"/>
        <v/>
      </c>
      <c r="G28" s="7" t="str">
        <f t="shared" si="1"/>
        <v/>
      </c>
      <c r="H28" s="5" t="str">
        <f t="shared" si="2"/>
        <v/>
      </c>
      <c r="I28" s="122" t="str">
        <f t="shared" si="3"/>
        <v/>
      </c>
      <c r="J28" s="7" t="str">
        <f t="shared" si="4"/>
        <v/>
      </c>
      <c r="K28" s="9" t="str">
        <f t="shared" si="5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26" t="s">
        <v>188</v>
      </c>
      <c r="B29" s="4" t="s">
        <v>99</v>
      </c>
      <c r="C29" s="4" t="s">
        <v>41</v>
      </c>
      <c r="D29" s="7"/>
      <c r="E29" s="7"/>
      <c r="F29" s="8" t="str">
        <f t="shared" ref="F29:F31" si="36">IF(ISBLANK(B29),"",IF(I29="L","Baixa",IF(I29="A","Média",IF(I29="","","Alta"))))</f>
        <v>Baixa</v>
      </c>
      <c r="G29" s="7" t="str">
        <f t="shared" ref="G29:G31" si="37">CONCATENATE(B29,I29)</f>
        <v>AIEL</v>
      </c>
      <c r="H29" s="5">
        <f t="shared" ref="H29:H31" si="38">IF(ISBLANK(B29),"",IF(B29="ALI",IF(I29="L",7,IF(I29="A",10,15)),IF(B29="AIE",IF(I29="L",5,IF(I29="A",7,10)),IF(B29="SE",IF(I29="L",4,IF(I29="A",5,7)),IF(OR(B29="EE",B29="CE"),IF(I29="L",3,IF(I29="A",4,6)),0)))))</f>
        <v>5</v>
      </c>
      <c r="I29" s="122" t="str">
        <f t="shared" ref="I29:I31" si="39"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>L</v>
      </c>
      <c r="J29" s="7" t="str">
        <f t="shared" ref="J29:J31" si="40">CONCATENATE(B29,C29)</f>
        <v>AIEI</v>
      </c>
      <c r="K29" s="9">
        <f t="shared" ref="K29:K31" si="41">IF(OR(H29="",H29=0),L29,H29)</f>
        <v>5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5</v>
      </c>
      <c r="M29" s="10"/>
      <c r="N29" s="10"/>
      <c r="O29" s="6"/>
    </row>
    <row r="30" spans="1:15" x14ac:dyDescent="0.2">
      <c r="A30" s="126"/>
      <c r="B30" s="4"/>
      <c r="C30" s="4"/>
      <c r="D30" s="7"/>
      <c r="E30" s="7"/>
      <c r="F30" s="8" t="str">
        <f t="shared" ref="F30" si="42">IF(ISBLANK(B30),"",IF(I30="L","Baixa",IF(I30="A","Média",IF(I30="","","Alta"))))</f>
        <v/>
      </c>
      <c r="G30" s="7" t="str">
        <f t="shared" ref="G30" si="43">CONCATENATE(B30,I30)</f>
        <v/>
      </c>
      <c r="H30" s="5" t="str">
        <f t="shared" ref="H30" si="44">IF(ISBLANK(B30),"",IF(B30="ALI",IF(I30="L",7,IF(I30="A",10,15)),IF(B30="AIE",IF(I30="L",5,IF(I30="A",7,10)),IF(B30="SE",IF(I30="L",4,IF(I30="A",5,7)),IF(OR(B30="EE",B30="CE"),IF(I30="L",3,IF(I30="A",4,6)),0)))))</f>
        <v/>
      </c>
      <c r="I30" s="122" t="str">
        <f t="shared" ref="I30" si="45"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/>
      </c>
      <c r="J30" s="7" t="str">
        <f t="shared" ref="J30" si="46">CONCATENATE(B30,C30)</f>
        <v/>
      </c>
      <c r="K30" s="9" t="str">
        <f t="shared" ref="K30" si="47">IF(OR(H30="",H30=0),L30,H30)</f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26" t="s">
        <v>189</v>
      </c>
      <c r="B31" s="4" t="s">
        <v>98</v>
      </c>
      <c r="C31" s="4" t="s">
        <v>41</v>
      </c>
      <c r="D31" s="7"/>
      <c r="E31" s="7"/>
      <c r="F31" s="8" t="str">
        <f t="shared" si="36"/>
        <v>Baixa</v>
      </c>
      <c r="G31" s="7" t="str">
        <f t="shared" si="37"/>
        <v>ALIL</v>
      </c>
      <c r="H31" s="5">
        <f t="shared" si="38"/>
        <v>7</v>
      </c>
      <c r="I31" s="122" t="str">
        <f t="shared" si="39"/>
        <v>L</v>
      </c>
      <c r="J31" s="7" t="str">
        <f t="shared" si="40"/>
        <v>ALII</v>
      </c>
      <c r="K31" s="9">
        <f t="shared" si="41"/>
        <v>7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7</v>
      </c>
      <c r="M31" s="10"/>
      <c r="N31" s="10"/>
      <c r="O31" s="6"/>
    </row>
    <row r="32" spans="1:15" x14ac:dyDescent="0.2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26" t="s">
        <v>190</v>
      </c>
      <c r="B33" s="4" t="s">
        <v>98</v>
      </c>
      <c r="C33" s="4" t="s">
        <v>41</v>
      </c>
      <c r="D33" s="7"/>
      <c r="E33" s="7"/>
      <c r="F33" s="8" t="str">
        <f t="shared" si="0"/>
        <v>Baixa</v>
      </c>
      <c r="G33" s="7" t="str">
        <f t="shared" si="1"/>
        <v>ALIL</v>
      </c>
      <c r="H33" s="5">
        <f t="shared" si="2"/>
        <v>7</v>
      </c>
      <c r="I33" s="122" t="str">
        <f t="shared" si="3"/>
        <v>L</v>
      </c>
      <c r="J33" s="7" t="str">
        <f t="shared" si="4"/>
        <v>ALII</v>
      </c>
      <c r="K33" s="9">
        <f t="shared" si="5"/>
        <v>7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7</v>
      </c>
      <c r="M33" s="10"/>
      <c r="N33" s="10"/>
      <c r="O33" s="6"/>
    </row>
    <row r="34" spans="1:15" x14ac:dyDescent="0.2">
      <c r="A34" s="126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22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">
      <c r="A35" s="126" t="s">
        <v>191</v>
      </c>
      <c r="B35" s="4" t="s">
        <v>98</v>
      </c>
      <c r="C35" s="4" t="s">
        <v>41</v>
      </c>
      <c r="D35" s="7"/>
      <c r="E35" s="7"/>
      <c r="F35" s="8" t="str">
        <f t="shared" si="0"/>
        <v>Baixa</v>
      </c>
      <c r="G35" s="7" t="str">
        <f t="shared" si="1"/>
        <v>ALIL</v>
      </c>
      <c r="H35" s="5">
        <f t="shared" si="2"/>
        <v>7</v>
      </c>
      <c r="I35" s="122" t="str">
        <f t="shared" si="3"/>
        <v>L</v>
      </c>
      <c r="J35" s="7" t="str">
        <f t="shared" si="4"/>
        <v>ALII</v>
      </c>
      <c r="K35" s="9">
        <f t="shared" si="5"/>
        <v>7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7</v>
      </c>
      <c r="M35" s="10"/>
      <c r="N35" s="10"/>
      <c r="O35" s="6"/>
    </row>
    <row r="36" spans="1:15" x14ac:dyDescent="0.2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">
      <c r="A37" s="126" t="s">
        <v>192</v>
      </c>
      <c r="B37" s="4" t="s">
        <v>98</v>
      </c>
      <c r="C37" s="4" t="s">
        <v>41</v>
      </c>
      <c r="D37" s="7"/>
      <c r="E37" s="7"/>
      <c r="F37" s="8" t="str">
        <f t="shared" si="0"/>
        <v>Baixa</v>
      </c>
      <c r="G37" s="7" t="str">
        <f t="shared" si="1"/>
        <v>ALIL</v>
      </c>
      <c r="H37" s="5">
        <f t="shared" si="2"/>
        <v>7</v>
      </c>
      <c r="I37" s="122" t="str">
        <f t="shared" si="3"/>
        <v>L</v>
      </c>
      <c r="J37" s="7" t="str">
        <f t="shared" si="4"/>
        <v>ALII</v>
      </c>
      <c r="K37" s="9">
        <f t="shared" si="5"/>
        <v>7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7</v>
      </c>
      <c r="M37" s="10"/>
      <c r="N37" s="10"/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ht="15" customHeight="1" x14ac:dyDescent="0.2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ref="F40" si="48">IF(ISBLANK(B40),"",IF(I40="L","Baixa",IF(I40="A","Média",IF(I40="","","Alta"))))</f>
        <v/>
      </c>
      <c r="G40" s="7" t="str">
        <f t="shared" ref="G40" si="49">CONCATENATE(B40,I40)</f>
        <v/>
      </c>
      <c r="H40" s="5" t="str">
        <f t="shared" ref="H40" si="50">IF(ISBLANK(B40),"",IF(B40="ALI",IF(I40="L",7,IF(I40="A",10,15)),IF(B40="AIE",IF(I40="L",5,IF(I40="A",7,10)),IF(B40="SE",IF(I40="L",4,IF(I40="A",5,7)),IF(OR(B40="EE",B40="CE"),IF(I40="L",3,IF(I40="A",4,6)),0)))))</f>
        <v/>
      </c>
      <c r="I40" s="122" t="str">
        <f t="shared" ref="I40" si="51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/>
      </c>
      <c r="J40" s="7" t="str">
        <f t="shared" ref="J40" si="52">CONCATENATE(B40,C40)</f>
        <v/>
      </c>
      <c r="K40" s="9" t="str">
        <f t="shared" ref="K40" si="53">IF(OR(H40="",H40=0),L40,H40)</f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 t="s">
        <v>193</v>
      </c>
      <c r="B41" s="4" t="s">
        <v>98</v>
      </c>
      <c r="C41" s="4" t="s">
        <v>41</v>
      </c>
      <c r="D41" s="7"/>
      <c r="E41" s="7"/>
      <c r="F41" s="8" t="str">
        <f t="shared" si="0"/>
        <v>Baixa</v>
      </c>
      <c r="G41" s="7" t="str">
        <f t="shared" si="1"/>
        <v>ALIL</v>
      </c>
      <c r="H41" s="5">
        <f t="shared" si="2"/>
        <v>7</v>
      </c>
      <c r="I41" s="122" t="str">
        <f t="shared" si="3"/>
        <v>L</v>
      </c>
      <c r="J41" s="7" t="str">
        <f t="shared" si="4"/>
        <v>ALII</v>
      </c>
      <c r="K41" s="9">
        <f t="shared" si="5"/>
        <v>7</v>
      </c>
      <c r="L41" s="9">
        <f>IF(NOT(ISERROR(VLOOKUP(B41,Deflatores!G$42:H$64,2,FALSE))),VLOOKUP(B41,Deflatores!G$42:H$64,2,FALSE),IF(OR(ISBLANK(C41),ISBLANK(B41)),"",VLOOKUP(C41,Deflatores!G$4:H$38,2,FALSE)*H41+VLOOKUP(C41,Deflatores!G$4:I$38,3,FALSE)))</f>
        <v>7</v>
      </c>
      <c r="M41" s="10"/>
      <c r="N41" s="10"/>
      <c r="O41" s="6"/>
    </row>
    <row r="42" spans="1:15" x14ac:dyDescent="0.2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 t="s">
        <v>194</v>
      </c>
      <c r="B43" s="4" t="s">
        <v>99</v>
      </c>
      <c r="C43" s="4" t="s">
        <v>41</v>
      </c>
      <c r="D43" s="7"/>
      <c r="E43" s="7"/>
      <c r="F43" s="8" t="str">
        <f t="shared" si="0"/>
        <v>Baixa</v>
      </c>
      <c r="G43" s="7" t="str">
        <f t="shared" si="1"/>
        <v>AIEL</v>
      </c>
      <c r="H43" s="5">
        <f t="shared" si="2"/>
        <v>5</v>
      </c>
      <c r="I43" s="122" t="str">
        <f t="shared" si="3"/>
        <v>L</v>
      </c>
      <c r="J43" s="7" t="str">
        <f t="shared" si="4"/>
        <v>AIEI</v>
      </c>
      <c r="K43" s="9">
        <f t="shared" si="5"/>
        <v>5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5</v>
      </c>
      <c r="M43" s="10"/>
      <c r="N43" s="10"/>
      <c r="O43" s="6"/>
    </row>
    <row r="44" spans="1:15" x14ac:dyDescent="0.2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26" t="s">
        <v>195</v>
      </c>
      <c r="B45" s="4" t="s">
        <v>98</v>
      </c>
      <c r="C45" s="4" t="s">
        <v>41</v>
      </c>
      <c r="D45" s="7"/>
      <c r="E45" s="7"/>
      <c r="F45" s="8" t="str">
        <f t="shared" si="0"/>
        <v>Baixa</v>
      </c>
      <c r="G45" s="7" t="str">
        <f t="shared" si="1"/>
        <v>ALIL</v>
      </c>
      <c r="H45" s="5">
        <f t="shared" si="2"/>
        <v>7</v>
      </c>
      <c r="I45" s="122" t="str">
        <f t="shared" si="3"/>
        <v>L</v>
      </c>
      <c r="J45" s="7" t="str">
        <f t="shared" si="4"/>
        <v>ALII</v>
      </c>
      <c r="K45" s="9">
        <f t="shared" si="5"/>
        <v>7</v>
      </c>
      <c r="L45" s="9">
        <f>IF(NOT(ISERROR(VLOOKUP(B45,Deflatores!G$42:H$64,2,FALSE))),VLOOKUP(B45,Deflatores!G$42:H$64,2,FALSE),IF(OR(ISBLANK(C45),ISBLANK(B45)),"",VLOOKUP(C45,Deflatores!G$4:H$38,2,FALSE)*H45+VLOOKUP(C45,Deflatores!G$4:I$38,3,FALSE)))</f>
        <v>7</v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 t="s">
        <v>196</v>
      </c>
      <c r="B47" s="4" t="s">
        <v>98</v>
      </c>
      <c r="C47" s="4" t="s">
        <v>41</v>
      </c>
      <c r="D47" s="7"/>
      <c r="E47" s="7"/>
      <c r="F47" s="8" t="str">
        <f t="shared" si="0"/>
        <v>Baixa</v>
      </c>
      <c r="G47" s="7" t="str">
        <f t="shared" si="1"/>
        <v>ALIL</v>
      </c>
      <c r="H47" s="5">
        <f t="shared" si="2"/>
        <v>7</v>
      </c>
      <c r="I47" s="122" t="str">
        <f t="shared" si="3"/>
        <v>L</v>
      </c>
      <c r="J47" s="7" t="str">
        <f t="shared" si="4"/>
        <v>ALII</v>
      </c>
      <c r="K47" s="9">
        <f t="shared" si="5"/>
        <v>7</v>
      </c>
      <c r="L47" s="9">
        <f>IF(NOT(ISERROR(VLOOKUP(B47,Deflatores!G$42:H$64,2,FALSE))),VLOOKUP(B47,Deflatores!G$42:H$64,2,FALSE),IF(OR(ISBLANK(C47),ISBLANK(B47)),"",VLOOKUP(C47,Deflatores!G$4:H$38,2,FALSE)*H47+VLOOKUP(C47,Deflatores!G$4:I$38,3,FALSE)))</f>
        <v>7</v>
      </c>
      <c r="M47" s="10"/>
      <c r="N47" s="10"/>
      <c r="O47" s="6"/>
    </row>
    <row r="48" spans="1:15" x14ac:dyDescent="0.2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 t="s">
        <v>197</v>
      </c>
      <c r="B49" s="4" t="s">
        <v>99</v>
      </c>
      <c r="C49" s="4" t="s">
        <v>41</v>
      </c>
      <c r="D49" s="7"/>
      <c r="E49" s="7"/>
      <c r="F49" s="8" t="str">
        <f t="shared" si="0"/>
        <v>Baixa</v>
      </c>
      <c r="G49" s="7" t="str">
        <f t="shared" si="1"/>
        <v>AIEL</v>
      </c>
      <c r="H49" s="5">
        <f t="shared" si="2"/>
        <v>5</v>
      </c>
      <c r="I49" s="122" t="str">
        <f t="shared" si="3"/>
        <v>L</v>
      </c>
      <c r="J49" s="7" t="str">
        <f t="shared" si="4"/>
        <v>AIEI</v>
      </c>
      <c r="K49" s="9">
        <f t="shared" si="5"/>
        <v>5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5</v>
      </c>
      <c r="M49" s="10"/>
      <c r="N49" s="10"/>
      <c r="O49" s="6"/>
    </row>
    <row r="50" spans="1:15" x14ac:dyDescent="0.2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26" t="s">
        <v>198</v>
      </c>
      <c r="B51" s="4" t="s">
        <v>98</v>
      </c>
      <c r="C51" s="4" t="s">
        <v>41</v>
      </c>
      <c r="D51" s="7"/>
      <c r="E51" s="7"/>
      <c r="F51" s="8" t="str">
        <f t="shared" si="0"/>
        <v>Baixa</v>
      </c>
      <c r="G51" s="7" t="str">
        <f t="shared" si="1"/>
        <v>ALIL</v>
      </c>
      <c r="H51" s="5">
        <f t="shared" si="2"/>
        <v>7</v>
      </c>
      <c r="I51" s="122" t="str">
        <f t="shared" si="3"/>
        <v>L</v>
      </c>
      <c r="J51" s="7" t="str">
        <f t="shared" si="4"/>
        <v>ALII</v>
      </c>
      <c r="K51" s="9">
        <f t="shared" si="5"/>
        <v>7</v>
      </c>
      <c r="L51" s="9">
        <f>IF(NOT(ISERROR(VLOOKUP(B51,Deflatores!G$42:H$64,2,FALSE))),VLOOKUP(B51,Deflatores!G$42:H$64,2,FALSE),IF(OR(ISBLANK(C51),ISBLANK(B51)),"",VLOOKUP(C51,Deflatores!G$4:H$38,2,FALSE)*H51+VLOOKUP(C51,Deflatores!G$4:I$38,3,FALSE)))</f>
        <v>7</v>
      </c>
      <c r="M51" s="10"/>
      <c r="N51" s="10"/>
      <c r="O51" s="6"/>
    </row>
    <row r="52" spans="1:15" x14ac:dyDescent="0.2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 t="s">
        <v>199</v>
      </c>
      <c r="B53" s="4" t="s">
        <v>99</v>
      </c>
      <c r="C53" s="4" t="s">
        <v>41</v>
      </c>
      <c r="D53" s="7"/>
      <c r="E53" s="7"/>
      <c r="F53" s="8" t="str">
        <f t="shared" ref="F53" si="54">IF(ISBLANK(B53),"",IF(I53="L","Baixa",IF(I53="A","Média",IF(I53="","","Alta"))))</f>
        <v>Baixa</v>
      </c>
      <c r="G53" s="7" t="str">
        <f t="shared" ref="G53" si="55">CONCATENATE(B53,I53)</f>
        <v>AIEL</v>
      </c>
      <c r="H53" s="5">
        <f t="shared" ref="H53" si="56">IF(ISBLANK(B53),"",IF(B53="ALI",IF(I53="L",7,IF(I53="A",10,15)),IF(B53="AIE",IF(I53="L",5,IF(I53="A",7,10)),IF(B53="SE",IF(I53="L",4,IF(I53="A",5,7)),IF(OR(B53="EE",B53="CE"),IF(I53="L",3,IF(I53="A",4,6)),0)))))</f>
        <v>5</v>
      </c>
      <c r="I53" s="122" t="str">
        <f t="shared" ref="I53" si="57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>L</v>
      </c>
      <c r="J53" s="7" t="str">
        <f t="shared" ref="J53" si="58">CONCATENATE(B53,C53)</f>
        <v>AIEI</v>
      </c>
      <c r="K53" s="9">
        <f t="shared" ref="K53" si="59">IF(OR(H53="",H53=0),L53,H53)</f>
        <v>5</v>
      </c>
      <c r="L53" s="9">
        <f>IF(NOT(ISERROR(VLOOKUP(B53,Deflatores!G$42:H$64,2,FALSE))),VLOOKUP(B53,Deflatores!G$42:H$64,2,FALSE),IF(OR(ISBLANK(C53),ISBLANK(B53)),"",VLOOKUP(C53,Deflatores!G$4:H$38,2,FALSE)*H53+VLOOKUP(C53,Deflatores!G$4:I$38,3,FALSE)))</f>
        <v>5</v>
      </c>
      <c r="M53" s="10"/>
      <c r="N53" s="10"/>
      <c r="O53" s="6"/>
    </row>
    <row r="54" spans="1:15" x14ac:dyDescent="0.2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 t="s">
        <v>200</v>
      </c>
      <c r="B55" s="4" t="s">
        <v>99</v>
      </c>
      <c r="C55" s="4" t="s">
        <v>41</v>
      </c>
      <c r="D55" s="7"/>
      <c r="E55" s="7"/>
      <c r="F55" s="8" t="str">
        <f t="shared" si="0"/>
        <v>Baixa</v>
      </c>
      <c r="G55" s="7" t="str">
        <f t="shared" si="1"/>
        <v>AIEL</v>
      </c>
      <c r="H55" s="5">
        <f t="shared" si="2"/>
        <v>5</v>
      </c>
      <c r="I55" s="122" t="str">
        <f t="shared" si="3"/>
        <v>L</v>
      </c>
      <c r="J55" s="7" t="str">
        <f t="shared" si="4"/>
        <v>AIEI</v>
      </c>
      <c r="K55" s="9">
        <f t="shared" si="5"/>
        <v>5</v>
      </c>
      <c r="L55" s="9">
        <f>IF(NOT(ISERROR(VLOOKUP(B55,Deflatores!G$42:H$64,2,FALSE))),VLOOKUP(B55,Deflatores!G$42:H$64,2,FALSE),IF(OR(ISBLANK(C55),ISBLANK(B55)),"",VLOOKUP(C55,Deflatores!G$4:H$38,2,FALSE)*H55+VLOOKUP(C55,Deflatores!G$4:I$38,3,FALSE)))</f>
        <v>5</v>
      </c>
      <c r="M55" s="10"/>
      <c r="N55" s="10"/>
      <c r="O55" s="6"/>
    </row>
    <row r="56" spans="1:15" x14ac:dyDescent="0.2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26" t="s">
        <v>201</v>
      </c>
      <c r="B57" s="4" t="s">
        <v>98</v>
      </c>
      <c r="C57" s="4" t="s">
        <v>41</v>
      </c>
      <c r="D57" s="7"/>
      <c r="E57" s="7"/>
      <c r="F57" s="8" t="str">
        <f t="shared" si="0"/>
        <v>Baixa</v>
      </c>
      <c r="G57" s="7" t="str">
        <f t="shared" si="1"/>
        <v>ALIL</v>
      </c>
      <c r="H57" s="5">
        <f t="shared" si="2"/>
        <v>7</v>
      </c>
      <c r="I57" s="122" t="str">
        <f t="shared" si="3"/>
        <v>L</v>
      </c>
      <c r="J57" s="7" t="str">
        <f t="shared" si="4"/>
        <v>ALII</v>
      </c>
      <c r="K57" s="9">
        <f t="shared" si="5"/>
        <v>7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7</v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6" t="s">
        <v>202</v>
      </c>
      <c r="B59" s="4" t="s">
        <v>98</v>
      </c>
      <c r="C59" s="4" t="s">
        <v>41</v>
      </c>
      <c r="D59" s="7"/>
      <c r="E59" s="7"/>
      <c r="F59" s="8" t="str">
        <f t="shared" si="0"/>
        <v>Baixa</v>
      </c>
      <c r="G59" s="7" t="str">
        <f t="shared" si="1"/>
        <v>ALIL</v>
      </c>
      <c r="H59" s="5">
        <f t="shared" si="2"/>
        <v>7</v>
      </c>
      <c r="I59" s="122" t="str">
        <f t="shared" si="3"/>
        <v>L</v>
      </c>
      <c r="J59" s="7" t="str">
        <f t="shared" si="4"/>
        <v>ALII</v>
      </c>
      <c r="K59" s="9">
        <f t="shared" si="5"/>
        <v>7</v>
      </c>
      <c r="L59" s="9">
        <f>IF(NOT(ISERROR(VLOOKUP(B59,Deflatores!G$42:H$64,2,FALSE))),VLOOKUP(B59,Deflatores!G$42:H$64,2,FALSE),IF(OR(ISBLANK(C59),ISBLANK(B59)),"",VLOOKUP(C59,Deflatores!G$4:H$38,2,FALSE)*H59+VLOOKUP(C59,Deflatores!G$4:I$38,3,FALSE)))</f>
        <v>7</v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ref="F60:F62" si="60">IF(ISBLANK(B60),"",IF(I60="L","Baixa",IF(I60="A","Média",IF(I60="","","Alta"))))</f>
        <v/>
      </c>
      <c r="G60" s="7" t="str">
        <f t="shared" ref="G60:G62" si="61">CONCATENATE(B60,I60)</f>
        <v/>
      </c>
      <c r="H60" s="5" t="str">
        <f t="shared" ref="H60:H62" si="62">IF(ISBLANK(B60),"",IF(B60="ALI",IF(I60="L",7,IF(I60="A",10,15)),IF(B60="AIE",IF(I60="L",5,IF(I60="A",7,10)),IF(B60="SE",IF(I60="L",4,IF(I60="A",5,7)),IF(OR(B60="EE",B60="CE"),IF(I60="L",3,IF(I60="A",4,6)),0)))))</f>
        <v/>
      </c>
      <c r="I60" s="122" t="str">
        <f t="shared" ref="I60:I62" si="63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/>
      </c>
      <c r="J60" s="7" t="str">
        <f t="shared" ref="J60:J62" si="64">CONCATENATE(B60,C60)</f>
        <v/>
      </c>
      <c r="K60" s="9" t="str">
        <f t="shared" ref="K60:K62" si="65">IF(OR(H60="",H60=0),L60,H60)</f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 t="s">
        <v>203</v>
      </c>
      <c r="B61" s="4" t="s">
        <v>99</v>
      </c>
      <c r="C61" s="4" t="s">
        <v>41</v>
      </c>
      <c r="D61" s="7"/>
      <c r="E61" s="7"/>
      <c r="F61" s="8" t="str">
        <f t="shared" si="60"/>
        <v>Baixa</v>
      </c>
      <c r="G61" s="7" t="str">
        <f t="shared" si="61"/>
        <v>AIEL</v>
      </c>
      <c r="H61" s="5">
        <f t="shared" si="62"/>
        <v>5</v>
      </c>
      <c r="I61" s="122" t="str">
        <f t="shared" si="63"/>
        <v>L</v>
      </c>
      <c r="J61" s="7" t="str">
        <f t="shared" si="64"/>
        <v>AIEI</v>
      </c>
      <c r="K61" s="9">
        <f t="shared" si="65"/>
        <v>5</v>
      </c>
      <c r="L61" s="9">
        <f>IF(NOT(ISERROR(VLOOKUP(B61,Deflatores!G$42:H$64,2,FALSE))),VLOOKUP(B61,Deflatores!G$42:H$64,2,FALSE),IF(OR(ISBLANK(C61),ISBLANK(B61)),"",VLOOKUP(C61,Deflatores!G$4:H$38,2,FALSE)*H61+VLOOKUP(C61,Deflatores!G$4:I$38,3,FALSE)))</f>
        <v>5</v>
      </c>
      <c r="M61" s="10"/>
      <c r="N61" s="10"/>
      <c r="O61" s="6"/>
    </row>
    <row r="62" spans="1:15" x14ac:dyDescent="0.2">
      <c r="A62" s="126"/>
      <c r="B62" s="4"/>
      <c r="C62" s="4"/>
      <c r="D62" s="7"/>
      <c r="E62" s="7"/>
      <c r="F62" s="8" t="str">
        <f t="shared" si="60"/>
        <v/>
      </c>
      <c r="G62" s="7" t="str">
        <f t="shared" si="61"/>
        <v/>
      </c>
      <c r="H62" s="5" t="str">
        <f t="shared" si="62"/>
        <v/>
      </c>
      <c r="I62" s="122" t="str">
        <f t="shared" si="63"/>
        <v/>
      </c>
      <c r="J62" s="7" t="str">
        <f t="shared" si="64"/>
        <v/>
      </c>
      <c r="K62" s="9" t="str">
        <f t="shared" si="6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 t="s">
        <v>204</v>
      </c>
      <c r="B63" s="4" t="s">
        <v>99</v>
      </c>
      <c r="C63" s="4" t="s">
        <v>41</v>
      </c>
      <c r="D63" s="7"/>
      <c r="E63" s="7"/>
      <c r="F63" s="8" t="str">
        <f t="shared" ref="F63:F65" si="66">IF(ISBLANK(B63),"",IF(I63="L","Baixa",IF(I63="A","Média",IF(I63="","","Alta"))))</f>
        <v>Baixa</v>
      </c>
      <c r="G63" s="7" t="str">
        <f t="shared" ref="G63:G65" si="67">CONCATENATE(B63,I63)</f>
        <v>AIEL</v>
      </c>
      <c r="H63" s="5">
        <f t="shared" ref="H63:H65" si="68">IF(ISBLANK(B63),"",IF(B63="ALI",IF(I63="L",7,IF(I63="A",10,15)),IF(B63="AIE",IF(I63="L",5,IF(I63="A",7,10)),IF(B63="SE",IF(I63="L",4,IF(I63="A",5,7)),IF(OR(B63="EE",B63="CE"),IF(I63="L",3,IF(I63="A",4,6)),0)))))</f>
        <v>5</v>
      </c>
      <c r="I63" s="122" t="str">
        <f t="shared" ref="I63:I65" si="69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>L</v>
      </c>
      <c r="J63" s="7" t="str">
        <f t="shared" ref="J63:J65" si="70">CONCATENATE(B63,C63)</f>
        <v>AIEI</v>
      </c>
      <c r="K63" s="9">
        <f t="shared" ref="K63:K65" si="71">IF(OR(H63="",H63=0),L63,H63)</f>
        <v>5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5</v>
      </c>
      <c r="M63" s="10"/>
      <c r="N63" s="10"/>
      <c r="O63" s="6"/>
    </row>
    <row r="64" spans="1:15" x14ac:dyDescent="0.2">
      <c r="A64" s="126"/>
      <c r="B64" s="4"/>
      <c r="C64" s="4"/>
      <c r="D64" s="7"/>
      <c r="E64" s="7"/>
      <c r="F64" s="8" t="str">
        <f t="shared" si="66"/>
        <v/>
      </c>
      <c r="G64" s="7" t="str">
        <f t="shared" si="67"/>
        <v/>
      </c>
      <c r="H64" s="5" t="str">
        <f t="shared" si="68"/>
        <v/>
      </c>
      <c r="I64" s="122" t="str">
        <f t="shared" si="69"/>
        <v/>
      </c>
      <c r="J64" s="7" t="str">
        <f t="shared" si="70"/>
        <v/>
      </c>
      <c r="K64" s="9" t="str">
        <f t="shared" si="71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 t="s">
        <v>205</v>
      </c>
      <c r="B65" s="4" t="s">
        <v>98</v>
      </c>
      <c r="C65" s="4" t="s">
        <v>41</v>
      </c>
      <c r="D65" s="7"/>
      <c r="E65" s="7"/>
      <c r="F65" s="8" t="str">
        <f t="shared" si="66"/>
        <v>Baixa</v>
      </c>
      <c r="G65" s="7" t="str">
        <f t="shared" si="67"/>
        <v>ALIL</v>
      </c>
      <c r="H65" s="5">
        <f t="shared" si="68"/>
        <v>7</v>
      </c>
      <c r="I65" s="122" t="str">
        <f t="shared" si="69"/>
        <v>L</v>
      </c>
      <c r="J65" s="7" t="str">
        <f t="shared" si="70"/>
        <v>ALII</v>
      </c>
      <c r="K65" s="9">
        <f t="shared" si="71"/>
        <v>7</v>
      </c>
      <c r="L65" s="9">
        <f>IF(NOT(ISERROR(VLOOKUP(B65,Deflatores!G$42:H$64,2,FALSE))),VLOOKUP(B65,Deflatores!G$42:H$64,2,FALSE),IF(OR(ISBLANK(C65),ISBLANK(B65)),"",VLOOKUP(C65,Deflatores!G$4:H$38,2,FALSE)*H65+VLOOKUP(C65,Deflatores!G$4:I$38,3,FALSE)))</f>
        <v>7</v>
      </c>
      <c r="M65" s="10"/>
      <c r="N65" s="10"/>
      <c r="O65" s="6" t="s">
        <v>206</v>
      </c>
    </row>
    <row r="66" spans="1:15" x14ac:dyDescent="0.2">
      <c r="A66" s="126"/>
      <c r="B66" s="4"/>
      <c r="C66" s="4"/>
      <c r="D66" s="7"/>
      <c r="E66" s="7"/>
      <c r="F66" s="8" t="str">
        <f t="shared" si="0"/>
        <v/>
      </c>
      <c r="G66" s="7" t="str">
        <f t="shared" si="1"/>
        <v/>
      </c>
      <c r="H66" s="5" t="str">
        <f t="shared" si="2"/>
        <v/>
      </c>
      <c r="I66" s="122" t="str">
        <f t="shared" si="3"/>
        <v/>
      </c>
      <c r="J66" s="7" t="str">
        <f t="shared" si="4"/>
        <v/>
      </c>
      <c r="K66" s="9" t="str">
        <f t="shared" si="5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 t="s">
        <v>207</v>
      </c>
      <c r="B67" s="4" t="s">
        <v>99</v>
      </c>
      <c r="C67" s="4" t="s">
        <v>41</v>
      </c>
      <c r="D67" s="7"/>
      <c r="E67" s="7"/>
      <c r="F67" s="8" t="str">
        <f t="shared" ref="F67" si="72">IF(ISBLANK(B67),"",IF(I67="L","Baixa",IF(I67="A","Média",IF(I67="","","Alta"))))</f>
        <v>Baixa</v>
      </c>
      <c r="G67" s="7" t="str">
        <f t="shared" ref="G67" si="73">CONCATENATE(B67,I67)</f>
        <v>AIEL</v>
      </c>
      <c r="H67" s="5">
        <f t="shared" ref="H67" si="74">IF(ISBLANK(B67),"",IF(B67="ALI",IF(I67="L",7,IF(I67="A",10,15)),IF(B67="AIE",IF(I67="L",5,IF(I67="A",7,10)),IF(B67="SE",IF(I67="L",4,IF(I67="A",5,7)),IF(OR(B67="EE",B67="CE"),IF(I67="L",3,IF(I67="A",4,6)),0)))))</f>
        <v>5</v>
      </c>
      <c r="I67" s="122" t="str">
        <f t="shared" ref="I67" si="75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>L</v>
      </c>
      <c r="J67" s="7" t="str">
        <f t="shared" ref="J67" si="76">CONCATENATE(B67,C67)</f>
        <v>AIEI</v>
      </c>
      <c r="K67" s="9">
        <f t="shared" ref="K67" si="77">IF(OR(H67="",H67=0),L67,H67)</f>
        <v>5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5</v>
      </c>
      <c r="M67" s="10"/>
      <c r="N67" s="10"/>
      <c r="O67" s="6"/>
    </row>
    <row r="68" spans="1:15" x14ac:dyDescent="0.2">
      <c r="A68" s="126"/>
      <c r="B68" s="4"/>
      <c r="C68" s="4"/>
      <c r="D68" s="7"/>
      <c r="E68" s="7"/>
      <c r="F68" s="8" t="str">
        <f t="shared" ref="F68:F144" si="78">IF(ISBLANK(B68),"",IF(I68="L","Baixa",IF(I68="A","Média",IF(I68="","","Alta"))))</f>
        <v/>
      </c>
      <c r="G68" s="7" t="str">
        <f t="shared" ref="G68:G144" si="79">CONCATENATE(B68,I68)</f>
        <v/>
      </c>
      <c r="H68" s="5" t="str">
        <f t="shared" ref="H68:H144" si="80">IF(ISBLANK(B68),"",IF(B68="ALI",IF(I68="L",7,IF(I68="A",10,15)),IF(B68="AIE",IF(I68="L",5,IF(I68="A",7,10)),IF(B68="SE",IF(I68="L",4,IF(I68="A",5,7)),IF(OR(B68="EE",B68="CE"),IF(I68="L",3,IF(I68="A",4,6)),0)))))</f>
        <v/>
      </c>
      <c r="I68" s="122" t="str">
        <f t="shared" ref="I68:I144" si="81">IF(OR(ISBLANK(D68),ISBLANK(E68)),IF(OR(B68="ALI",B68="AIE"),"L",IF(OR(B68="EE",B68="SE",B68="CE"),"A","")),IF(B68="EE",IF(E68&gt;=3,IF(D68&gt;=5,"H","A"),IF(E68&gt;=2,IF(D68&gt;=16,"H",IF(D68&lt;=4,"L","A")),IF(D68&lt;=15,"L","A"))),IF(OR(B68="SE",B68="CE"),IF(E68&gt;=4,IF(D68&gt;=6,"H","A"),IF(E68&gt;=2,IF(D68&gt;=20,"H",IF(D68&lt;=5,"L","A")),IF(D68&lt;=19,"L","A"))),IF(OR(B68="ALI",B68="AIE"),IF(E68&gt;=6,IF(D68&gt;=20,"H","A"),IF(E68&gt;=2,IF(D68&gt;=51,"H",IF(D68&lt;=19,"L","A")),IF(D68&lt;=50,"L","A"))),""))))</f>
        <v/>
      </c>
      <c r="J68" s="7" t="str">
        <f t="shared" ref="J68:J144" si="82">CONCATENATE(B68,C68)</f>
        <v/>
      </c>
      <c r="K68" s="9" t="str">
        <f t="shared" si="5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 t="s">
        <v>208</v>
      </c>
      <c r="B69" s="4" t="s">
        <v>98</v>
      </c>
      <c r="C69" s="4" t="s">
        <v>41</v>
      </c>
      <c r="D69" s="7"/>
      <c r="E69" s="7"/>
      <c r="F69" s="8" t="str">
        <f t="shared" si="78"/>
        <v>Baixa</v>
      </c>
      <c r="G69" s="7" t="str">
        <f t="shared" si="79"/>
        <v>ALIL</v>
      </c>
      <c r="H69" s="5">
        <f t="shared" si="80"/>
        <v>7</v>
      </c>
      <c r="I69" s="122" t="str">
        <f t="shared" si="81"/>
        <v>L</v>
      </c>
      <c r="J69" s="7" t="str">
        <f t="shared" si="82"/>
        <v>ALII</v>
      </c>
      <c r="K69" s="9">
        <f t="shared" si="5"/>
        <v>7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7</v>
      </c>
      <c r="M69" s="10"/>
      <c r="N69" s="10"/>
      <c r="O69" s="6"/>
    </row>
    <row r="70" spans="1:15" x14ac:dyDescent="0.2">
      <c r="A70" s="126"/>
      <c r="B70" s="4"/>
      <c r="C70" s="4"/>
      <c r="D70" s="7"/>
      <c r="E70" s="7"/>
      <c r="F70" s="8" t="str">
        <f t="shared" si="78"/>
        <v/>
      </c>
      <c r="G70" s="7" t="str">
        <f t="shared" si="79"/>
        <v/>
      </c>
      <c r="H70" s="5" t="str">
        <f t="shared" si="80"/>
        <v/>
      </c>
      <c r="I70" s="122" t="str">
        <f t="shared" si="81"/>
        <v/>
      </c>
      <c r="J70" s="7" t="str">
        <f t="shared" si="82"/>
        <v/>
      </c>
      <c r="K70" s="9" t="str">
        <f t="shared" ref="K70:K146" si="83">IF(OR(H70="",H70=0),L70,H70)</f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 t="s">
        <v>209</v>
      </c>
      <c r="B71" s="4" t="s">
        <v>98</v>
      </c>
      <c r="C71" s="4" t="s">
        <v>41</v>
      </c>
      <c r="D71" s="7"/>
      <c r="E71" s="7"/>
      <c r="F71" s="8" t="str">
        <f t="shared" ref="F71" si="84">IF(ISBLANK(B71),"",IF(I71="L","Baixa",IF(I71="A","Média",IF(I71="","","Alta"))))</f>
        <v>Baixa</v>
      </c>
      <c r="G71" s="7" t="str">
        <f t="shared" ref="G71" si="85">CONCATENATE(B71,I71)</f>
        <v>ALIL</v>
      </c>
      <c r="H71" s="5">
        <f t="shared" ref="H71" si="86">IF(ISBLANK(B71),"",IF(B71="ALI",IF(I71="L",7,IF(I71="A",10,15)),IF(B71="AIE",IF(I71="L",5,IF(I71="A",7,10)),IF(B71="SE",IF(I71="L",4,IF(I71="A",5,7)),IF(OR(B71="EE",B71="CE"),IF(I71="L",3,IF(I71="A",4,6)),0)))))</f>
        <v>7</v>
      </c>
      <c r="I71" s="122" t="str">
        <f t="shared" ref="I71" si="87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>L</v>
      </c>
      <c r="J71" s="7" t="str">
        <f t="shared" ref="J71" si="88">CONCATENATE(B71,C71)</f>
        <v>ALII</v>
      </c>
      <c r="K71" s="9">
        <f t="shared" ref="K71" si="89">IF(OR(H71="",H71=0),L71,H71)</f>
        <v>7</v>
      </c>
      <c r="L71" s="9">
        <f>IF(NOT(ISERROR(VLOOKUP(B71,Deflatores!G$42:H$64,2,FALSE))),VLOOKUP(B71,Deflatores!G$42:H$64,2,FALSE),IF(OR(ISBLANK(C71),ISBLANK(B71)),"",VLOOKUP(C71,Deflatores!G$4:H$38,2,FALSE)*H71+VLOOKUP(C71,Deflatores!G$4:I$38,3,FALSE)))</f>
        <v>7</v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78"/>
        <v/>
      </c>
      <c r="G72" s="7" t="str">
        <f t="shared" si="79"/>
        <v/>
      </c>
      <c r="H72" s="5" t="str">
        <f t="shared" si="80"/>
        <v/>
      </c>
      <c r="I72" s="122" t="str">
        <f t="shared" si="81"/>
        <v/>
      </c>
      <c r="J72" s="7" t="str">
        <f t="shared" si="82"/>
        <v/>
      </c>
      <c r="K72" s="9" t="str">
        <f t="shared" si="83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 t="s">
        <v>210</v>
      </c>
      <c r="B73" s="4" t="s">
        <v>98</v>
      </c>
      <c r="C73" s="4" t="s">
        <v>41</v>
      </c>
      <c r="D73" s="7"/>
      <c r="E73" s="7"/>
      <c r="F73" s="8" t="str">
        <f t="shared" si="78"/>
        <v>Baixa</v>
      </c>
      <c r="G73" s="7" t="str">
        <f t="shared" si="79"/>
        <v>ALIL</v>
      </c>
      <c r="H73" s="5">
        <f t="shared" si="80"/>
        <v>7</v>
      </c>
      <c r="I73" s="122" t="str">
        <f t="shared" si="81"/>
        <v>L</v>
      </c>
      <c r="J73" s="7" t="str">
        <f t="shared" si="82"/>
        <v>ALII</v>
      </c>
      <c r="K73" s="9">
        <f t="shared" si="83"/>
        <v>7</v>
      </c>
      <c r="L73" s="9">
        <f>IF(NOT(ISERROR(VLOOKUP(B73,Deflatores!G$42:H$64,2,FALSE))),VLOOKUP(B73,Deflatores!G$42:H$64,2,FALSE),IF(OR(ISBLANK(C73),ISBLANK(B73)),"",VLOOKUP(C73,Deflatores!G$4:H$38,2,FALSE)*H73+VLOOKUP(C73,Deflatores!G$4:I$38,3,FALSE)))</f>
        <v>7</v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si="78"/>
        <v/>
      </c>
      <c r="G74" s="7" t="str">
        <f t="shared" si="79"/>
        <v/>
      </c>
      <c r="H74" s="5" t="str">
        <f t="shared" si="80"/>
        <v/>
      </c>
      <c r="I74" s="122" t="str">
        <f t="shared" si="81"/>
        <v/>
      </c>
      <c r="J74" s="7" t="str">
        <f t="shared" si="82"/>
        <v/>
      </c>
      <c r="K74" s="9" t="str">
        <f t="shared" si="83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 t="s">
        <v>211</v>
      </c>
      <c r="B75" s="4" t="s">
        <v>98</v>
      </c>
      <c r="C75" s="4" t="s">
        <v>41</v>
      </c>
      <c r="D75" s="7"/>
      <c r="E75" s="7"/>
      <c r="F75" s="8" t="str">
        <f t="shared" si="78"/>
        <v>Baixa</v>
      </c>
      <c r="G75" s="7" t="str">
        <f t="shared" si="79"/>
        <v>ALIL</v>
      </c>
      <c r="H75" s="5">
        <f t="shared" si="80"/>
        <v>7</v>
      </c>
      <c r="I75" s="122" t="str">
        <f t="shared" si="81"/>
        <v>L</v>
      </c>
      <c r="J75" s="7" t="str">
        <f t="shared" si="82"/>
        <v>ALII</v>
      </c>
      <c r="K75" s="9">
        <f t="shared" si="83"/>
        <v>7</v>
      </c>
      <c r="L75" s="9">
        <f>IF(NOT(ISERROR(VLOOKUP(B75,Deflatores!G$42:H$64,2,FALSE))),VLOOKUP(B75,Deflatores!G$42:H$64,2,FALSE),IF(OR(ISBLANK(C75),ISBLANK(B75)),"",VLOOKUP(C75,Deflatores!G$4:H$38,2,FALSE)*H75+VLOOKUP(C75,Deflatores!G$4:I$38,3,FALSE)))</f>
        <v>7</v>
      </c>
      <c r="M75" s="10"/>
      <c r="N75" s="10"/>
      <c r="O75" s="6"/>
    </row>
    <row r="76" spans="1:15" x14ac:dyDescent="0.2">
      <c r="A76" s="126"/>
      <c r="B76" s="4"/>
      <c r="C76" s="4"/>
      <c r="D76" s="7"/>
      <c r="E76" s="7"/>
      <c r="F76" s="8" t="str">
        <f t="shared" si="78"/>
        <v/>
      </c>
      <c r="G76" s="7" t="str">
        <f t="shared" si="79"/>
        <v/>
      </c>
      <c r="H76" s="5" t="str">
        <f t="shared" si="80"/>
        <v/>
      </c>
      <c r="I76" s="122" t="str">
        <f t="shared" si="81"/>
        <v/>
      </c>
      <c r="J76" s="7" t="str">
        <f t="shared" si="82"/>
        <v/>
      </c>
      <c r="K76" s="9" t="str">
        <f t="shared" si="83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78"/>
        <v/>
      </c>
      <c r="G77" s="7" t="str">
        <f t="shared" si="79"/>
        <v/>
      </c>
      <c r="H77" s="5" t="str">
        <f t="shared" si="80"/>
        <v/>
      </c>
      <c r="I77" s="122" t="str">
        <f t="shared" si="81"/>
        <v/>
      </c>
      <c r="J77" s="7" t="str">
        <f t="shared" si="82"/>
        <v/>
      </c>
      <c r="K77" s="9" t="str">
        <f t="shared" si="83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ref="F78:F85" si="90">IF(ISBLANK(B78),"",IF(I78="L","Baixa",IF(I78="A","Média",IF(I78="","","Alta"))))</f>
        <v/>
      </c>
      <c r="G78" s="7" t="str">
        <f t="shared" ref="G78:G85" si="91">CONCATENATE(B78,I78)</f>
        <v/>
      </c>
      <c r="H78" s="5" t="str">
        <f t="shared" ref="H78:H85" si="92">IF(ISBLANK(B78),"",IF(B78="ALI",IF(I78="L",7,IF(I78="A",10,15)),IF(B78="AIE",IF(I78="L",5,IF(I78="A",7,10)),IF(B78="SE",IF(I78="L",4,IF(I78="A",5,7)),IF(OR(B78="EE",B78="CE"),IF(I78="L",3,IF(I78="A",4,6)),0)))))</f>
        <v/>
      </c>
      <c r="I78" s="122" t="str">
        <f t="shared" ref="I78:I85" si="93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/>
      </c>
      <c r="J78" s="7" t="str">
        <f t="shared" ref="J78:J85" si="94">CONCATENATE(B78,C78)</f>
        <v/>
      </c>
      <c r="K78" s="9" t="str">
        <f t="shared" ref="K78:K85" si="95">IF(OR(H78="",H78=0),L78,H78)</f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ref="F79" si="96">IF(ISBLANK(B79),"",IF(I79="L","Baixa",IF(I79="A","Média",IF(I79="","","Alta"))))</f>
        <v/>
      </c>
      <c r="G79" s="7" t="str">
        <f t="shared" ref="G79" si="97">CONCATENATE(B79,I79)</f>
        <v/>
      </c>
      <c r="H79" s="5" t="str">
        <f t="shared" ref="H79" si="98">IF(ISBLANK(B79),"",IF(B79="ALI",IF(I79="L",7,IF(I79="A",10,15)),IF(B79="AIE",IF(I79="L",5,IF(I79="A",7,10)),IF(B79="SE",IF(I79="L",4,IF(I79="A",5,7)),IF(OR(B79="EE",B79="CE"),IF(I79="L",3,IF(I79="A",4,6)),0)))))</f>
        <v/>
      </c>
      <c r="I79" s="122" t="str">
        <f t="shared" ref="I79" si="99"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/>
      </c>
      <c r="J79" s="7" t="str">
        <f t="shared" ref="J79" si="100">CONCATENATE(B79,C79)</f>
        <v/>
      </c>
      <c r="K79" s="9" t="str">
        <f t="shared" ref="K79" si="101">IF(OR(H79="",H79=0),L79,H79)</f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90"/>
        <v/>
      </c>
      <c r="G80" s="7" t="str">
        <f t="shared" si="91"/>
        <v/>
      </c>
      <c r="H80" s="5" t="str">
        <f t="shared" si="92"/>
        <v/>
      </c>
      <c r="I80" s="122" t="str">
        <f t="shared" si="93"/>
        <v/>
      </c>
      <c r="J80" s="7" t="str">
        <f t="shared" si="94"/>
        <v/>
      </c>
      <c r="K80" s="9" t="str">
        <f t="shared" si="95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90"/>
        <v/>
      </c>
      <c r="G81" s="7" t="str">
        <f t="shared" si="91"/>
        <v/>
      </c>
      <c r="H81" s="5" t="str">
        <f t="shared" si="92"/>
        <v/>
      </c>
      <c r="I81" s="122" t="str">
        <f t="shared" si="93"/>
        <v/>
      </c>
      <c r="J81" s="7" t="str">
        <f t="shared" si="94"/>
        <v/>
      </c>
      <c r="K81" s="9" t="str">
        <f t="shared" si="95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si="90"/>
        <v/>
      </c>
      <c r="G82" s="7" t="str">
        <f t="shared" si="91"/>
        <v/>
      </c>
      <c r="H82" s="5" t="str">
        <f t="shared" si="92"/>
        <v/>
      </c>
      <c r="I82" s="122" t="str">
        <f t="shared" si="93"/>
        <v/>
      </c>
      <c r="J82" s="7" t="str">
        <f t="shared" si="94"/>
        <v/>
      </c>
      <c r="K82" s="9" t="str">
        <f t="shared" si="95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90"/>
        <v/>
      </c>
      <c r="G83" s="7" t="str">
        <f t="shared" si="91"/>
        <v/>
      </c>
      <c r="H83" s="5" t="str">
        <f t="shared" si="92"/>
        <v/>
      </c>
      <c r="I83" s="122" t="str">
        <f t="shared" si="93"/>
        <v/>
      </c>
      <c r="J83" s="7" t="str">
        <f t="shared" si="94"/>
        <v/>
      </c>
      <c r="K83" s="9" t="str">
        <f t="shared" si="95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90"/>
        <v/>
      </c>
      <c r="G84" s="7" t="str">
        <f t="shared" si="91"/>
        <v/>
      </c>
      <c r="H84" s="5" t="str">
        <f t="shared" si="92"/>
        <v/>
      </c>
      <c r="I84" s="122" t="str">
        <f t="shared" si="93"/>
        <v/>
      </c>
      <c r="J84" s="7" t="str">
        <f t="shared" si="94"/>
        <v/>
      </c>
      <c r="K84" s="9" t="str">
        <f t="shared" si="95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90"/>
        <v/>
      </c>
      <c r="G85" s="7" t="str">
        <f t="shared" si="91"/>
        <v/>
      </c>
      <c r="H85" s="5" t="str">
        <f t="shared" si="92"/>
        <v/>
      </c>
      <c r="I85" s="122" t="str">
        <f t="shared" si="93"/>
        <v/>
      </c>
      <c r="J85" s="7" t="str">
        <f t="shared" si="94"/>
        <v/>
      </c>
      <c r="K85" s="9" t="str">
        <f t="shared" si="95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78"/>
        <v/>
      </c>
      <c r="G86" s="7" t="str">
        <f t="shared" si="79"/>
        <v/>
      </c>
      <c r="H86" s="5" t="str">
        <f t="shared" si="80"/>
        <v/>
      </c>
      <c r="I86" s="122" t="str">
        <f t="shared" si="81"/>
        <v/>
      </c>
      <c r="J86" s="7" t="str">
        <f t="shared" si="82"/>
        <v/>
      </c>
      <c r="K86" s="9" t="str">
        <f t="shared" si="83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78"/>
        <v/>
      </c>
      <c r="G87" s="7" t="str">
        <f t="shared" si="79"/>
        <v/>
      </c>
      <c r="H87" s="5" t="str">
        <f t="shared" si="80"/>
        <v/>
      </c>
      <c r="I87" s="122" t="str">
        <f t="shared" si="81"/>
        <v/>
      </c>
      <c r="J87" s="7" t="str">
        <f t="shared" si="82"/>
        <v/>
      </c>
      <c r="K87" s="9" t="str">
        <f t="shared" si="83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ref="F88:F89" si="102">IF(ISBLANK(B88),"",IF(I88="L","Baixa",IF(I88="A","Média",IF(I88="","","Alta"))))</f>
        <v/>
      </c>
      <c r="G88" s="7" t="str">
        <f t="shared" ref="G88:G89" si="103">CONCATENATE(B88,I88)</f>
        <v/>
      </c>
      <c r="H88" s="5" t="str">
        <f t="shared" ref="H88:H89" si="104">IF(ISBLANK(B88),"",IF(B88="ALI",IF(I88="L",7,IF(I88="A",10,15)),IF(B88="AIE",IF(I88="L",5,IF(I88="A",7,10)),IF(B88="SE",IF(I88="L",4,IF(I88="A",5,7)),IF(OR(B88="EE",B88="CE"),IF(I88="L",3,IF(I88="A",4,6)),0)))))</f>
        <v/>
      </c>
      <c r="I88" s="122" t="str">
        <f t="shared" ref="I88:I89" si="105"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/>
      </c>
      <c r="J88" s="7" t="str">
        <f t="shared" ref="J88:J89" si="106">CONCATENATE(B88,C88)</f>
        <v/>
      </c>
      <c r="K88" s="9" t="str">
        <f t="shared" ref="K88:K89" si="107">IF(OR(H88="",H88=0),L88,H88)</f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102"/>
        <v/>
      </c>
      <c r="G89" s="7" t="str">
        <f t="shared" si="103"/>
        <v/>
      </c>
      <c r="H89" s="5" t="str">
        <f t="shared" si="104"/>
        <v/>
      </c>
      <c r="I89" s="122" t="str">
        <f t="shared" si="105"/>
        <v/>
      </c>
      <c r="J89" s="7" t="str">
        <f t="shared" si="106"/>
        <v/>
      </c>
      <c r="K89" s="9" t="str">
        <f t="shared" si="107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ref="F90" si="108">IF(ISBLANK(B90),"",IF(I90="L","Baixa",IF(I90="A","Média",IF(I90="","","Alta"))))</f>
        <v/>
      </c>
      <c r="G90" s="7" t="str">
        <f t="shared" ref="G90" si="109">CONCATENATE(B90,I90)</f>
        <v/>
      </c>
      <c r="H90" s="5" t="str">
        <f t="shared" ref="H90" si="110">IF(ISBLANK(B90),"",IF(B90="ALI",IF(I90="L",7,IF(I90="A",10,15)),IF(B90="AIE",IF(I90="L",5,IF(I90="A",7,10)),IF(B90="SE",IF(I90="L",4,IF(I90="A",5,7)),IF(OR(B90="EE",B90="CE"),IF(I90="L",3,IF(I90="A",4,6)),0)))))</f>
        <v/>
      </c>
      <c r="I90" s="122" t="str">
        <f t="shared" ref="I90" si="111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/>
      </c>
      <c r="J90" s="7" t="str">
        <f t="shared" ref="J90" si="112">CONCATENATE(B90,C90)</f>
        <v/>
      </c>
      <c r="K90" s="9" t="str">
        <f t="shared" ref="K90" si="113">IF(OR(H90="",H90=0),L90,H90)</f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si="78"/>
        <v/>
      </c>
      <c r="G91" s="7" t="str">
        <f t="shared" si="79"/>
        <v/>
      </c>
      <c r="H91" s="5" t="str">
        <f t="shared" si="80"/>
        <v/>
      </c>
      <c r="I91" s="122" t="str">
        <f t="shared" si="81"/>
        <v/>
      </c>
      <c r="J91" s="7" t="str">
        <f t="shared" si="82"/>
        <v/>
      </c>
      <c r="K91" s="9" t="str">
        <f t="shared" si="83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78"/>
        <v/>
      </c>
      <c r="G92" s="7" t="str">
        <f t="shared" si="79"/>
        <v/>
      </c>
      <c r="H92" s="5" t="str">
        <f t="shared" si="80"/>
        <v/>
      </c>
      <c r="I92" s="122" t="str">
        <f t="shared" si="81"/>
        <v/>
      </c>
      <c r="J92" s="7" t="str">
        <f t="shared" si="82"/>
        <v/>
      </c>
      <c r="K92" s="9" t="str">
        <f t="shared" si="83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ref="F93:F96" si="114">IF(ISBLANK(B93),"",IF(I93="L","Baixa",IF(I93="A","Média",IF(I93="","","Alta"))))</f>
        <v/>
      </c>
      <c r="G93" s="7" t="str">
        <f t="shared" ref="G93:G96" si="115">CONCATENATE(B93,I93)</f>
        <v/>
      </c>
      <c r="H93" s="5" t="str">
        <f t="shared" ref="H93:H96" si="116">IF(ISBLANK(B93),"",IF(B93="ALI",IF(I93="L",7,IF(I93="A",10,15)),IF(B93="AIE",IF(I93="L",5,IF(I93="A",7,10)),IF(B93="SE",IF(I93="L",4,IF(I93="A",5,7)),IF(OR(B93="EE",B93="CE"),IF(I93="L",3,IF(I93="A",4,6)),0)))))</f>
        <v/>
      </c>
      <c r="I93" s="122" t="str">
        <f t="shared" ref="I93:I96" si="117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/>
      </c>
      <c r="J93" s="7" t="str">
        <f t="shared" ref="J93:J96" si="118">CONCATENATE(B93,C93)</f>
        <v/>
      </c>
      <c r="K93" s="9" t="str">
        <f t="shared" ref="K93:K96" si="119">IF(OR(H93="",H93=0),L93,H93)</f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ref="F94:F95" si="120">IF(ISBLANK(B94),"",IF(I94="L","Baixa",IF(I94="A","Média",IF(I94="","","Alta"))))</f>
        <v/>
      </c>
      <c r="G94" s="7" t="str">
        <f t="shared" ref="G94:G95" si="121">CONCATENATE(B94,I94)</f>
        <v/>
      </c>
      <c r="H94" s="5" t="str">
        <f t="shared" ref="H94:H95" si="122">IF(ISBLANK(B94),"",IF(B94="ALI",IF(I94="L",7,IF(I94="A",10,15)),IF(B94="AIE",IF(I94="L",5,IF(I94="A",7,10)),IF(B94="SE",IF(I94="L",4,IF(I94="A",5,7)),IF(OR(B94="EE",B94="CE"),IF(I94="L",3,IF(I94="A",4,6)),0)))))</f>
        <v/>
      </c>
      <c r="I94" s="122" t="str">
        <f t="shared" ref="I94:I95" si="123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/>
      </c>
      <c r="J94" s="7" t="str">
        <f t="shared" ref="J94:J95" si="124">CONCATENATE(B94,C94)</f>
        <v/>
      </c>
      <c r="K94" s="9" t="str">
        <f t="shared" ref="K94:K95" si="125">IF(OR(H94="",H94=0),L94,H94)</f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120"/>
        <v/>
      </c>
      <c r="G95" s="7" t="str">
        <f t="shared" si="121"/>
        <v/>
      </c>
      <c r="H95" s="5" t="str">
        <f t="shared" si="122"/>
        <v/>
      </c>
      <c r="I95" s="122" t="str">
        <f t="shared" si="123"/>
        <v/>
      </c>
      <c r="J95" s="7" t="str">
        <f t="shared" si="124"/>
        <v/>
      </c>
      <c r="K95" s="9" t="str">
        <f t="shared" si="125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si="114"/>
        <v/>
      </c>
      <c r="G96" s="7" t="str">
        <f t="shared" si="115"/>
        <v/>
      </c>
      <c r="H96" s="5" t="str">
        <f t="shared" si="116"/>
        <v/>
      </c>
      <c r="I96" s="122" t="str">
        <f t="shared" si="117"/>
        <v/>
      </c>
      <c r="J96" s="7" t="str">
        <f t="shared" si="118"/>
        <v/>
      </c>
      <c r="K96" s="9" t="str">
        <f t="shared" si="119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ref="F97:F102" si="126">IF(ISBLANK(B97),"",IF(I97="L","Baixa",IF(I97="A","Média",IF(I97="","","Alta"))))</f>
        <v/>
      </c>
      <c r="G97" s="7" t="str">
        <f t="shared" ref="G97:G102" si="127">CONCATENATE(B97,I97)</f>
        <v/>
      </c>
      <c r="H97" s="5" t="str">
        <f t="shared" ref="H97:H102" si="128">IF(ISBLANK(B97),"",IF(B97="ALI",IF(I97="L",7,IF(I97="A",10,15)),IF(B97="AIE",IF(I97="L",5,IF(I97="A",7,10)),IF(B97="SE",IF(I97="L",4,IF(I97="A",5,7)),IF(OR(B97="EE",B97="CE"),IF(I97="L",3,IF(I97="A",4,6)),0)))))</f>
        <v/>
      </c>
      <c r="I97" s="122" t="str">
        <f t="shared" ref="I97:I102" si="129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7" t="str">
        <f t="shared" ref="J97:J102" si="130">CONCATENATE(B97,C97)</f>
        <v/>
      </c>
      <c r="K97" s="9" t="str">
        <f t="shared" ref="K97:K102" si="131">IF(OR(H97="",H97=0),L97,H97)</f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126"/>
        <v/>
      </c>
      <c r="G98" s="7" t="str">
        <f t="shared" si="127"/>
        <v/>
      </c>
      <c r="H98" s="5" t="str">
        <f t="shared" si="128"/>
        <v/>
      </c>
      <c r="I98" s="122" t="str">
        <f t="shared" si="129"/>
        <v/>
      </c>
      <c r="J98" s="7" t="str">
        <f t="shared" si="130"/>
        <v/>
      </c>
      <c r="K98" s="9" t="str">
        <f t="shared" si="13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ref="F99:F100" si="132">IF(ISBLANK(B99),"",IF(I99="L","Baixa",IF(I99="A","Média",IF(I99="","","Alta"))))</f>
        <v/>
      </c>
      <c r="G99" s="7" t="str">
        <f t="shared" ref="G99:G100" si="133">CONCATENATE(B99,I99)</f>
        <v/>
      </c>
      <c r="H99" s="5" t="str">
        <f t="shared" ref="H99:H100" si="134">IF(ISBLANK(B99),"",IF(B99="ALI",IF(I99="L",7,IF(I99="A",10,15)),IF(B99="AIE",IF(I99="L",5,IF(I99="A",7,10)),IF(B99="SE",IF(I99="L",4,IF(I99="A",5,7)),IF(OR(B99="EE",B99="CE"),IF(I99="L",3,IF(I99="A",4,6)),0)))))</f>
        <v/>
      </c>
      <c r="I99" s="122" t="str">
        <f t="shared" ref="I99:I100" si="135"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  <v/>
      </c>
      <c r="J99" s="7" t="str">
        <f t="shared" ref="J99:J100" si="136">CONCATENATE(B99,C99)</f>
        <v/>
      </c>
      <c r="K99" s="9" t="str">
        <f t="shared" ref="K99:K100" si="137">IF(OR(H99="",H99=0),L99,H99)</f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132"/>
        <v/>
      </c>
      <c r="G100" s="7" t="str">
        <f t="shared" si="133"/>
        <v/>
      </c>
      <c r="H100" s="5" t="str">
        <f t="shared" si="134"/>
        <v/>
      </c>
      <c r="I100" s="122" t="str">
        <f t="shared" si="135"/>
        <v/>
      </c>
      <c r="J100" s="7" t="str">
        <f t="shared" si="136"/>
        <v/>
      </c>
      <c r="K100" s="9" t="str">
        <f t="shared" si="137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ref="F101" si="138">IF(ISBLANK(B101),"",IF(I101="L","Baixa",IF(I101="A","Média",IF(I101="","","Alta"))))</f>
        <v/>
      </c>
      <c r="G101" s="7" t="str">
        <f t="shared" ref="G101" si="139">CONCATENATE(B101,I101)</f>
        <v/>
      </c>
      <c r="H101" s="5" t="str">
        <f t="shared" ref="H101" si="140">IF(ISBLANK(B101),"",IF(B101="ALI",IF(I101="L",7,IF(I101="A",10,15)),IF(B101="AIE",IF(I101="L",5,IF(I101="A",7,10)),IF(B101="SE",IF(I101="L",4,IF(I101="A",5,7)),IF(OR(B101="EE",B101="CE"),IF(I101="L",3,IF(I101="A",4,6)),0)))))</f>
        <v/>
      </c>
      <c r="I101" s="122" t="str">
        <f t="shared" ref="I101" si="141">IF(OR(ISBLANK(D101),ISBLANK(E101)),IF(OR(B101="ALI",B101="AIE"),"L",IF(OR(B101="EE",B101="SE",B101="CE"),"A","")),IF(B101="EE",IF(E101&gt;=3,IF(D101&gt;=5,"H","A"),IF(E101&gt;=2,IF(D101&gt;=16,"H",IF(D101&lt;=4,"L","A")),IF(D101&lt;=15,"L","A"))),IF(OR(B101="SE",B101="CE"),IF(E101&gt;=4,IF(D101&gt;=6,"H","A"),IF(E101&gt;=2,IF(D101&gt;=20,"H",IF(D101&lt;=5,"L","A")),IF(D101&lt;=19,"L","A"))),IF(OR(B101="ALI",B101="AIE"),IF(E101&gt;=6,IF(D101&gt;=20,"H","A"),IF(E101&gt;=2,IF(D101&gt;=51,"H",IF(D101&lt;=19,"L","A")),IF(D101&lt;=50,"L","A"))),""))))</f>
        <v/>
      </c>
      <c r="J101" s="7" t="str">
        <f t="shared" ref="J101" si="142">CONCATENATE(B101,C101)</f>
        <v/>
      </c>
      <c r="K101" s="9" t="str">
        <f t="shared" ref="K101" si="143">IF(OR(H101="",H101=0),L101,H101)</f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126"/>
        <v/>
      </c>
      <c r="G102" s="7" t="str">
        <f t="shared" si="127"/>
        <v/>
      </c>
      <c r="H102" s="5" t="str">
        <f t="shared" si="128"/>
        <v/>
      </c>
      <c r="I102" s="122" t="str">
        <f t="shared" si="129"/>
        <v/>
      </c>
      <c r="J102" s="7" t="str">
        <f t="shared" si="130"/>
        <v/>
      </c>
      <c r="K102" s="9" t="str">
        <f t="shared" si="13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9"/>
      <c r="B103" s="4"/>
      <c r="C103" s="4"/>
      <c r="D103" s="7"/>
      <c r="E103" s="7"/>
      <c r="F103" s="8" t="str">
        <f t="shared" ref="F103" si="144">IF(ISBLANK(B103),"",IF(I103="L","Baixa",IF(I103="A","Média",IF(I103="","","Alta"))))</f>
        <v/>
      </c>
      <c r="G103" s="7" t="str">
        <f t="shared" ref="G103" si="145">CONCATENATE(B103,I103)</f>
        <v/>
      </c>
      <c r="H103" s="5" t="str">
        <f t="shared" ref="H103" si="146">IF(ISBLANK(B103),"",IF(B103="ALI",IF(I103="L",7,IF(I103="A",10,15)),IF(B103="AIE",IF(I103="L",5,IF(I103="A",7,10)),IF(B103="SE",IF(I103="L",4,IF(I103="A",5,7)),IF(OR(B103="EE",B103="CE"),IF(I103="L",3,IF(I103="A",4,6)),0)))))</f>
        <v/>
      </c>
      <c r="I103" s="122" t="str">
        <f t="shared" ref="I103" si="147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/>
      </c>
      <c r="J103" s="7" t="str">
        <f t="shared" ref="J103" si="148">CONCATENATE(B103,C103)</f>
        <v/>
      </c>
      <c r="K103" s="9" t="str">
        <f t="shared" ref="K103" si="149">IF(OR(H103="",H103=0),L103,H103)</f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9"/>
      <c r="B104" s="4"/>
      <c r="C104" s="4"/>
      <c r="D104" s="7"/>
      <c r="E104" s="7"/>
      <c r="F104" s="8" t="str">
        <f t="shared" si="78"/>
        <v/>
      </c>
      <c r="G104" s="7" t="str">
        <f t="shared" si="79"/>
        <v/>
      </c>
      <c r="H104" s="5" t="str">
        <f t="shared" si="80"/>
        <v/>
      </c>
      <c r="I104" s="122" t="str">
        <f t="shared" si="81"/>
        <v/>
      </c>
      <c r="J104" s="7" t="str">
        <f t="shared" si="82"/>
        <v/>
      </c>
      <c r="K104" s="9" t="str">
        <f t="shared" si="83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78"/>
        <v/>
      </c>
      <c r="G105" s="7" t="str">
        <f t="shared" si="79"/>
        <v/>
      </c>
      <c r="H105" s="5" t="str">
        <f t="shared" si="80"/>
        <v/>
      </c>
      <c r="I105" s="122" t="str">
        <f t="shared" si="81"/>
        <v/>
      </c>
      <c r="J105" s="7" t="str">
        <f t="shared" si="82"/>
        <v/>
      </c>
      <c r="K105" s="9" t="str">
        <f t="shared" si="83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78"/>
        <v/>
      </c>
      <c r="G106" s="7" t="str">
        <f t="shared" si="79"/>
        <v/>
      </c>
      <c r="H106" s="5" t="str">
        <f t="shared" si="80"/>
        <v/>
      </c>
      <c r="I106" s="122" t="str">
        <f t="shared" si="81"/>
        <v/>
      </c>
      <c r="J106" s="7" t="str">
        <f t="shared" si="82"/>
        <v/>
      </c>
      <c r="K106" s="9" t="str">
        <f t="shared" si="83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6"/>
      <c r="B107" s="4"/>
      <c r="C107" s="4"/>
      <c r="D107" s="7"/>
      <c r="E107" s="7"/>
      <c r="F107" s="8" t="str">
        <f t="shared" si="78"/>
        <v/>
      </c>
      <c r="G107" s="7" t="str">
        <f t="shared" si="79"/>
        <v/>
      </c>
      <c r="H107" s="5" t="str">
        <f t="shared" si="80"/>
        <v/>
      </c>
      <c r="I107" s="122" t="str">
        <f t="shared" si="81"/>
        <v/>
      </c>
      <c r="J107" s="7" t="str">
        <f t="shared" si="82"/>
        <v/>
      </c>
      <c r="K107" s="9" t="str">
        <f t="shared" si="83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78"/>
        <v/>
      </c>
      <c r="G108" s="7" t="str">
        <f t="shared" si="79"/>
        <v/>
      </c>
      <c r="H108" s="5" t="str">
        <f t="shared" si="80"/>
        <v/>
      </c>
      <c r="I108" s="122" t="str">
        <f t="shared" si="81"/>
        <v/>
      </c>
      <c r="J108" s="7" t="str">
        <f t="shared" si="82"/>
        <v/>
      </c>
      <c r="K108" s="9" t="str">
        <f t="shared" si="83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78"/>
        <v/>
      </c>
      <c r="G109" s="7" t="str">
        <f t="shared" si="79"/>
        <v/>
      </c>
      <c r="H109" s="5" t="str">
        <f t="shared" si="80"/>
        <v/>
      </c>
      <c r="I109" s="122" t="str">
        <f t="shared" si="81"/>
        <v/>
      </c>
      <c r="J109" s="7" t="str">
        <f t="shared" si="82"/>
        <v/>
      </c>
      <c r="K109" s="9" t="str">
        <f t="shared" si="83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78"/>
        <v/>
      </c>
      <c r="G110" s="7" t="str">
        <f t="shared" si="79"/>
        <v/>
      </c>
      <c r="H110" s="5" t="str">
        <f t="shared" si="80"/>
        <v/>
      </c>
      <c r="I110" s="122" t="str">
        <f t="shared" si="81"/>
        <v/>
      </c>
      <c r="J110" s="7" t="str">
        <f t="shared" si="82"/>
        <v/>
      </c>
      <c r="K110" s="9" t="str">
        <f t="shared" si="83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78"/>
        <v/>
      </c>
      <c r="G111" s="7" t="str">
        <f t="shared" si="79"/>
        <v/>
      </c>
      <c r="H111" s="5" t="str">
        <f t="shared" si="80"/>
        <v/>
      </c>
      <c r="I111" s="122" t="str">
        <f t="shared" si="81"/>
        <v/>
      </c>
      <c r="J111" s="7" t="str">
        <f t="shared" si="82"/>
        <v/>
      </c>
      <c r="K111" s="9" t="str">
        <f t="shared" si="83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78"/>
        <v/>
      </c>
      <c r="G112" s="7" t="str">
        <f t="shared" si="79"/>
        <v/>
      </c>
      <c r="H112" s="5" t="str">
        <f t="shared" si="80"/>
        <v/>
      </c>
      <c r="I112" s="122" t="str">
        <f t="shared" si="81"/>
        <v/>
      </c>
      <c r="J112" s="7" t="str">
        <f t="shared" si="82"/>
        <v/>
      </c>
      <c r="K112" s="9" t="str">
        <f t="shared" si="83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78"/>
        <v/>
      </c>
      <c r="G113" s="7" t="str">
        <f t="shared" si="79"/>
        <v/>
      </c>
      <c r="H113" s="5" t="str">
        <f t="shared" si="80"/>
        <v/>
      </c>
      <c r="I113" s="122" t="str">
        <f t="shared" si="81"/>
        <v/>
      </c>
      <c r="J113" s="7" t="str">
        <f t="shared" si="82"/>
        <v/>
      </c>
      <c r="K113" s="9" t="str">
        <f t="shared" si="83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78"/>
        <v/>
      </c>
      <c r="G114" s="7" t="str">
        <f t="shared" si="79"/>
        <v/>
      </c>
      <c r="H114" s="5" t="str">
        <f t="shared" si="80"/>
        <v/>
      </c>
      <c r="I114" s="122" t="str">
        <f t="shared" si="81"/>
        <v/>
      </c>
      <c r="J114" s="7" t="str">
        <f t="shared" si="82"/>
        <v/>
      </c>
      <c r="K114" s="9" t="str">
        <f t="shared" si="8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8"/>
      <c r="B115" s="4"/>
      <c r="C115" s="4"/>
      <c r="D115" s="7"/>
      <c r="E115" s="7"/>
      <c r="F115" s="8" t="str">
        <f t="shared" si="78"/>
        <v/>
      </c>
      <c r="G115" s="7" t="str">
        <f t="shared" si="79"/>
        <v/>
      </c>
      <c r="H115" s="5" t="str">
        <f t="shared" si="80"/>
        <v/>
      </c>
      <c r="I115" s="122" t="str">
        <f t="shared" si="81"/>
        <v/>
      </c>
      <c r="J115" s="7" t="str">
        <f t="shared" si="82"/>
        <v/>
      </c>
      <c r="K115" s="9" t="str">
        <f t="shared" si="83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78"/>
        <v/>
      </c>
      <c r="G116" s="7" t="str">
        <f t="shared" si="79"/>
        <v/>
      </c>
      <c r="H116" s="5" t="str">
        <f t="shared" si="80"/>
        <v/>
      </c>
      <c r="I116" s="122" t="str">
        <f t="shared" si="81"/>
        <v/>
      </c>
      <c r="J116" s="7" t="str">
        <f t="shared" si="82"/>
        <v/>
      </c>
      <c r="K116" s="9" t="str">
        <f t="shared" si="83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ref="F117:F118" si="150">IF(ISBLANK(B117),"",IF(I117="L","Baixa",IF(I117="A","Média",IF(I117="","","Alta"))))</f>
        <v/>
      </c>
      <c r="G117" s="7" t="str">
        <f t="shared" ref="G117:G118" si="151">CONCATENATE(B117,I117)</f>
        <v/>
      </c>
      <c r="H117" s="5" t="str">
        <f t="shared" ref="H117:H118" si="152">IF(ISBLANK(B117),"",IF(B117="ALI",IF(I117="L",7,IF(I117="A",10,15)),IF(B117="AIE",IF(I117="L",5,IF(I117="A",7,10)),IF(B117="SE",IF(I117="L",4,IF(I117="A",5,7)),IF(OR(B117="EE",B117="CE"),IF(I117="L",3,IF(I117="A",4,6)),0)))))</f>
        <v/>
      </c>
      <c r="I117" s="122" t="str">
        <f t="shared" ref="I117:I118" si="153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:J118" si="154">CONCATENATE(B117,C117)</f>
        <v/>
      </c>
      <c r="K117" s="9" t="str">
        <f t="shared" ref="K117:K118" si="155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150"/>
        <v/>
      </c>
      <c r="G118" s="7" t="str">
        <f t="shared" si="151"/>
        <v/>
      </c>
      <c r="H118" s="5" t="str">
        <f t="shared" si="152"/>
        <v/>
      </c>
      <c r="I118" s="122" t="str">
        <f t="shared" si="153"/>
        <v/>
      </c>
      <c r="J118" s="7" t="str">
        <f t="shared" si="154"/>
        <v/>
      </c>
      <c r="K118" s="9" t="str">
        <f t="shared" si="155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78"/>
        <v/>
      </c>
      <c r="G119" s="7" t="str">
        <f t="shared" si="79"/>
        <v/>
      </c>
      <c r="H119" s="5" t="str">
        <f t="shared" si="80"/>
        <v/>
      </c>
      <c r="I119" s="122" t="str">
        <f t="shared" si="81"/>
        <v/>
      </c>
      <c r="J119" s="7" t="str">
        <f t="shared" si="82"/>
        <v/>
      </c>
      <c r="K119" s="9" t="str">
        <f t="shared" si="83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ref="F120" si="156">IF(ISBLANK(B120),"",IF(I120="L","Baixa",IF(I120="A","Média",IF(I120="","","Alta"))))</f>
        <v/>
      </c>
      <c r="G120" s="7" t="str">
        <f t="shared" ref="G120" si="157">CONCATENATE(B120,I120)</f>
        <v/>
      </c>
      <c r="H120" s="5" t="str">
        <f t="shared" ref="H120" si="158">IF(ISBLANK(B120),"",IF(B120="ALI",IF(I120="L",7,IF(I120="A",10,15)),IF(B120="AIE",IF(I120="L",5,IF(I120="A",7,10)),IF(B120="SE",IF(I120="L",4,IF(I120="A",5,7)),IF(OR(B120="EE",B120="CE"),IF(I120="L",3,IF(I120="A",4,6)),0)))))</f>
        <v/>
      </c>
      <c r="I120" s="122" t="str">
        <f t="shared" ref="I120" si="159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7" t="str">
        <f t="shared" ref="J120" si="160">CONCATENATE(B120,C120)</f>
        <v/>
      </c>
      <c r="K120" s="9" t="str">
        <f t="shared" ref="K120" si="161">IF(OR(H120="",H120=0),L120,H120)</f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78"/>
        <v/>
      </c>
      <c r="G121" s="7" t="str">
        <f t="shared" si="79"/>
        <v/>
      </c>
      <c r="H121" s="5" t="str">
        <f t="shared" si="80"/>
        <v/>
      </c>
      <c r="I121" s="122" t="str">
        <f t="shared" si="81"/>
        <v/>
      </c>
      <c r="J121" s="7" t="str">
        <f t="shared" si="82"/>
        <v/>
      </c>
      <c r="K121" s="9" t="str">
        <f t="shared" si="83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78"/>
        <v/>
      </c>
      <c r="G122" s="7" t="str">
        <f t="shared" si="79"/>
        <v/>
      </c>
      <c r="H122" s="5" t="str">
        <f t="shared" si="80"/>
        <v/>
      </c>
      <c r="I122" s="122" t="str">
        <f t="shared" si="81"/>
        <v/>
      </c>
      <c r="J122" s="7" t="str">
        <f t="shared" si="82"/>
        <v/>
      </c>
      <c r="K122" s="9" t="str">
        <f t="shared" si="83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ref="F123" si="162">IF(ISBLANK(B123),"",IF(I123="L","Baixa",IF(I123="A","Média",IF(I123="","","Alta"))))</f>
        <v/>
      </c>
      <c r="G123" s="7" t="str">
        <f t="shared" ref="G123" si="163">CONCATENATE(B123,I123)</f>
        <v/>
      </c>
      <c r="H123" s="5" t="str">
        <f t="shared" ref="H123" si="164">IF(ISBLANK(B123),"",IF(B123="ALI",IF(I123="L",7,IF(I123="A",10,15)),IF(B123="AIE",IF(I123="L",5,IF(I123="A",7,10)),IF(B123="SE",IF(I123="L",4,IF(I123="A",5,7)),IF(OR(B123="EE",B123="CE"),IF(I123="L",3,IF(I123="A",4,6)),0)))))</f>
        <v/>
      </c>
      <c r="I123" s="122" t="str">
        <f t="shared" ref="I123" si="165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7" t="str">
        <f t="shared" ref="J123" si="166">CONCATENATE(B123,C123)</f>
        <v/>
      </c>
      <c r="K123" s="9" t="str">
        <f t="shared" ref="K123" si="167">IF(OR(H123="",H123=0),L123,H123)</f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78"/>
        <v/>
      </c>
      <c r="G124" s="7" t="str">
        <f t="shared" si="79"/>
        <v/>
      </c>
      <c r="H124" s="5" t="str">
        <f t="shared" si="80"/>
        <v/>
      </c>
      <c r="I124" s="122" t="str">
        <f t="shared" si="81"/>
        <v/>
      </c>
      <c r="J124" s="7" t="str">
        <f t="shared" si="82"/>
        <v/>
      </c>
      <c r="K124" s="9" t="str">
        <f t="shared" si="83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8"/>
      <c r="B125" s="4"/>
      <c r="C125" s="4"/>
      <c r="D125" s="7"/>
      <c r="E125" s="7"/>
      <c r="F125" s="8" t="str">
        <f t="shared" si="78"/>
        <v/>
      </c>
      <c r="G125" s="7" t="str">
        <f t="shared" si="79"/>
        <v/>
      </c>
      <c r="H125" s="5" t="str">
        <f t="shared" si="80"/>
        <v/>
      </c>
      <c r="I125" s="122" t="str">
        <f t="shared" si="81"/>
        <v/>
      </c>
      <c r="J125" s="7" t="str">
        <f t="shared" si="82"/>
        <v/>
      </c>
      <c r="K125" s="9" t="str">
        <f t="shared" si="83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si="78"/>
        <v/>
      </c>
      <c r="G126" s="7" t="str">
        <f t="shared" si="79"/>
        <v/>
      </c>
      <c r="H126" s="5" t="str">
        <f t="shared" si="80"/>
        <v/>
      </c>
      <c r="I126" s="122" t="str">
        <f t="shared" si="81"/>
        <v/>
      </c>
      <c r="J126" s="7" t="str">
        <f t="shared" si="82"/>
        <v/>
      </c>
      <c r="K126" s="9" t="str">
        <f t="shared" si="83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78"/>
        <v/>
      </c>
      <c r="G127" s="7" t="str">
        <f t="shared" si="79"/>
        <v/>
      </c>
      <c r="H127" s="5" t="str">
        <f t="shared" si="80"/>
        <v/>
      </c>
      <c r="I127" s="122" t="str">
        <f t="shared" si="81"/>
        <v/>
      </c>
      <c r="J127" s="7" t="str">
        <f t="shared" si="82"/>
        <v/>
      </c>
      <c r="K127" s="9" t="str">
        <f t="shared" si="83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78"/>
        <v/>
      </c>
      <c r="G128" s="7" t="str">
        <f t="shared" si="79"/>
        <v/>
      </c>
      <c r="H128" s="5" t="str">
        <f t="shared" si="80"/>
        <v/>
      </c>
      <c r="I128" s="122" t="str">
        <f t="shared" si="81"/>
        <v/>
      </c>
      <c r="J128" s="7" t="str">
        <f t="shared" si="82"/>
        <v/>
      </c>
      <c r="K128" s="9" t="str">
        <f t="shared" si="83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ref="F129" si="168">IF(ISBLANK(B129),"",IF(I129="L","Baixa",IF(I129="A","Média",IF(I129="","","Alta"))))</f>
        <v/>
      </c>
      <c r="G129" s="7" t="str">
        <f t="shared" ref="G129" si="169">CONCATENATE(B129,I129)</f>
        <v/>
      </c>
      <c r="H129" s="5" t="str">
        <f t="shared" ref="H129" si="170">IF(ISBLANK(B129),"",IF(B129="ALI",IF(I129="L",7,IF(I129="A",10,15)),IF(B129="AIE",IF(I129="L",5,IF(I129="A",7,10)),IF(B129="SE",IF(I129="L",4,IF(I129="A",5,7)),IF(OR(B129="EE",B129="CE"),IF(I129="L",3,IF(I129="A",4,6)),0)))))</f>
        <v/>
      </c>
      <c r="I129" s="122" t="str">
        <f t="shared" ref="I129" si="171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7" t="str">
        <f t="shared" ref="J129" si="172">CONCATENATE(B129,C129)</f>
        <v/>
      </c>
      <c r="K129" s="9" t="str">
        <f t="shared" ref="K129" si="173">IF(OR(H129="",H129=0),L129,H129)</f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78"/>
        <v/>
      </c>
      <c r="G130" s="7" t="str">
        <f t="shared" si="79"/>
        <v/>
      </c>
      <c r="H130" s="5" t="str">
        <f t="shared" si="80"/>
        <v/>
      </c>
      <c r="I130" s="122" t="str">
        <f t="shared" si="81"/>
        <v/>
      </c>
      <c r="J130" s="7" t="str">
        <f t="shared" si="82"/>
        <v/>
      </c>
      <c r="K130" s="9" t="str">
        <f t="shared" si="83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78"/>
        <v/>
      </c>
      <c r="G131" s="7" t="str">
        <f t="shared" si="79"/>
        <v/>
      </c>
      <c r="H131" s="5" t="str">
        <f t="shared" si="80"/>
        <v/>
      </c>
      <c r="I131" s="122" t="str">
        <f t="shared" si="81"/>
        <v/>
      </c>
      <c r="J131" s="7" t="str">
        <f t="shared" si="82"/>
        <v/>
      </c>
      <c r="K131" s="9" t="str">
        <f t="shared" si="83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78"/>
        <v/>
      </c>
      <c r="G132" s="7" t="str">
        <f t="shared" si="79"/>
        <v/>
      </c>
      <c r="H132" s="5" t="str">
        <f t="shared" si="80"/>
        <v/>
      </c>
      <c r="I132" s="122" t="str">
        <f t="shared" si="81"/>
        <v/>
      </c>
      <c r="J132" s="7" t="str">
        <f t="shared" si="82"/>
        <v/>
      </c>
      <c r="K132" s="9" t="str">
        <f t="shared" si="83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8"/>
      <c r="B133" s="4"/>
      <c r="C133" s="4"/>
      <c r="D133" s="7"/>
      <c r="E133" s="7"/>
      <c r="F133" s="8" t="str">
        <f t="shared" si="78"/>
        <v/>
      </c>
      <c r="G133" s="7" t="str">
        <f t="shared" si="79"/>
        <v/>
      </c>
      <c r="H133" s="5" t="str">
        <f t="shared" si="80"/>
        <v/>
      </c>
      <c r="I133" s="122" t="str">
        <f t="shared" si="81"/>
        <v/>
      </c>
      <c r="J133" s="7" t="str">
        <f t="shared" si="82"/>
        <v/>
      </c>
      <c r="K133" s="9" t="str">
        <f t="shared" si="83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78"/>
        <v/>
      </c>
      <c r="G134" s="7" t="str">
        <f t="shared" si="79"/>
        <v/>
      </c>
      <c r="H134" s="5" t="str">
        <f t="shared" si="80"/>
        <v/>
      </c>
      <c r="I134" s="122" t="str">
        <f t="shared" si="81"/>
        <v/>
      </c>
      <c r="J134" s="7" t="str">
        <f t="shared" si="82"/>
        <v/>
      </c>
      <c r="K134" s="9" t="str">
        <f t="shared" si="83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78"/>
        <v/>
      </c>
      <c r="G135" s="7" t="str">
        <f t="shared" si="79"/>
        <v/>
      </c>
      <c r="H135" s="5" t="str">
        <f t="shared" si="80"/>
        <v/>
      </c>
      <c r="I135" s="122" t="str">
        <f t="shared" si="81"/>
        <v/>
      </c>
      <c r="J135" s="7" t="str">
        <f t="shared" si="82"/>
        <v/>
      </c>
      <c r="K135" s="9" t="str">
        <f t="shared" si="83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78"/>
        <v/>
      </c>
      <c r="G136" s="7" t="str">
        <f t="shared" si="79"/>
        <v/>
      </c>
      <c r="H136" s="5" t="str">
        <f t="shared" si="80"/>
        <v/>
      </c>
      <c r="I136" s="122" t="str">
        <f t="shared" si="81"/>
        <v/>
      </c>
      <c r="J136" s="7" t="str">
        <f t="shared" si="82"/>
        <v/>
      </c>
      <c r="K136" s="9" t="str">
        <f t="shared" si="83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78"/>
        <v/>
      </c>
      <c r="G137" s="7" t="str">
        <f t="shared" si="79"/>
        <v/>
      </c>
      <c r="H137" s="5" t="str">
        <f t="shared" si="80"/>
        <v/>
      </c>
      <c r="I137" s="122" t="str">
        <f t="shared" si="81"/>
        <v/>
      </c>
      <c r="J137" s="7" t="str">
        <f t="shared" si="82"/>
        <v/>
      </c>
      <c r="K137" s="9" t="str">
        <f t="shared" si="83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78"/>
        <v/>
      </c>
      <c r="G138" s="7" t="str">
        <f t="shared" si="79"/>
        <v/>
      </c>
      <c r="H138" s="5" t="str">
        <f t="shared" si="80"/>
        <v/>
      </c>
      <c r="I138" s="122" t="str">
        <f t="shared" si="81"/>
        <v/>
      </c>
      <c r="J138" s="7" t="str">
        <f t="shared" si="82"/>
        <v/>
      </c>
      <c r="K138" s="9" t="str">
        <f t="shared" si="83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78"/>
        <v/>
      </c>
      <c r="G139" s="7" t="str">
        <f t="shared" si="79"/>
        <v/>
      </c>
      <c r="H139" s="5" t="str">
        <f t="shared" si="80"/>
        <v/>
      </c>
      <c r="I139" s="122" t="str">
        <f t="shared" si="81"/>
        <v/>
      </c>
      <c r="J139" s="7" t="str">
        <f t="shared" si="82"/>
        <v/>
      </c>
      <c r="K139" s="9" t="str">
        <f t="shared" si="83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78"/>
        <v/>
      </c>
      <c r="G140" s="7" t="str">
        <f t="shared" si="79"/>
        <v/>
      </c>
      <c r="H140" s="5" t="str">
        <f t="shared" si="80"/>
        <v/>
      </c>
      <c r="I140" s="122" t="str">
        <f t="shared" si="81"/>
        <v/>
      </c>
      <c r="J140" s="7" t="str">
        <f t="shared" si="82"/>
        <v/>
      </c>
      <c r="K140" s="9" t="str">
        <f t="shared" si="83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8"/>
      <c r="B141" s="4"/>
      <c r="C141" s="4"/>
      <c r="D141" s="7"/>
      <c r="E141" s="7"/>
      <c r="F141" s="8" t="str">
        <f t="shared" si="78"/>
        <v/>
      </c>
      <c r="G141" s="7" t="str">
        <f t="shared" si="79"/>
        <v/>
      </c>
      <c r="H141" s="5" t="str">
        <f t="shared" si="80"/>
        <v/>
      </c>
      <c r="I141" s="122" t="str">
        <f t="shared" si="81"/>
        <v/>
      </c>
      <c r="J141" s="7" t="str">
        <f t="shared" si="82"/>
        <v/>
      </c>
      <c r="K141" s="9" t="str">
        <f t="shared" si="83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78"/>
        <v/>
      </c>
      <c r="G142" s="7" t="str">
        <f t="shared" si="79"/>
        <v/>
      </c>
      <c r="H142" s="5" t="str">
        <f t="shared" si="80"/>
        <v/>
      </c>
      <c r="I142" s="122" t="str">
        <f t="shared" si="81"/>
        <v/>
      </c>
      <c r="J142" s="7" t="str">
        <f t="shared" si="82"/>
        <v/>
      </c>
      <c r="K142" s="9" t="str">
        <f t="shared" si="83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78"/>
        <v/>
      </c>
      <c r="G143" s="7" t="str">
        <f t="shared" si="79"/>
        <v/>
      </c>
      <c r="H143" s="5" t="str">
        <f t="shared" si="80"/>
        <v/>
      </c>
      <c r="I143" s="122" t="str">
        <f t="shared" si="81"/>
        <v/>
      </c>
      <c r="J143" s="7" t="str">
        <f t="shared" si="82"/>
        <v/>
      </c>
      <c r="K143" s="9" t="str">
        <f t="shared" si="83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78"/>
        <v/>
      </c>
      <c r="G144" s="7" t="str">
        <f t="shared" si="79"/>
        <v/>
      </c>
      <c r="H144" s="5" t="str">
        <f t="shared" si="80"/>
        <v/>
      </c>
      <c r="I144" s="122" t="str">
        <f t="shared" si="81"/>
        <v/>
      </c>
      <c r="J144" s="7" t="str">
        <f t="shared" si="82"/>
        <v/>
      </c>
      <c r="K144" s="9" t="str">
        <f t="shared" si="83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ref="F145:F213" si="174">IF(ISBLANK(B145),"",IF(I145="L","Baixa",IF(I145="A","Média",IF(I145="","","Alta"))))</f>
        <v/>
      </c>
      <c r="G145" s="7" t="str">
        <f t="shared" ref="G145:G213" si="175">CONCATENATE(B145,I145)</f>
        <v/>
      </c>
      <c r="H145" s="5" t="str">
        <f t="shared" ref="H145:H213" si="176">IF(ISBLANK(B145),"",IF(B145="ALI",IF(I145="L",7,IF(I145="A",10,15)),IF(B145="AIE",IF(I145="L",5,IF(I145="A",7,10)),IF(B145="SE",IF(I145="L",4,IF(I145="A",5,7)),IF(OR(B145="EE",B145="CE"),IF(I145="L",3,IF(I145="A",4,6)),0)))))</f>
        <v/>
      </c>
      <c r="I145" s="122" t="str">
        <f t="shared" ref="I145:I213" si="177"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/>
      </c>
      <c r="J145" s="7" t="str">
        <f t="shared" ref="J145:J213" si="178">CONCATENATE(B145,C145)</f>
        <v/>
      </c>
      <c r="K145" s="9" t="str">
        <f t="shared" si="83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174"/>
        <v/>
      </c>
      <c r="G146" s="7" t="str">
        <f t="shared" si="175"/>
        <v/>
      </c>
      <c r="H146" s="5" t="str">
        <f t="shared" si="176"/>
        <v/>
      </c>
      <c r="I146" s="122" t="str">
        <f t="shared" si="177"/>
        <v/>
      </c>
      <c r="J146" s="7" t="str">
        <f t="shared" si="178"/>
        <v/>
      </c>
      <c r="K146" s="9" t="str">
        <f t="shared" si="83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174"/>
        <v/>
      </c>
      <c r="G147" s="7" t="str">
        <f t="shared" si="175"/>
        <v/>
      </c>
      <c r="H147" s="5" t="str">
        <f t="shared" si="176"/>
        <v/>
      </c>
      <c r="I147" s="122" t="str">
        <f t="shared" si="177"/>
        <v/>
      </c>
      <c r="J147" s="7" t="str">
        <f t="shared" si="178"/>
        <v/>
      </c>
      <c r="K147" s="9" t="str">
        <f t="shared" ref="K147:K222" si="179">IF(OR(H147="",H147=0),L147,H147)</f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74"/>
        <v/>
      </c>
      <c r="G148" s="7" t="str">
        <f t="shared" si="175"/>
        <v/>
      </c>
      <c r="H148" s="5" t="str">
        <f t="shared" si="176"/>
        <v/>
      </c>
      <c r="I148" s="122" t="str">
        <f t="shared" si="177"/>
        <v/>
      </c>
      <c r="J148" s="7" t="str">
        <f t="shared" si="178"/>
        <v/>
      </c>
      <c r="K148" s="9" t="str">
        <f t="shared" si="179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8"/>
      <c r="B149" s="4"/>
      <c r="C149" s="4"/>
      <c r="D149" s="7"/>
      <c r="E149" s="7"/>
      <c r="F149" s="8" t="str">
        <f t="shared" ref="F149" si="180">IF(ISBLANK(B149),"",IF(I149="L","Baixa",IF(I149="A","Média",IF(I149="","","Alta"))))</f>
        <v/>
      </c>
      <c r="G149" s="7" t="str">
        <f t="shared" ref="G149" si="181">CONCATENATE(B149,I149)</f>
        <v/>
      </c>
      <c r="H149" s="5" t="str">
        <f t="shared" ref="H149" si="182">IF(ISBLANK(B149),"",IF(B149="ALI",IF(I149="L",7,IF(I149="A",10,15)),IF(B149="AIE",IF(I149="L",5,IF(I149="A",7,10)),IF(B149="SE",IF(I149="L",4,IF(I149="A",5,7)),IF(OR(B149="EE",B149="CE"),IF(I149="L",3,IF(I149="A",4,6)),0)))))</f>
        <v/>
      </c>
      <c r="I149" s="122" t="str">
        <f t="shared" ref="I149" si="183"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/>
      </c>
      <c r="J149" s="7" t="str">
        <f t="shared" ref="J149" si="184">CONCATENATE(B149,C149)</f>
        <v/>
      </c>
      <c r="K149" s="9" t="str">
        <f t="shared" ref="K149" si="185">IF(OR(H149="",H149=0),L149,H149)</f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74"/>
        <v/>
      </c>
      <c r="G150" s="7" t="str">
        <f t="shared" si="175"/>
        <v/>
      </c>
      <c r="H150" s="5" t="str">
        <f t="shared" si="176"/>
        <v/>
      </c>
      <c r="I150" s="122" t="str">
        <f t="shared" si="177"/>
        <v/>
      </c>
      <c r="J150" s="7" t="str">
        <f t="shared" si="178"/>
        <v/>
      </c>
      <c r="K150" s="9" t="str">
        <f t="shared" si="179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74"/>
        <v/>
      </c>
      <c r="G151" s="7" t="str">
        <f t="shared" si="175"/>
        <v/>
      </c>
      <c r="H151" s="5" t="str">
        <f t="shared" si="176"/>
        <v/>
      </c>
      <c r="I151" s="122" t="str">
        <f t="shared" si="177"/>
        <v/>
      </c>
      <c r="J151" s="7" t="str">
        <f t="shared" si="178"/>
        <v/>
      </c>
      <c r="K151" s="9" t="str">
        <f t="shared" si="17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74"/>
        <v/>
      </c>
      <c r="G152" s="7" t="str">
        <f t="shared" si="175"/>
        <v/>
      </c>
      <c r="H152" s="5" t="str">
        <f t="shared" si="176"/>
        <v/>
      </c>
      <c r="I152" s="122" t="str">
        <f t="shared" si="177"/>
        <v/>
      </c>
      <c r="J152" s="7" t="str">
        <f t="shared" si="178"/>
        <v/>
      </c>
      <c r="K152" s="9" t="str">
        <f t="shared" si="17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74"/>
        <v/>
      </c>
      <c r="G153" s="7" t="str">
        <f t="shared" si="175"/>
        <v/>
      </c>
      <c r="H153" s="5" t="str">
        <f t="shared" si="176"/>
        <v/>
      </c>
      <c r="I153" s="122" t="str">
        <f t="shared" si="177"/>
        <v/>
      </c>
      <c r="J153" s="7" t="str">
        <f t="shared" si="178"/>
        <v/>
      </c>
      <c r="K153" s="9" t="str">
        <f t="shared" si="179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74"/>
        <v/>
      </c>
      <c r="G154" s="7" t="str">
        <f t="shared" si="175"/>
        <v/>
      </c>
      <c r="H154" s="5" t="str">
        <f t="shared" si="176"/>
        <v/>
      </c>
      <c r="I154" s="122" t="str">
        <f t="shared" si="177"/>
        <v/>
      </c>
      <c r="J154" s="7" t="str">
        <f t="shared" si="178"/>
        <v/>
      </c>
      <c r="K154" s="9" t="str">
        <f t="shared" si="179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74"/>
        <v/>
      </c>
      <c r="G155" s="7" t="str">
        <f t="shared" si="175"/>
        <v/>
      </c>
      <c r="H155" s="5" t="str">
        <f t="shared" si="176"/>
        <v/>
      </c>
      <c r="I155" s="122" t="str">
        <f t="shared" si="177"/>
        <v/>
      </c>
      <c r="J155" s="7" t="str">
        <f t="shared" si="178"/>
        <v/>
      </c>
      <c r="K155" s="9" t="str">
        <f t="shared" si="179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74"/>
        <v/>
      </c>
      <c r="G156" s="7" t="str">
        <f t="shared" si="175"/>
        <v/>
      </c>
      <c r="H156" s="5" t="str">
        <f t="shared" si="176"/>
        <v/>
      </c>
      <c r="I156" s="122" t="str">
        <f t="shared" si="177"/>
        <v/>
      </c>
      <c r="J156" s="7" t="str">
        <f t="shared" si="178"/>
        <v/>
      </c>
      <c r="K156" s="9" t="str">
        <f t="shared" si="179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8"/>
      <c r="B157" s="4"/>
      <c r="C157" s="4"/>
      <c r="D157" s="7"/>
      <c r="E157" s="7"/>
      <c r="F157" s="8" t="str">
        <f t="shared" si="174"/>
        <v/>
      </c>
      <c r="G157" s="7" t="str">
        <f t="shared" si="175"/>
        <v/>
      </c>
      <c r="H157" s="5" t="str">
        <f t="shared" si="176"/>
        <v/>
      </c>
      <c r="I157" s="122" t="str">
        <f t="shared" si="177"/>
        <v/>
      </c>
      <c r="J157" s="7" t="str">
        <f t="shared" si="178"/>
        <v/>
      </c>
      <c r="K157" s="9" t="str">
        <f t="shared" si="179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74"/>
        <v/>
      </c>
      <c r="G158" s="7" t="str">
        <f t="shared" si="175"/>
        <v/>
      </c>
      <c r="H158" s="5" t="str">
        <f t="shared" si="176"/>
        <v/>
      </c>
      <c r="I158" s="122" t="str">
        <f t="shared" si="177"/>
        <v/>
      </c>
      <c r="J158" s="7" t="str">
        <f t="shared" si="178"/>
        <v/>
      </c>
      <c r="K158" s="9" t="str">
        <f t="shared" si="179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74"/>
        <v/>
      </c>
      <c r="G159" s="7" t="str">
        <f t="shared" si="175"/>
        <v/>
      </c>
      <c r="H159" s="5" t="str">
        <f t="shared" si="176"/>
        <v/>
      </c>
      <c r="I159" s="122" t="str">
        <f t="shared" si="177"/>
        <v/>
      </c>
      <c r="J159" s="7" t="str">
        <f t="shared" si="178"/>
        <v/>
      </c>
      <c r="K159" s="9" t="str">
        <f t="shared" si="179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74"/>
        <v/>
      </c>
      <c r="G160" s="7" t="str">
        <f t="shared" si="175"/>
        <v/>
      </c>
      <c r="H160" s="5" t="str">
        <f t="shared" si="176"/>
        <v/>
      </c>
      <c r="I160" s="122" t="str">
        <f t="shared" si="177"/>
        <v/>
      </c>
      <c r="J160" s="7" t="str">
        <f t="shared" si="178"/>
        <v/>
      </c>
      <c r="K160" s="9" t="str">
        <f t="shared" si="179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74"/>
        <v/>
      </c>
      <c r="G161" s="7" t="str">
        <f t="shared" si="175"/>
        <v/>
      </c>
      <c r="H161" s="5" t="str">
        <f t="shared" si="176"/>
        <v/>
      </c>
      <c r="I161" s="122" t="str">
        <f t="shared" si="177"/>
        <v/>
      </c>
      <c r="J161" s="7" t="str">
        <f t="shared" si="178"/>
        <v/>
      </c>
      <c r="K161" s="9" t="str">
        <f t="shared" si="179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74"/>
        <v/>
      </c>
      <c r="G162" s="7" t="str">
        <f t="shared" si="175"/>
        <v/>
      </c>
      <c r="H162" s="5" t="str">
        <f t="shared" si="176"/>
        <v/>
      </c>
      <c r="I162" s="122" t="str">
        <f t="shared" si="177"/>
        <v/>
      </c>
      <c r="J162" s="7" t="str">
        <f t="shared" si="178"/>
        <v/>
      </c>
      <c r="K162" s="9" t="str">
        <f t="shared" si="179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74"/>
        <v/>
      </c>
      <c r="G163" s="7" t="str">
        <f t="shared" si="175"/>
        <v/>
      </c>
      <c r="H163" s="5" t="str">
        <f t="shared" si="176"/>
        <v/>
      </c>
      <c r="I163" s="122" t="str">
        <f t="shared" si="177"/>
        <v/>
      </c>
      <c r="J163" s="7" t="str">
        <f t="shared" si="178"/>
        <v/>
      </c>
      <c r="K163" s="9" t="str">
        <f t="shared" si="179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74"/>
        <v/>
      </c>
      <c r="G164" s="7" t="str">
        <f t="shared" si="175"/>
        <v/>
      </c>
      <c r="H164" s="5" t="str">
        <f t="shared" si="176"/>
        <v/>
      </c>
      <c r="I164" s="122" t="str">
        <f t="shared" si="177"/>
        <v/>
      </c>
      <c r="J164" s="7" t="str">
        <f t="shared" si="178"/>
        <v/>
      </c>
      <c r="K164" s="9" t="str">
        <f t="shared" si="179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74"/>
        <v/>
      </c>
      <c r="G165" s="7" t="str">
        <f t="shared" si="175"/>
        <v/>
      </c>
      <c r="H165" s="5" t="str">
        <f t="shared" si="176"/>
        <v/>
      </c>
      <c r="I165" s="122" t="str">
        <f t="shared" si="177"/>
        <v/>
      </c>
      <c r="J165" s="7" t="str">
        <f t="shared" si="178"/>
        <v/>
      </c>
      <c r="K165" s="9" t="str">
        <f t="shared" si="179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74"/>
        <v/>
      </c>
      <c r="G166" s="7" t="str">
        <f t="shared" si="175"/>
        <v/>
      </c>
      <c r="H166" s="5" t="str">
        <f t="shared" si="176"/>
        <v/>
      </c>
      <c r="I166" s="122" t="str">
        <f t="shared" si="177"/>
        <v/>
      </c>
      <c r="J166" s="7" t="str">
        <f t="shared" si="178"/>
        <v/>
      </c>
      <c r="K166" s="9" t="str">
        <f t="shared" si="179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8"/>
      <c r="B167" s="4"/>
      <c r="C167" s="4"/>
      <c r="D167" s="7"/>
      <c r="E167" s="7"/>
      <c r="F167" s="8" t="str">
        <f t="shared" si="174"/>
        <v/>
      </c>
      <c r="G167" s="7" t="str">
        <f t="shared" si="175"/>
        <v/>
      </c>
      <c r="H167" s="5" t="str">
        <f t="shared" si="176"/>
        <v/>
      </c>
      <c r="I167" s="122" t="str">
        <f t="shared" si="177"/>
        <v/>
      </c>
      <c r="J167" s="7" t="str">
        <f t="shared" si="178"/>
        <v/>
      </c>
      <c r="K167" s="9" t="str">
        <f t="shared" si="179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74"/>
        <v/>
      </c>
      <c r="G168" s="7" t="str">
        <f t="shared" si="175"/>
        <v/>
      </c>
      <c r="H168" s="5" t="str">
        <f t="shared" si="176"/>
        <v/>
      </c>
      <c r="I168" s="122" t="str">
        <f t="shared" si="177"/>
        <v/>
      </c>
      <c r="J168" s="7" t="str">
        <f t="shared" si="178"/>
        <v/>
      </c>
      <c r="K168" s="9" t="str">
        <f t="shared" si="179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74"/>
        <v/>
      </c>
      <c r="G169" s="7" t="str">
        <f t="shared" si="175"/>
        <v/>
      </c>
      <c r="H169" s="5" t="str">
        <f t="shared" si="176"/>
        <v/>
      </c>
      <c r="I169" s="122" t="str">
        <f t="shared" si="177"/>
        <v/>
      </c>
      <c r="J169" s="7" t="str">
        <f t="shared" si="178"/>
        <v/>
      </c>
      <c r="K169" s="9" t="str">
        <f t="shared" si="179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74"/>
        <v/>
      </c>
      <c r="G170" s="7" t="str">
        <f t="shared" si="175"/>
        <v/>
      </c>
      <c r="H170" s="5" t="str">
        <f t="shared" si="176"/>
        <v/>
      </c>
      <c r="I170" s="122" t="str">
        <f t="shared" si="177"/>
        <v/>
      </c>
      <c r="J170" s="7" t="str">
        <f t="shared" si="178"/>
        <v/>
      </c>
      <c r="K170" s="9" t="str">
        <f t="shared" si="179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8"/>
      <c r="B171" s="4"/>
      <c r="C171" s="4"/>
      <c r="D171" s="7"/>
      <c r="E171" s="7"/>
      <c r="F171" s="8" t="str">
        <f t="shared" si="174"/>
        <v/>
      </c>
      <c r="G171" s="7" t="str">
        <f t="shared" si="175"/>
        <v/>
      </c>
      <c r="H171" s="5" t="str">
        <f t="shared" si="176"/>
        <v/>
      </c>
      <c r="I171" s="122" t="str">
        <f t="shared" si="177"/>
        <v/>
      </c>
      <c r="J171" s="7" t="str">
        <f t="shared" si="178"/>
        <v/>
      </c>
      <c r="K171" s="9" t="str">
        <f t="shared" si="179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74"/>
        <v/>
      </c>
      <c r="G172" s="7" t="str">
        <f t="shared" si="175"/>
        <v/>
      </c>
      <c r="H172" s="5" t="str">
        <f t="shared" si="176"/>
        <v/>
      </c>
      <c r="I172" s="122" t="str">
        <f t="shared" si="177"/>
        <v/>
      </c>
      <c r="J172" s="7" t="str">
        <f t="shared" si="178"/>
        <v/>
      </c>
      <c r="K172" s="9" t="str">
        <f t="shared" si="179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74"/>
        <v/>
      </c>
      <c r="G173" s="7" t="str">
        <f t="shared" si="175"/>
        <v/>
      </c>
      <c r="H173" s="5" t="str">
        <f t="shared" si="176"/>
        <v/>
      </c>
      <c r="I173" s="122" t="str">
        <f t="shared" si="177"/>
        <v/>
      </c>
      <c r="J173" s="7" t="str">
        <f t="shared" si="178"/>
        <v/>
      </c>
      <c r="K173" s="9" t="str">
        <f t="shared" si="179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ht="14.25" customHeight="1" x14ac:dyDescent="0.2">
      <c r="A174" s="126"/>
      <c r="B174" s="4"/>
      <c r="C174" s="4"/>
      <c r="D174" s="7"/>
      <c r="E174" s="7"/>
      <c r="F174" s="8" t="str">
        <f t="shared" si="174"/>
        <v/>
      </c>
      <c r="G174" s="7" t="str">
        <f t="shared" si="175"/>
        <v/>
      </c>
      <c r="H174" s="5" t="str">
        <f t="shared" si="176"/>
        <v/>
      </c>
      <c r="I174" s="122" t="str">
        <f t="shared" si="177"/>
        <v/>
      </c>
      <c r="J174" s="7" t="str">
        <f t="shared" si="178"/>
        <v/>
      </c>
      <c r="K174" s="9" t="str">
        <f t="shared" si="179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ref="F175:F177" si="186">IF(ISBLANK(B175),"",IF(I175="L","Baixa",IF(I175="A","Média",IF(I175="","","Alta"))))</f>
        <v/>
      </c>
      <c r="G175" s="7" t="str">
        <f t="shared" ref="G175:G177" si="187">CONCATENATE(B175,I175)</f>
        <v/>
      </c>
      <c r="H175" s="5" t="str">
        <f t="shared" ref="H175:H177" si="188">IF(ISBLANK(B175),"",IF(B175="ALI",IF(I175="L",7,IF(I175="A",10,15)),IF(B175="AIE",IF(I175="L",5,IF(I175="A",7,10)),IF(B175="SE",IF(I175="L",4,IF(I175="A",5,7)),IF(OR(B175="EE",B175="CE"),IF(I175="L",3,IF(I175="A",4,6)),0)))))</f>
        <v/>
      </c>
      <c r="I175" s="122" t="str">
        <f t="shared" ref="I175:I177" si="189">IF(OR(ISBLANK(D175),ISBLANK(E175)),IF(OR(B175="ALI",B175="AIE"),"L",IF(OR(B175="EE",B175="SE",B175="CE"),"A","")),IF(B175="EE",IF(E175&gt;=3,IF(D175&gt;=5,"H","A"),IF(E175&gt;=2,IF(D175&gt;=16,"H",IF(D175&lt;=4,"L","A")),IF(D175&lt;=15,"L","A"))),IF(OR(B175="SE",B175="CE"),IF(E175&gt;=4,IF(D175&gt;=6,"H","A"),IF(E175&gt;=2,IF(D175&gt;=20,"H",IF(D175&lt;=5,"L","A")),IF(D175&lt;=19,"L","A"))),IF(OR(B175="ALI",B175="AIE"),IF(E175&gt;=6,IF(D175&gt;=20,"H","A"),IF(E175&gt;=2,IF(D175&gt;=51,"H",IF(D175&lt;=19,"L","A")),IF(D175&lt;=50,"L","A"))),""))))</f>
        <v/>
      </c>
      <c r="J175" s="7" t="str">
        <f t="shared" ref="J175:J177" si="190">CONCATENATE(B175,C175)</f>
        <v/>
      </c>
      <c r="K175" s="9" t="str">
        <f t="shared" ref="K175:K177" si="191">IF(OR(H175="",H175=0),L175,H175)</f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86"/>
        <v/>
      </c>
      <c r="G176" s="7" t="str">
        <f t="shared" si="187"/>
        <v/>
      </c>
      <c r="H176" s="5" t="str">
        <f t="shared" si="188"/>
        <v/>
      </c>
      <c r="I176" s="122" t="str">
        <f t="shared" si="189"/>
        <v/>
      </c>
      <c r="J176" s="7" t="str">
        <f t="shared" si="190"/>
        <v/>
      </c>
      <c r="K176" s="9" t="str">
        <f t="shared" si="191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86"/>
        <v/>
      </c>
      <c r="G177" s="7" t="str">
        <f t="shared" si="187"/>
        <v/>
      </c>
      <c r="H177" s="5" t="str">
        <f t="shared" si="188"/>
        <v/>
      </c>
      <c r="I177" s="122" t="str">
        <f t="shared" si="189"/>
        <v/>
      </c>
      <c r="J177" s="7" t="str">
        <f t="shared" si="190"/>
        <v/>
      </c>
      <c r="K177" s="9" t="str">
        <f t="shared" si="191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ref="F178:F191" si="192">IF(ISBLANK(B178),"",IF(I178="L","Baixa",IF(I178="A","Média",IF(I178="","","Alta"))))</f>
        <v/>
      </c>
      <c r="G178" s="7" t="str">
        <f t="shared" ref="G178:G191" si="193">CONCATENATE(B178,I178)</f>
        <v/>
      </c>
      <c r="H178" s="5" t="str">
        <f t="shared" ref="H178:H191" si="194">IF(ISBLANK(B178),"",IF(B178="ALI",IF(I178="L",7,IF(I178="A",10,15)),IF(B178="AIE",IF(I178="L",5,IF(I178="A",7,10)),IF(B178="SE",IF(I178="L",4,IF(I178="A",5,7)),IF(OR(B178="EE",B178="CE"),IF(I178="L",3,IF(I178="A",4,6)),0)))))</f>
        <v/>
      </c>
      <c r="I178" s="122" t="str">
        <f t="shared" ref="I178:I191" si="195"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7" t="str">
        <f t="shared" ref="J178:J191" si="196">CONCATENATE(B178,C178)</f>
        <v/>
      </c>
      <c r="K178" s="9" t="str">
        <f t="shared" ref="K178:K191" si="197">IF(OR(H178="",H178=0),L178,H178)</f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2"/>
        <v/>
      </c>
      <c r="G179" s="7" t="str">
        <f t="shared" si="193"/>
        <v/>
      </c>
      <c r="H179" s="5" t="str">
        <f t="shared" si="194"/>
        <v/>
      </c>
      <c r="I179" s="122" t="str">
        <f t="shared" si="195"/>
        <v/>
      </c>
      <c r="J179" s="7" t="str">
        <f t="shared" si="196"/>
        <v/>
      </c>
      <c r="K179" s="9" t="str">
        <f t="shared" si="19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ht="14.25" customHeight="1" x14ac:dyDescent="0.2">
      <c r="A180" s="126"/>
      <c r="B180" s="4"/>
      <c r="C180" s="4"/>
      <c r="D180" s="7"/>
      <c r="E180" s="7"/>
      <c r="F180" s="8" t="str">
        <f t="shared" ref="F180:F184" si="198">IF(ISBLANK(B180),"",IF(I180="L","Baixa",IF(I180="A","Média",IF(I180="","","Alta"))))</f>
        <v/>
      </c>
      <c r="G180" s="7" t="str">
        <f t="shared" ref="G180:G184" si="199">CONCATENATE(B180,I180)</f>
        <v/>
      </c>
      <c r="H180" s="5" t="str">
        <f t="shared" ref="H180:H184" si="200">IF(ISBLANK(B180),"",IF(B180="ALI",IF(I180="L",7,IF(I180="A",10,15)),IF(B180="AIE",IF(I180="L",5,IF(I180="A",7,10)),IF(B180="SE",IF(I180="L",4,IF(I180="A",5,7)),IF(OR(B180="EE",B180="CE"),IF(I180="L",3,IF(I180="A",4,6)),0)))))</f>
        <v/>
      </c>
      <c r="I180" s="122" t="str">
        <f t="shared" ref="I180:I184" si="201">IF(OR(ISBLANK(D180),ISBLANK(E180)),IF(OR(B180="ALI",B180="AIE"),"L",IF(OR(B180="EE",B180="SE",B180="CE"),"A","")),IF(B180="EE",IF(E180&gt;=3,IF(D180&gt;=5,"H","A"),IF(E180&gt;=2,IF(D180&gt;=16,"H",IF(D180&lt;=4,"L","A")),IF(D180&lt;=15,"L","A"))),IF(OR(B180="SE",B180="CE"),IF(E180&gt;=4,IF(D180&gt;=6,"H","A"),IF(E180&gt;=2,IF(D180&gt;=20,"H",IF(D180&lt;=5,"L","A")),IF(D180&lt;=19,"L","A"))),IF(OR(B180="ALI",B180="AIE"),IF(E180&gt;=6,IF(D180&gt;=20,"H","A"),IF(E180&gt;=2,IF(D180&gt;=51,"H",IF(D180&lt;=19,"L","A")),IF(D180&lt;=50,"L","A"))),""))))</f>
        <v/>
      </c>
      <c r="J180" s="7" t="str">
        <f t="shared" ref="J180:J184" si="202">CONCATENATE(B180,C180)</f>
        <v/>
      </c>
      <c r="K180" s="9" t="str">
        <f t="shared" ref="K180:K184" si="203">IF(OR(H180="",H180=0),L180,H180)</f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ht="14.25" customHeight="1" x14ac:dyDescent="0.2">
      <c r="A181" s="126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22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ht="14.25" customHeight="1" x14ac:dyDescent="0.2">
      <c r="A182" s="126"/>
      <c r="B182" s="4"/>
      <c r="C182" s="4"/>
      <c r="D182" s="7"/>
      <c r="E182" s="7"/>
      <c r="F182" s="8" t="str">
        <f t="shared" si="198"/>
        <v/>
      </c>
      <c r="G182" s="7" t="str">
        <f t="shared" si="199"/>
        <v/>
      </c>
      <c r="H182" s="5" t="str">
        <f t="shared" si="200"/>
        <v/>
      </c>
      <c r="I182" s="122" t="str">
        <f t="shared" si="201"/>
        <v/>
      </c>
      <c r="J182" s="7" t="str">
        <f t="shared" si="202"/>
        <v/>
      </c>
      <c r="K182" s="9" t="str">
        <f t="shared" si="203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ht="14.25" customHeight="1" x14ac:dyDescent="0.2">
      <c r="A183" s="126"/>
      <c r="B183" s="4"/>
      <c r="C183" s="4"/>
      <c r="D183" s="7"/>
      <c r="E183" s="7"/>
      <c r="F183" s="8" t="str">
        <f t="shared" si="198"/>
        <v/>
      </c>
      <c r="G183" s="7" t="str">
        <f t="shared" si="199"/>
        <v/>
      </c>
      <c r="H183" s="5" t="str">
        <f t="shared" si="200"/>
        <v/>
      </c>
      <c r="I183" s="122" t="str">
        <f t="shared" si="201"/>
        <v/>
      </c>
      <c r="J183" s="7" t="str">
        <f t="shared" si="202"/>
        <v/>
      </c>
      <c r="K183" s="9" t="str">
        <f t="shared" si="20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ht="14.25" customHeight="1" x14ac:dyDescent="0.2">
      <c r="A184" s="126"/>
      <c r="B184" s="4"/>
      <c r="C184" s="4"/>
      <c r="D184" s="7"/>
      <c r="E184" s="7"/>
      <c r="F184" s="8" t="str">
        <f t="shared" si="198"/>
        <v/>
      </c>
      <c r="G184" s="7" t="str">
        <f t="shared" si="199"/>
        <v/>
      </c>
      <c r="H184" s="5" t="str">
        <f t="shared" si="200"/>
        <v/>
      </c>
      <c r="I184" s="122" t="str">
        <f t="shared" si="201"/>
        <v/>
      </c>
      <c r="J184" s="7" t="str">
        <f t="shared" si="202"/>
        <v/>
      </c>
      <c r="K184" s="9" t="str">
        <f t="shared" si="20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ht="14.25" customHeight="1" x14ac:dyDescent="0.2">
      <c r="A185" s="126"/>
      <c r="B185" s="4"/>
      <c r="C185" s="4"/>
      <c r="D185" s="7"/>
      <c r="E185" s="7"/>
      <c r="F185" s="8" t="str">
        <f t="shared" si="192"/>
        <v/>
      </c>
      <c r="G185" s="7" t="str">
        <f t="shared" si="193"/>
        <v/>
      </c>
      <c r="H185" s="5" t="str">
        <f t="shared" si="194"/>
        <v/>
      </c>
      <c r="I185" s="122" t="str">
        <f t="shared" si="195"/>
        <v/>
      </c>
      <c r="J185" s="7" t="str">
        <f t="shared" si="196"/>
        <v/>
      </c>
      <c r="K185" s="9" t="str">
        <f t="shared" si="19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ht="14.25" customHeight="1" x14ac:dyDescent="0.2">
      <c r="A186" s="126"/>
      <c r="B186" s="4"/>
      <c r="C186" s="4"/>
      <c r="D186" s="7"/>
      <c r="E186" s="7"/>
      <c r="F186" s="8" t="str">
        <f t="shared" si="192"/>
        <v/>
      </c>
      <c r="G186" s="7" t="str">
        <f t="shared" si="193"/>
        <v/>
      </c>
      <c r="H186" s="5" t="str">
        <f t="shared" si="194"/>
        <v/>
      </c>
      <c r="I186" s="122" t="str">
        <f t="shared" si="195"/>
        <v/>
      </c>
      <c r="J186" s="7" t="str">
        <f t="shared" si="196"/>
        <v/>
      </c>
      <c r="K186" s="9" t="str">
        <f t="shared" si="19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6"/>
      <c r="B187" s="4"/>
      <c r="C187" s="4"/>
      <c r="D187" s="7"/>
      <c r="E187" s="7"/>
      <c r="F187" s="8" t="str">
        <f t="shared" ref="F187:F188" si="204">IF(ISBLANK(B187),"",IF(I187="L","Baixa",IF(I187="A","Média",IF(I187="","","Alta"))))</f>
        <v/>
      </c>
      <c r="G187" s="7" t="str">
        <f t="shared" ref="G187:G188" si="205">CONCATENATE(B187,I187)</f>
        <v/>
      </c>
      <c r="H187" s="5" t="str">
        <f t="shared" ref="H187:H188" si="206">IF(ISBLANK(B187),"",IF(B187="ALI",IF(I187="L",7,IF(I187="A",10,15)),IF(B187="AIE",IF(I187="L",5,IF(I187="A",7,10)),IF(B187="SE",IF(I187="L",4,IF(I187="A",5,7)),IF(OR(B187="EE",B187="CE"),IF(I187="L",3,IF(I187="A",4,6)),0)))))</f>
        <v/>
      </c>
      <c r="I187" s="122" t="str">
        <f t="shared" ref="I187:I188" si="207">IF(OR(ISBLANK(D187),ISBLANK(E187)),IF(OR(B187="ALI",B187="AIE"),"L",IF(OR(B187="EE",B187="SE",B187="CE"),"A","")),IF(B187="EE",IF(E187&gt;=3,IF(D187&gt;=5,"H","A"),IF(E187&gt;=2,IF(D187&gt;=16,"H",IF(D187&lt;=4,"L","A")),IF(D187&lt;=15,"L","A"))),IF(OR(B187="SE",B187="CE"),IF(E187&gt;=4,IF(D187&gt;=6,"H","A"),IF(E187&gt;=2,IF(D187&gt;=20,"H",IF(D187&lt;=5,"L","A")),IF(D187&lt;=19,"L","A"))),IF(OR(B187="ALI",B187="AIE"),IF(E187&gt;=6,IF(D187&gt;=20,"H","A"),IF(E187&gt;=2,IF(D187&gt;=51,"H",IF(D187&lt;=19,"L","A")),IF(D187&lt;=50,"L","A"))),""))))</f>
        <v/>
      </c>
      <c r="J187" s="7" t="str">
        <f t="shared" ref="J187:J188" si="208">CONCATENATE(B187,C187)</f>
        <v/>
      </c>
      <c r="K187" s="9" t="str">
        <f t="shared" ref="K187:K188" si="209">IF(OR(H187="",H187=0),L187,H187)</f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ht="14.25" customHeight="1" x14ac:dyDescent="0.2">
      <c r="A188" s="126"/>
      <c r="B188" s="4"/>
      <c r="C188" s="4"/>
      <c r="D188" s="7"/>
      <c r="E188" s="7"/>
      <c r="F188" s="8" t="str">
        <f t="shared" si="204"/>
        <v/>
      </c>
      <c r="G188" s="7" t="str">
        <f t="shared" si="205"/>
        <v/>
      </c>
      <c r="H188" s="5" t="str">
        <f t="shared" si="206"/>
        <v/>
      </c>
      <c r="I188" s="122" t="str">
        <f t="shared" si="207"/>
        <v/>
      </c>
      <c r="J188" s="7" t="str">
        <f t="shared" si="208"/>
        <v/>
      </c>
      <c r="K188" s="9" t="str">
        <f t="shared" si="20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6"/>
      <c r="B189" s="4"/>
      <c r="C189" s="4"/>
      <c r="D189" s="7"/>
      <c r="E189" s="7"/>
      <c r="F189" s="8" t="str">
        <f t="shared" ref="F189:F190" si="210">IF(ISBLANK(B189),"",IF(I189="L","Baixa",IF(I189="A","Média",IF(I189="","","Alta"))))</f>
        <v/>
      </c>
      <c r="G189" s="7" t="str">
        <f t="shared" ref="G189:G190" si="211">CONCATENATE(B189,I189)</f>
        <v/>
      </c>
      <c r="H189" s="5" t="str">
        <f t="shared" ref="H189:H190" si="212">IF(ISBLANK(B189),"",IF(B189="ALI",IF(I189="L",7,IF(I189="A",10,15)),IF(B189="AIE",IF(I189="L",5,IF(I189="A",7,10)),IF(B189="SE",IF(I189="L",4,IF(I189="A",5,7)),IF(OR(B189="EE",B189="CE"),IF(I189="L",3,IF(I189="A",4,6)),0)))))</f>
        <v/>
      </c>
      <c r="I189" s="122" t="str">
        <f t="shared" ref="I189:I190" si="213"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  <v/>
      </c>
      <c r="J189" s="7" t="str">
        <f t="shared" ref="J189:J190" si="214">CONCATENATE(B189,C189)</f>
        <v/>
      </c>
      <c r="K189" s="9" t="str">
        <f t="shared" ref="K189:K190" si="215">IF(OR(H189="",H189=0),L189,H189)</f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ht="14.25" customHeight="1" x14ac:dyDescent="0.2">
      <c r="A190" s="126"/>
      <c r="B190" s="4"/>
      <c r="C190" s="4"/>
      <c r="D190" s="7"/>
      <c r="E190" s="7"/>
      <c r="F190" s="8" t="str">
        <f t="shared" si="210"/>
        <v/>
      </c>
      <c r="G190" s="7" t="str">
        <f t="shared" si="211"/>
        <v/>
      </c>
      <c r="H190" s="5" t="str">
        <f t="shared" si="212"/>
        <v/>
      </c>
      <c r="I190" s="122" t="str">
        <f t="shared" si="213"/>
        <v/>
      </c>
      <c r="J190" s="7" t="str">
        <f t="shared" si="214"/>
        <v/>
      </c>
      <c r="K190" s="9" t="str">
        <f t="shared" si="215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ht="14.25" customHeight="1" x14ac:dyDescent="0.2">
      <c r="A191" s="128"/>
      <c r="B191" s="4"/>
      <c r="C191" s="4"/>
      <c r="D191" s="7"/>
      <c r="E191" s="7"/>
      <c r="F191" s="8" t="str">
        <f t="shared" si="192"/>
        <v/>
      </c>
      <c r="G191" s="7" t="str">
        <f t="shared" si="193"/>
        <v/>
      </c>
      <c r="H191" s="5" t="str">
        <f t="shared" si="194"/>
        <v/>
      </c>
      <c r="I191" s="122" t="str">
        <f t="shared" si="195"/>
        <v/>
      </c>
      <c r="J191" s="7" t="str">
        <f t="shared" si="196"/>
        <v/>
      </c>
      <c r="K191" s="9" t="str">
        <f t="shared" si="19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8"/>
      <c r="B192" s="4"/>
      <c r="C192" s="4"/>
      <c r="D192" s="7"/>
      <c r="E192" s="7"/>
      <c r="F192" s="8" t="str">
        <f t="shared" si="174"/>
        <v/>
      </c>
      <c r="G192" s="7" t="str">
        <f t="shared" si="175"/>
        <v/>
      </c>
      <c r="H192" s="5" t="str">
        <f t="shared" si="176"/>
        <v/>
      </c>
      <c r="I192" s="122" t="str">
        <f t="shared" si="177"/>
        <v/>
      </c>
      <c r="J192" s="7" t="str">
        <f t="shared" si="178"/>
        <v/>
      </c>
      <c r="K192" s="9" t="str">
        <f t="shared" si="179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74"/>
        <v/>
      </c>
      <c r="G193" s="7" t="str">
        <f t="shared" si="175"/>
        <v/>
      </c>
      <c r="H193" s="5" t="str">
        <f t="shared" si="176"/>
        <v/>
      </c>
      <c r="I193" s="122" t="str">
        <f t="shared" si="177"/>
        <v/>
      </c>
      <c r="J193" s="7" t="str">
        <f t="shared" si="178"/>
        <v/>
      </c>
      <c r="K193" s="9" t="str">
        <f t="shared" si="179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74"/>
        <v/>
      </c>
      <c r="G194" s="7" t="str">
        <f t="shared" si="175"/>
        <v/>
      </c>
      <c r="H194" s="5" t="str">
        <f t="shared" si="176"/>
        <v/>
      </c>
      <c r="I194" s="122" t="str">
        <f t="shared" si="177"/>
        <v/>
      </c>
      <c r="J194" s="7" t="str">
        <f t="shared" si="178"/>
        <v/>
      </c>
      <c r="K194" s="9" t="str">
        <f t="shared" si="179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74"/>
        <v/>
      </c>
      <c r="G195" s="7" t="str">
        <f t="shared" si="175"/>
        <v/>
      </c>
      <c r="H195" s="5" t="str">
        <f t="shared" si="176"/>
        <v/>
      </c>
      <c r="I195" s="122" t="str">
        <f t="shared" si="177"/>
        <v/>
      </c>
      <c r="J195" s="7" t="str">
        <f t="shared" si="178"/>
        <v/>
      </c>
      <c r="K195" s="9" t="str">
        <f t="shared" si="179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ht="14.25" customHeight="1" x14ac:dyDescent="0.2">
      <c r="A196" s="126"/>
      <c r="B196" s="4"/>
      <c r="C196" s="4"/>
      <c r="D196" s="7"/>
      <c r="E196" s="7"/>
      <c r="F196" s="8" t="str">
        <f t="shared" si="174"/>
        <v/>
      </c>
      <c r="G196" s="7" t="str">
        <f t="shared" si="175"/>
        <v/>
      </c>
      <c r="H196" s="5" t="str">
        <f t="shared" si="176"/>
        <v/>
      </c>
      <c r="I196" s="122" t="str">
        <f t="shared" si="177"/>
        <v/>
      </c>
      <c r="J196" s="7" t="str">
        <f t="shared" si="178"/>
        <v/>
      </c>
      <c r="K196" s="9" t="str">
        <f t="shared" si="179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74"/>
        <v/>
      </c>
      <c r="G197" s="7" t="str">
        <f t="shared" si="175"/>
        <v/>
      </c>
      <c r="H197" s="5" t="str">
        <f t="shared" si="176"/>
        <v/>
      </c>
      <c r="I197" s="122" t="str">
        <f t="shared" si="177"/>
        <v/>
      </c>
      <c r="J197" s="7" t="str">
        <f t="shared" si="178"/>
        <v/>
      </c>
      <c r="K197" s="9" t="str">
        <f t="shared" si="179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8"/>
      <c r="B198" s="4"/>
      <c r="C198" s="4"/>
      <c r="D198" s="7"/>
      <c r="E198" s="7"/>
      <c r="F198" s="8" t="str">
        <f t="shared" si="174"/>
        <v/>
      </c>
      <c r="G198" s="7" t="str">
        <f t="shared" si="175"/>
        <v/>
      </c>
      <c r="H198" s="5" t="str">
        <f t="shared" si="176"/>
        <v/>
      </c>
      <c r="I198" s="122" t="str">
        <f t="shared" si="177"/>
        <v/>
      </c>
      <c r="J198" s="7" t="str">
        <f t="shared" si="178"/>
        <v/>
      </c>
      <c r="K198" s="9" t="str">
        <f t="shared" si="179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74"/>
        <v/>
      </c>
      <c r="G199" s="7" t="str">
        <f t="shared" si="175"/>
        <v/>
      </c>
      <c r="H199" s="5" t="str">
        <f t="shared" si="176"/>
        <v/>
      </c>
      <c r="I199" s="122" t="str">
        <f t="shared" si="177"/>
        <v/>
      </c>
      <c r="J199" s="7" t="str">
        <f t="shared" si="178"/>
        <v/>
      </c>
      <c r="K199" s="9" t="str">
        <f t="shared" si="179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74"/>
        <v/>
      </c>
      <c r="G200" s="7" t="str">
        <f t="shared" si="175"/>
        <v/>
      </c>
      <c r="H200" s="5" t="str">
        <f t="shared" si="176"/>
        <v/>
      </c>
      <c r="I200" s="122" t="str">
        <f t="shared" si="177"/>
        <v/>
      </c>
      <c r="J200" s="7" t="str">
        <f t="shared" si="178"/>
        <v/>
      </c>
      <c r="K200" s="9" t="str">
        <f t="shared" si="179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74"/>
        <v/>
      </c>
      <c r="G201" s="7" t="str">
        <f t="shared" si="175"/>
        <v/>
      </c>
      <c r="H201" s="5" t="str">
        <f t="shared" si="176"/>
        <v/>
      </c>
      <c r="I201" s="122" t="str">
        <f t="shared" si="177"/>
        <v/>
      </c>
      <c r="J201" s="7" t="str">
        <f t="shared" si="178"/>
        <v/>
      </c>
      <c r="K201" s="9" t="str">
        <f t="shared" si="179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74"/>
        <v/>
      </c>
      <c r="G202" s="7" t="str">
        <f t="shared" si="175"/>
        <v/>
      </c>
      <c r="H202" s="5" t="str">
        <f t="shared" si="176"/>
        <v/>
      </c>
      <c r="I202" s="122" t="str">
        <f t="shared" si="177"/>
        <v/>
      </c>
      <c r="J202" s="7" t="str">
        <f t="shared" si="178"/>
        <v/>
      </c>
      <c r="K202" s="9" t="str">
        <f t="shared" si="179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74"/>
        <v/>
      </c>
      <c r="G203" s="7" t="str">
        <f t="shared" si="175"/>
        <v/>
      </c>
      <c r="H203" s="5" t="str">
        <f t="shared" si="176"/>
        <v/>
      </c>
      <c r="I203" s="122" t="str">
        <f t="shared" si="177"/>
        <v/>
      </c>
      <c r="J203" s="7" t="str">
        <f t="shared" si="178"/>
        <v/>
      </c>
      <c r="K203" s="9" t="str">
        <f t="shared" si="179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8"/>
      <c r="B204" s="4"/>
      <c r="C204" s="4"/>
      <c r="D204" s="7"/>
      <c r="E204" s="7"/>
      <c r="F204" s="8" t="str">
        <f t="shared" si="174"/>
        <v/>
      </c>
      <c r="G204" s="7" t="str">
        <f t="shared" si="175"/>
        <v/>
      </c>
      <c r="H204" s="5" t="str">
        <f t="shared" si="176"/>
        <v/>
      </c>
      <c r="I204" s="122" t="str">
        <f t="shared" si="177"/>
        <v/>
      </c>
      <c r="J204" s="7" t="str">
        <f t="shared" si="178"/>
        <v/>
      </c>
      <c r="K204" s="9" t="str">
        <f t="shared" si="179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74"/>
        <v/>
      </c>
      <c r="G205" s="7" t="str">
        <f t="shared" si="175"/>
        <v/>
      </c>
      <c r="H205" s="5" t="str">
        <f t="shared" si="176"/>
        <v/>
      </c>
      <c r="I205" s="122" t="str">
        <f t="shared" si="177"/>
        <v/>
      </c>
      <c r="J205" s="7" t="str">
        <f t="shared" si="178"/>
        <v/>
      </c>
      <c r="K205" s="9" t="str">
        <f t="shared" si="179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74"/>
        <v/>
      </c>
      <c r="G206" s="7" t="str">
        <f t="shared" si="175"/>
        <v/>
      </c>
      <c r="H206" s="5" t="str">
        <f t="shared" si="176"/>
        <v/>
      </c>
      <c r="I206" s="122" t="str">
        <f t="shared" si="177"/>
        <v/>
      </c>
      <c r="J206" s="7" t="str">
        <f t="shared" si="178"/>
        <v/>
      </c>
      <c r="K206" s="9" t="str">
        <f t="shared" si="179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74"/>
        <v/>
      </c>
      <c r="G207" s="7" t="str">
        <f t="shared" si="175"/>
        <v/>
      </c>
      <c r="H207" s="5" t="str">
        <f t="shared" si="176"/>
        <v/>
      </c>
      <c r="I207" s="122" t="str">
        <f t="shared" si="177"/>
        <v/>
      </c>
      <c r="J207" s="7" t="str">
        <f t="shared" si="178"/>
        <v/>
      </c>
      <c r="K207" s="9" t="str">
        <f t="shared" si="179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74"/>
        <v/>
      </c>
      <c r="G208" s="7" t="str">
        <f t="shared" si="175"/>
        <v/>
      </c>
      <c r="H208" s="5" t="str">
        <f t="shared" si="176"/>
        <v/>
      </c>
      <c r="I208" s="122" t="str">
        <f t="shared" si="177"/>
        <v/>
      </c>
      <c r="J208" s="7" t="str">
        <f t="shared" si="178"/>
        <v/>
      </c>
      <c r="K208" s="9" t="str">
        <f t="shared" si="179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74"/>
        <v/>
      </c>
      <c r="G209" s="7" t="str">
        <f t="shared" si="175"/>
        <v/>
      </c>
      <c r="H209" s="5" t="str">
        <f t="shared" si="176"/>
        <v/>
      </c>
      <c r="I209" s="122" t="str">
        <f t="shared" si="177"/>
        <v/>
      </c>
      <c r="J209" s="7" t="str">
        <f t="shared" si="178"/>
        <v/>
      </c>
      <c r="K209" s="9" t="str">
        <f t="shared" si="179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ht="13.5" customHeight="1" x14ac:dyDescent="0.2">
      <c r="A210" s="126"/>
      <c r="B210" s="4"/>
      <c r="C210" s="4"/>
      <c r="D210" s="7"/>
      <c r="E210" s="7"/>
      <c r="F210" s="8" t="str">
        <f t="shared" si="174"/>
        <v/>
      </c>
      <c r="G210" s="7" t="str">
        <f t="shared" si="175"/>
        <v/>
      </c>
      <c r="H210" s="5" t="str">
        <f t="shared" si="176"/>
        <v/>
      </c>
      <c r="I210" s="122" t="str">
        <f t="shared" si="177"/>
        <v/>
      </c>
      <c r="J210" s="7" t="str">
        <f t="shared" si="178"/>
        <v/>
      </c>
      <c r="K210" s="9" t="str">
        <f t="shared" si="179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ht="14.25" customHeight="1" x14ac:dyDescent="0.2">
      <c r="A211" s="126"/>
      <c r="B211" s="4"/>
      <c r="C211" s="4"/>
      <c r="D211" s="7"/>
      <c r="E211" s="7"/>
      <c r="F211" s="8" t="str">
        <f t="shared" si="174"/>
        <v/>
      </c>
      <c r="G211" s="7" t="str">
        <f t="shared" si="175"/>
        <v/>
      </c>
      <c r="H211" s="5" t="str">
        <f t="shared" si="176"/>
        <v/>
      </c>
      <c r="I211" s="122" t="str">
        <f t="shared" si="177"/>
        <v/>
      </c>
      <c r="J211" s="7" t="str">
        <f t="shared" si="178"/>
        <v/>
      </c>
      <c r="K211" s="9" t="str">
        <f t="shared" si="179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ht="15" customHeight="1" x14ac:dyDescent="0.2">
      <c r="A212" s="126"/>
      <c r="B212" s="4"/>
      <c r="C212" s="4"/>
      <c r="D212" s="7"/>
      <c r="E212" s="7"/>
      <c r="F212" s="8" t="str">
        <f t="shared" si="174"/>
        <v/>
      </c>
      <c r="G212" s="7" t="str">
        <f t="shared" si="175"/>
        <v/>
      </c>
      <c r="H212" s="5" t="str">
        <f t="shared" si="176"/>
        <v/>
      </c>
      <c r="I212" s="122" t="str">
        <f t="shared" si="177"/>
        <v/>
      </c>
      <c r="J212" s="7" t="str">
        <f t="shared" si="178"/>
        <v/>
      </c>
      <c r="K212" s="9" t="str">
        <f t="shared" si="179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74"/>
        <v/>
      </c>
      <c r="G213" s="7" t="str">
        <f t="shared" si="175"/>
        <v/>
      </c>
      <c r="H213" s="5" t="str">
        <f t="shared" si="176"/>
        <v/>
      </c>
      <c r="I213" s="122" t="str">
        <f t="shared" si="177"/>
        <v/>
      </c>
      <c r="J213" s="7" t="str">
        <f t="shared" si="178"/>
        <v/>
      </c>
      <c r="K213" s="9" t="str">
        <f t="shared" si="179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ref="F214:F219" si="216">IF(ISBLANK(B214),"",IF(I214="L","Baixa",IF(I214="A","Média",IF(I214="","","Alta"))))</f>
        <v/>
      </c>
      <c r="G214" s="7" t="str">
        <f t="shared" ref="G214:G219" si="217">CONCATENATE(B214,I214)</f>
        <v/>
      </c>
      <c r="H214" s="5" t="str">
        <f t="shared" ref="H214:H219" si="218">IF(ISBLANK(B214),"",IF(B214="ALI",IF(I214="L",7,IF(I214="A",10,15)),IF(B214="AIE",IF(I214="L",5,IF(I214="A",7,10)),IF(B214="SE",IF(I214="L",4,IF(I214="A",5,7)),IF(OR(B214="EE",B214="CE"),IF(I214="L",3,IF(I214="A",4,6)),0)))))</f>
        <v/>
      </c>
      <c r="I214" s="122" t="str">
        <f t="shared" ref="I214:I219" si="219">IF(OR(ISBLANK(D214),ISBLANK(E214)),IF(OR(B214="ALI",B214="AIE"),"L",IF(OR(B214="EE",B214="SE",B214="CE"),"A","")),IF(B214="EE",IF(E214&gt;=3,IF(D214&gt;=5,"H","A"),IF(E214&gt;=2,IF(D214&gt;=16,"H",IF(D214&lt;=4,"L","A")),IF(D214&lt;=15,"L","A"))),IF(OR(B214="SE",B214="CE"),IF(E214&gt;=4,IF(D214&gt;=6,"H","A"),IF(E214&gt;=2,IF(D214&gt;=20,"H",IF(D214&lt;=5,"L","A")),IF(D214&lt;=19,"L","A"))),IF(OR(B214="ALI",B214="AIE"),IF(E214&gt;=6,IF(D214&gt;=20,"H","A"),IF(E214&gt;=2,IF(D214&gt;=51,"H",IF(D214&lt;=19,"L","A")),IF(D214&lt;=50,"L","A"))),""))))</f>
        <v/>
      </c>
      <c r="J214" s="7" t="str">
        <f t="shared" ref="J214:J219" si="220">CONCATENATE(B214,C214)</f>
        <v/>
      </c>
      <c r="K214" s="9" t="str">
        <f t="shared" ref="K214:K219" si="221">IF(OR(H214="",H214=0),L214,H214)</f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216"/>
        <v/>
      </c>
      <c r="G215" s="7" t="str">
        <f t="shared" si="217"/>
        <v/>
      </c>
      <c r="H215" s="5" t="str">
        <f t="shared" si="218"/>
        <v/>
      </c>
      <c r="I215" s="122" t="str">
        <f t="shared" si="219"/>
        <v/>
      </c>
      <c r="J215" s="7" t="str">
        <f t="shared" si="220"/>
        <v/>
      </c>
      <c r="K215" s="9" t="str">
        <f t="shared" si="221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216"/>
        <v/>
      </c>
      <c r="G216" s="7" t="str">
        <f t="shared" si="217"/>
        <v/>
      </c>
      <c r="H216" s="5" t="str">
        <f t="shared" si="218"/>
        <v/>
      </c>
      <c r="I216" s="122" t="str">
        <f t="shared" si="219"/>
        <v/>
      </c>
      <c r="J216" s="7" t="str">
        <f t="shared" si="220"/>
        <v/>
      </c>
      <c r="K216" s="9" t="str">
        <f t="shared" si="221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216"/>
        <v/>
      </c>
      <c r="G217" s="7" t="str">
        <f t="shared" si="217"/>
        <v/>
      </c>
      <c r="H217" s="5" t="str">
        <f t="shared" si="218"/>
        <v/>
      </c>
      <c r="I217" s="122" t="str">
        <f t="shared" si="219"/>
        <v/>
      </c>
      <c r="J217" s="7" t="str">
        <f t="shared" si="220"/>
        <v/>
      </c>
      <c r="K217" s="9" t="str">
        <f t="shared" si="221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216"/>
        <v/>
      </c>
      <c r="G218" s="7" t="str">
        <f t="shared" si="217"/>
        <v/>
      </c>
      <c r="H218" s="5" t="str">
        <f t="shared" si="218"/>
        <v/>
      </c>
      <c r="I218" s="122" t="str">
        <f t="shared" si="219"/>
        <v/>
      </c>
      <c r="J218" s="7" t="str">
        <f t="shared" si="220"/>
        <v/>
      </c>
      <c r="K218" s="9" t="str">
        <f t="shared" si="221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216"/>
        <v/>
      </c>
      <c r="G219" s="7" t="str">
        <f t="shared" si="217"/>
        <v/>
      </c>
      <c r="H219" s="5" t="str">
        <f t="shared" si="218"/>
        <v/>
      </c>
      <c r="I219" s="122" t="str">
        <f t="shared" si="219"/>
        <v/>
      </c>
      <c r="J219" s="7" t="str">
        <f t="shared" si="220"/>
        <v/>
      </c>
      <c r="K219" s="9" t="str">
        <f t="shared" si="221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ref="F220" si="222">IF(ISBLANK(B220),"",IF(I220="L","Baixa",IF(I220="A","Média",IF(I220="","","Alta"))))</f>
        <v/>
      </c>
      <c r="G220" s="7" t="str">
        <f t="shared" ref="G220" si="223">CONCATENATE(B220,I220)</f>
        <v/>
      </c>
      <c r="H220" s="5" t="str">
        <f t="shared" ref="H220" si="224">IF(ISBLANK(B220),"",IF(B220="ALI",IF(I220="L",7,IF(I220="A",10,15)),IF(B220="AIE",IF(I220="L",5,IF(I220="A",7,10)),IF(B220="SE",IF(I220="L",4,IF(I220="A",5,7)),IF(OR(B220="EE",B220="CE"),IF(I220="L",3,IF(I220="A",4,6)),0)))))</f>
        <v/>
      </c>
      <c r="I220" s="122" t="str">
        <f t="shared" ref="I220" si="225">IF(OR(ISBLANK(D220),ISBLANK(E220)),IF(OR(B220="ALI",B220="AIE"),"L",IF(OR(B220="EE",B220="SE",B220="CE"),"A","")),IF(B220="EE",IF(E220&gt;=3,IF(D220&gt;=5,"H","A"),IF(E220&gt;=2,IF(D220&gt;=16,"H",IF(D220&lt;=4,"L","A")),IF(D220&lt;=15,"L","A"))),IF(OR(B220="SE",B220="CE"),IF(E220&gt;=4,IF(D220&gt;=6,"H","A"),IF(E220&gt;=2,IF(D220&gt;=20,"H",IF(D220&lt;=5,"L","A")),IF(D220&lt;=19,"L","A"))),IF(OR(B220="ALI",B220="AIE"),IF(E220&gt;=6,IF(D220&gt;=20,"H","A"),IF(E220&gt;=2,IF(D220&gt;=51,"H",IF(D220&lt;=19,"L","A")),IF(D220&lt;=50,"L","A"))),""))))</f>
        <v/>
      </c>
      <c r="J220" s="7" t="str">
        <f t="shared" ref="J220" si="226">CONCATENATE(B220,C220)</f>
        <v/>
      </c>
      <c r="K220" s="9" t="str">
        <f t="shared" si="179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9"/>
      <c r="B221" s="4"/>
      <c r="C221" s="4"/>
      <c r="D221" s="7"/>
      <c r="E221" s="7"/>
      <c r="F221" s="8" t="str">
        <f t="shared" ref="F221:F284" si="227">IF(ISBLANK(B221),"",IF(I221="L","Baixa",IF(I221="A","Média",IF(I221="","","Alta"))))</f>
        <v/>
      </c>
      <c r="G221" s="7" t="str">
        <f t="shared" ref="G221:G284" si="228">CONCATENATE(B221,I221)</f>
        <v/>
      </c>
      <c r="H221" s="5" t="str">
        <f t="shared" ref="H221:H284" si="229">IF(ISBLANK(B221),"",IF(B221="ALI",IF(I221="L",7,IF(I221="A",10,15)),IF(B221="AIE",IF(I221="L",5,IF(I221="A",7,10)),IF(B221="SE",IF(I221="L",4,IF(I221="A",5,7)),IF(OR(B221="EE",B221="CE"),IF(I221="L",3,IF(I221="A",4,6)),0)))))</f>
        <v/>
      </c>
      <c r="I221" s="122" t="str">
        <f t="shared" ref="I221:I284" si="230">IF(OR(ISBLANK(D221),ISBLANK(E221)),IF(OR(B221="ALI",B221="AIE"),"L",IF(OR(B221="EE",B221="SE",B221="CE"),"A","")),IF(B221="EE",IF(E221&gt;=3,IF(D221&gt;=5,"H","A"),IF(E221&gt;=2,IF(D221&gt;=16,"H",IF(D221&lt;=4,"L","A")),IF(D221&lt;=15,"L","A"))),IF(OR(B221="SE",B221="CE"),IF(E221&gt;=4,IF(D221&gt;=6,"H","A"),IF(E221&gt;=2,IF(D221&gt;=20,"H",IF(D221&lt;=5,"L","A")),IF(D221&lt;=19,"L","A"))),IF(OR(B221="ALI",B221="AIE"),IF(E221&gt;=6,IF(D221&gt;=20,"H","A"),IF(E221&gt;=2,IF(D221&gt;=51,"H",IF(D221&lt;=19,"L","A")),IF(D221&lt;=50,"L","A"))),""))))</f>
        <v/>
      </c>
      <c r="J221" s="7" t="str">
        <f t="shared" ref="J221:J284" si="231">CONCATENATE(B221,C221)</f>
        <v/>
      </c>
      <c r="K221" s="9" t="str">
        <f t="shared" si="179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8"/>
      <c r="B222" s="4"/>
      <c r="C222" s="4"/>
      <c r="D222" s="7"/>
      <c r="E222" s="7"/>
      <c r="F222" s="8" t="str">
        <f t="shared" si="227"/>
        <v/>
      </c>
      <c r="G222" s="7" t="str">
        <f t="shared" si="228"/>
        <v/>
      </c>
      <c r="H222" s="5" t="str">
        <f t="shared" si="229"/>
        <v/>
      </c>
      <c r="I222" s="122" t="str">
        <f t="shared" si="230"/>
        <v/>
      </c>
      <c r="J222" s="7" t="str">
        <f t="shared" si="231"/>
        <v/>
      </c>
      <c r="K222" s="9" t="str">
        <f t="shared" si="179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227"/>
        <v/>
      </c>
      <c r="G223" s="7" t="str">
        <f t="shared" si="228"/>
        <v/>
      </c>
      <c r="H223" s="5" t="str">
        <f t="shared" si="229"/>
        <v/>
      </c>
      <c r="I223" s="122" t="str">
        <f t="shared" si="230"/>
        <v/>
      </c>
      <c r="J223" s="7" t="str">
        <f t="shared" si="231"/>
        <v/>
      </c>
      <c r="K223" s="9" t="str">
        <f t="shared" ref="K223:K286" si="232">IF(OR(H223="",H223=0),L223,H223)</f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227"/>
        <v/>
      </c>
      <c r="G224" s="7" t="str">
        <f t="shared" si="228"/>
        <v/>
      </c>
      <c r="H224" s="5" t="str">
        <f t="shared" si="229"/>
        <v/>
      </c>
      <c r="I224" s="122" t="str">
        <f t="shared" si="230"/>
        <v/>
      </c>
      <c r="J224" s="7" t="str">
        <f t="shared" si="231"/>
        <v/>
      </c>
      <c r="K224" s="9" t="str">
        <f t="shared" si="232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227"/>
        <v/>
      </c>
      <c r="G225" s="7" t="str">
        <f t="shared" si="228"/>
        <v/>
      </c>
      <c r="H225" s="5" t="str">
        <f t="shared" si="229"/>
        <v/>
      </c>
      <c r="I225" s="122" t="str">
        <f t="shared" si="230"/>
        <v/>
      </c>
      <c r="J225" s="7" t="str">
        <f t="shared" si="231"/>
        <v/>
      </c>
      <c r="K225" s="9" t="str">
        <f t="shared" si="232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8"/>
      <c r="B226" s="4"/>
      <c r="C226" s="4"/>
      <c r="D226" s="7"/>
      <c r="E226" s="7"/>
      <c r="F226" s="8" t="str">
        <f t="shared" si="227"/>
        <v/>
      </c>
      <c r="G226" s="7" t="str">
        <f t="shared" si="228"/>
        <v/>
      </c>
      <c r="H226" s="5" t="str">
        <f t="shared" si="229"/>
        <v/>
      </c>
      <c r="I226" s="122" t="str">
        <f t="shared" si="230"/>
        <v/>
      </c>
      <c r="J226" s="7" t="str">
        <f t="shared" si="231"/>
        <v/>
      </c>
      <c r="K226" s="9" t="str">
        <f t="shared" si="232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27"/>
        <v/>
      </c>
      <c r="G227" s="7" t="str">
        <f t="shared" si="228"/>
        <v/>
      </c>
      <c r="H227" s="5" t="str">
        <f t="shared" si="229"/>
        <v/>
      </c>
      <c r="I227" s="122" t="str">
        <f t="shared" si="230"/>
        <v/>
      </c>
      <c r="J227" s="7" t="str">
        <f t="shared" si="231"/>
        <v/>
      </c>
      <c r="K227" s="9" t="str">
        <f t="shared" si="232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27"/>
        <v/>
      </c>
      <c r="G228" s="7" t="str">
        <f t="shared" si="228"/>
        <v/>
      </c>
      <c r="H228" s="5" t="str">
        <f t="shared" si="229"/>
        <v/>
      </c>
      <c r="I228" s="122" t="str">
        <f t="shared" si="230"/>
        <v/>
      </c>
      <c r="J228" s="7" t="str">
        <f t="shared" si="231"/>
        <v/>
      </c>
      <c r="K228" s="9" t="str">
        <f t="shared" si="232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227"/>
        <v/>
      </c>
      <c r="G229" s="7" t="str">
        <f t="shared" si="228"/>
        <v/>
      </c>
      <c r="H229" s="5" t="str">
        <f t="shared" si="229"/>
        <v/>
      </c>
      <c r="I229" s="122" t="str">
        <f t="shared" si="230"/>
        <v/>
      </c>
      <c r="J229" s="7" t="str">
        <f t="shared" si="231"/>
        <v/>
      </c>
      <c r="K229" s="9" t="str">
        <f t="shared" si="232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27"/>
        <v/>
      </c>
      <c r="G230" s="7" t="str">
        <f t="shared" si="228"/>
        <v/>
      </c>
      <c r="H230" s="5" t="str">
        <f t="shared" si="229"/>
        <v/>
      </c>
      <c r="I230" s="122" t="str">
        <f t="shared" si="230"/>
        <v/>
      </c>
      <c r="J230" s="7" t="str">
        <f t="shared" si="231"/>
        <v/>
      </c>
      <c r="K230" s="9" t="str">
        <f t="shared" si="232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27"/>
        <v/>
      </c>
      <c r="G231" s="7" t="str">
        <f t="shared" si="228"/>
        <v/>
      </c>
      <c r="H231" s="5" t="str">
        <f t="shared" si="229"/>
        <v/>
      </c>
      <c r="I231" s="122" t="str">
        <f t="shared" si="230"/>
        <v/>
      </c>
      <c r="J231" s="7" t="str">
        <f t="shared" si="231"/>
        <v/>
      </c>
      <c r="K231" s="9" t="str">
        <f t="shared" si="232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27"/>
        <v/>
      </c>
      <c r="G232" s="7" t="str">
        <f t="shared" si="228"/>
        <v/>
      </c>
      <c r="H232" s="5" t="str">
        <f t="shared" si="229"/>
        <v/>
      </c>
      <c r="I232" s="122" t="str">
        <f t="shared" si="230"/>
        <v/>
      </c>
      <c r="J232" s="7" t="str">
        <f t="shared" si="231"/>
        <v/>
      </c>
      <c r="K232" s="9" t="str">
        <f t="shared" si="232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27"/>
        <v/>
      </c>
      <c r="G233" s="7" t="str">
        <f t="shared" si="228"/>
        <v/>
      </c>
      <c r="H233" s="5" t="str">
        <f t="shared" si="229"/>
        <v/>
      </c>
      <c r="I233" s="122" t="str">
        <f t="shared" si="230"/>
        <v/>
      </c>
      <c r="J233" s="7" t="str">
        <f t="shared" si="231"/>
        <v/>
      </c>
      <c r="K233" s="9" t="str">
        <f t="shared" si="232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27"/>
        <v/>
      </c>
      <c r="G234" s="7" t="str">
        <f t="shared" si="228"/>
        <v/>
      </c>
      <c r="H234" s="5" t="str">
        <f t="shared" si="229"/>
        <v/>
      </c>
      <c r="I234" s="122" t="str">
        <f t="shared" si="230"/>
        <v/>
      </c>
      <c r="J234" s="7" t="str">
        <f t="shared" si="231"/>
        <v/>
      </c>
      <c r="K234" s="9" t="str">
        <f t="shared" si="232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27"/>
        <v/>
      </c>
      <c r="G235" s="7" t="str">
        <f t="shared" si="228"/>
        <v/>
      </c>
      <c r="H235" s="5" t="str">
        <f t="shared" si="229"/>
        <v/>
      </c>
      <c r="I235" s="122" t="str">
        <f t="shared" si="230"/>
        <v/>
      </c>
      <c r="J235" s="7" t="str">
        <f t="shared" si="231"/>
        <v/>
      </c>
      <c r="K235" s="9" t="str">
        <f t="shared" si="232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27"/>
        <v/>
      </c>
      <c r="G236" s="7" t="str">
        <f t="shared" si="228"/>
        <v/>
      </c>
      <c r="H236" s="5" t="str">
        <f t="shared" si="229"/>
        <v/>
      </c>
      <c r="I236" s="122" t="str">
        <f t="shared" si="230"/>
        <v/>
      </c>
      <c r="J236" s="7" t="str">
        <f t="shared" si="231"/>
        <v/>
      </c>
      <c r="K236" s="9" t="str">
        <f t="shared" si="232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27"/>
        <v/>
      </c>
      <c r="G237" s="7" t="str">
        <f t="shared" si="228"/>
        <v/>
      </c>
      <c r="H237" s="5" t="str">
        <f t="shared" si="229"/>
        <v/>
      </c>
      <c r="I237" s="122" t="str">
        <f t="shared" si="230"/>
        <v/>
      </c>
      <c r="J237" s="7" t="str">
        <f t="shared" si="231"/>
        <v/>
      </c>
      <c r="K237" s="9" t="str">
        <f t="shared" si="232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27"/>
        <v/>
      </c>
      <c r="G238" s="7" t="str">
        <f t="shared" si="228"/>
        <v/>
      </c>
      <c r="H238" s="5" t="str">
        <f t="shared" si="229"/>
        <v/>
      </c>
      <c r="I238" s="122" t="str">
        <f t="shared" si="230"/>
        <v/>
      </c>
      <c r="J238" s="7" t="str">
        <f t="shared" si="231"/>
        <v/>
      </c>
      <c r="K238" s="9" t="str">
        <f t="shared" si="232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27"/>
        <v/>
      </c>
      <c r="G239" s="7" t="str">
        <f t="shared" si="228"/>
        <v/>
      </c>
      <c r="H239" s="5" t="str">
        <f t="shared" si="229"/>
        <v/>
      </c>
      <c r="I239" s="122" t="str">
        <f t="shared" si="230"/>
        <v/>
      </c>
      <c r="J239" s="7" t="str">
        <f t="shared" si="231"/>
        <v/>
      </c>
      <c r="K239" s="9" t="str">
        <f t="shared" si="232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27"/>
        <v/>
      </c>
      <c r="G240" s="7" t="str">
        <f t="shared" si="228"/>
        <v/>
      </c>
      <c r="H240" s="5" t="str">
        <f t="shared" si="229"/>
        <v/>
      </c>
      <c r="I240" s="122" t="str">
        <f t="shared" si="230"/>
        <v/>
      </c>
      <c r="J240" s="7" t="str">
        <f t="shared" si="231"/>
        <v/>
      </c>
      <c r="K240" s="9" t="str">
        <f t="shared" si="232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27"/>
        <v/>
      </c>
      <c r="G241" s="7" t="str">
        <f t="shared" si="228"/>
        <v/>
      </c>
      <c r="H241" s="5" t="str">
        <f t="shared" si="229"/>
        <v/>
      </c>
      <c r="I241" s="122" t="str">
        <f t="shared" si="230"/>
        <v/>
      </c>
      <c r="J241" s="7" t="str">
        <f t="shared" si="231"/>
        <v/>
      </c>
      <c r="K241" s="9" t="str">
        <f t="shared" si="232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27"/>
        <v/>
      </c>
      <c r="G242" s="7" t="str">
        <f t="shared" si="228"/>
        <v/>
      </c>
      <c r="H242" s="5" t="str">
        <f t="shared" si="229"/>
        <v/>
      </c>
      <c r="I242" s="122" t="str">
        <f t="shared" si="230"/>
        <v/>
      </c>
      <c r="J242" s="7" t="str">
        <f t="shared" si="231"/>
        <v/>
      </c>
      <c r="K242" s="9" t="str">
        <f t="shared" si="232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27"/>
        <v/>
      </c>
      <c r="G243" s="7" t="str">
        <f t="shared" si="228"/>
        <v/>
      </c>
      <c r="H243" s="5" t="str">
        <f t="shared" si="229"/>
        <v/>
      </c>
      <c r="I243" s="122" t="str">
        <f t="shared" si="230"/>
        <v/>
      </c>
      <c r="J243" s="7" t="str">
        <f t="shared" si="231"/>
        <v/>
      </c>
      <c r="K243" s="9" t="str">
        <f t="shared" si="232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27"/>
        <v/>
      </c>
      <c r="G244" s="7" t="str">
        <f t="shared" si="228"/>
        <v/>
      </c>
      <c r="H244" s="5" t="str">
        <f t="shared" si="229"/>
        <v/>
      </c>
      <c r="I244" s="122" t="str">
        <f t="shared" si="230"/>
        <v/>
      </c>
      <c r="J244" s="7" t="str">
        <f t="shared" si="231"/>
        <v/>
      </c>
      <c r="K244" s="9" t="str">
        <f t="shared" si="232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27"/>
        <v/>
      </c>
      <c r="G245" s="7" t="str">
        <f t="shared" si="228"/>
        <v/>
      </c>
      <c r="H245" s="5" t="str">
        <f t="shared" si="229"/>
        <v/>
      </c>
      <c r="I245" s="122" t="str">
        <f t="shared" si="230"/>
        <v/>
      </c>
      <c r="J245" s="7" t="str">
        <f t="shared" si="231"/>
        <v/>
      </c>
      <c r="K245" s="9" t="str">
        <f t="shared" si="232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27"/>
        <v/>
      </c>
      <c r="G246" s="7" t="str">
        <f t="shared" si="228"/>
        <v/>
      </c>
      <c r="H246" s="5" t="str">
        <f t="shared" si="229"/>
        <v/>
      </c>
      <c r="I246" s="122" t="str">
        <f t="shared" si="230"/>
        <v/>
      </c>
      <c r="J246" s="7" t="str">
        <f t="shared" si="231"/>
        <v/>
      </c>
      <c r="K246" s="9" t="str">
        <f t="shared" si="232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27"/>
        <v/>
      </c>
      <c r="G247" s="7" t="str">
        <f t="shared" si="228"/>
        <v/>
      </c>
      <c r="H247" s="5" t="str">
        <f t="shared" si="229"/>
        <v/>
      </c>
      <c r="I247" s="122" t="str">
        <f t="shared" si="230"/>
        <v/>
      </c>
      <c r="J247" s="7" t="str">
        <f t="shared" si="231"/>
        <v/>
      </c>
      <c r="K247" s="9" t="str">
        <f t="shared" si="232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27"/>
        <v/>
      </c>
      <c r="G248" s="7" t="str">
        <f t="shared" si="228"/>
        <v/>
      </c>
      <c r="H248" s="5" t="str">
        <f t="shared" si="229"/>
        <v/>
      </c>
      <c r="I248" s="122" t="str">
        <f t="shared" si="230"/>
        <v/>
      </c>
      <c r="J248" s="7" t="str">
        <f t="shared" si="231"/>
        <v/>
      </c>
      <c r="K248" s="9" t="str">
        <f t="shared" si="232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27"/>
        <v/>
      </c>
      <c r="G249" s="7" t="str">
        <f t="shared" si="228"/>
        <v/>
      </c>
      <c r="H249" s="5" t="str">
        <f t="shared" si="229"/>
        <v/>
      </c>
      <c r="I249" s="122" t="str">
        <f t="shared" si="230"/>
        <v/>
      </c>
      <c r="J249" s="7" t="str">
        <f t="shared" si="231"/>
        <v/>
      </c>
      <c r="K249" s="9" t="str">
        <f t="shared" si="232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27"/>
        <v/>
      </c>
      <c r="G250" s="7" t="str">
        <f t="shared" si="228"/>
        <v/>
      </c>
      <c r="H250" s="5" t="str">
        <f t="shared" si="229"/>
        <v/>
      </c>
      <c r="I250" s="122" t="str">
        <f t="shared" si="230"/>
        <v/>
      </c>
      <c r="J250" s="7" t="str">
        <f t="shared" si="231"/>
        <v/>
      </c>
      <c r="K250" s="9" t="str">
        <f t="shared" si="232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27"/>
        <v/>
      </c>
      <c r="G251" s="7" t="str">
        <f t="shared" si="228"/>
        <v/>
      </c>
      <c r="H251" s="5" t="str">
        <f t="shared" si="229"/>
        <v/>
      </c>
      <c r="I251" s="122" t="str">
        <f t="shared" si="230"/>
        <v/>
      </c>
      <c r="J251" s="7" t="str">
        <f t="shared" si="231"/>
        <v/>
      </c>
      <c r="K251" s="9" t="str">
        <f t="shared" si="232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27"/>
        <v/>
      </c>
      <c r="G252" s="7" t="str">
        <f t="shared" si="228"/>
        <v/>
      </c>
      <c r="H252" s="5" t="str">
        <f t="shared" si="229"/>
        <v/>
      </c>
      <c r="I252" s="122" t="str">
        <f t="shared" si="230"/>
        <v/>
      </c>
      <c r="J252" s="7" t="str">
        <f t="shared" si="231"/>
        <v/>
      </c>
      <c r="K252" s="9" t="str">
        <f t="shared" si="232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27"/>
        <v/>
      </c>
      <c r="G253" s="7" t="str">
        <f t="shared" si="228"/>
        <v/>
      </c>
      <c r="H253" s="5" t="str">
        <f t="shared" si="229"/>
        <v/>
      </c>
      <c r="I253" s="122" t="str">
        <f t="shared" si="230"/>
        <v/>
      </c>
      <c r="J253" s="7" t="str">
        <f t="shared" si="231"/>
        <v/>
      </c>
      <c r="K253" s="9" t="str">
        <f t="shared" si="232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27"/>
        <v/>
      </c>
      <c r="G254" s="7" t="str">
        <f t="shared" si="228"/>
        <v/>
      </c>
      <c r="H254" s="5" t="str">
        <f t="shared" si="229"/>
        <v/>
      </c>
      <c r="I254" s="122" t="str">
        <f t="shared" si="230"/>
        <v/>
      </c>
      <c r="J254" s="7" t="str">
        <f t="shared" si="231"/>
        <v/>
      </c>
      <c r="K254" s="9" t="str">
        <f t="shared" si="232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27"/>
        <v/>
      </c>
      <c r="G255" s="7" t="str">
        <f t="shared" si="228"/>
        <v/>
      </c>
      <c r="H255" s="5" t="str">
        <f t="shared" si="229"/>
        <v/>
      </c>
      <c r="I255" s="122" t="str">
        <f t="shared" si="230"/>
        <v/>
      </c>
      <c r="J255" s="7" t="str">
        <f t="shared" si="231"/>
        <v/>
      </c>
      <c r="K255" s="9" t="str">
        <f t="shared" si="232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27"/>
        <v/>
      </c>
      <c r="G256" s="7" t="str">
        <f t="shared" si="228"/>
        <v/>
      </c>
      <c r="H256" s="5" t="str">
        <f t="shared" si="229"/>
        <v/>
      </c>
      <c r="I256" s="122" t="str">
        <f t="shared" si="230"/>
        <v/>
      </c>
      <c r="J256" s="7" t="str">
        <f t="shared" si="231"/>
        <v/>
      </c>
      <c r="K256" s="9" t="str">
        <f t="shared" si="232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27"/>
        <v/>
      </c>
      <c r="G257" s="7" t="str">
        <f t="shared" si="228"/>
        <v/>
      </c>
      <c r="H257" s="5" t="str">
        <f t="shared" si="229"/>
        <v/>
      </c>
      <c r="I257" s="122" t="str">
        <f t="shared" si="230"/>
        <v/>
      </c>
      <c r="J257" s="7" t="str">
        <f t="shared" si="231"/>
        <v/>
      </c>
      <c r="K257" s="9" t="str">
        <f t="shared" si="232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27"/>
        <v/>
      </c>
      <c r="G258" s="7" t="str">
        <f t="shared" si="228"/>
        <v/>
      </c>
      <c r="H258" s="5" t="str">
        <f t="shared" si="229"/>
        <v/>
      </c>
      <c r="I258" s="122" t="str">
        <f t="shared" si="230"/>
        <v/>
      </c>
      <c r="J258" s="7" t="str">
        <f t="shared" si="231"/>
        <v/>
      </c>
      <c r="K258" s="9" t="str">
        <f t="shared" si="232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27"/>
        <v/>
      </c>
      <c r="G259" s="7" t="str">
        <f t="shared" si="228"/>
        <v/>
      </c>
      <c r="H259" s="5" t="str">
        <f t="shared" si="229"/>
        <v/>
      </c>
      <c r="I259" s="122" t="str">
        <f t="shared" si="230"/>
        <v/>
      </c>
      <c r="J259" s="7" t="str">
        <f t="shared" si="231"/>
        <v/>
      </c>
      <c r="K259" s="9" t="str">
        <f t="shared" si="232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27"/>
        <v/>
      </c>
      <c r="G260" s="7" t="str">
        <f t="shared" si="228"/>
        <v/>
      </c>
      <c r="H260" s="5" t="str">
        <f t="shared" si="229"/>
        <v/>
      </c>
      <c r="I260" s="122" t="str">
        <f t="shared" si="230"/>
        <v/>
      </c>
      <c r="J260" s="7" t="str">
        <f t="shared" si="231"/>
        <v/>
      </c>
      <c r="K260" s="9" t="str">
        <f t="shared" si="232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27"/>
        <v/>
      </c>
      <c r="G261" s="7" t="str">
        <f t="shared" si="228"/>
        <v/>
      </c>
      <c r="H261" s="5" t="str">
        <f t="shared" si="229"/>
        <v/>
      </c>
      <c r="I261" s="122" t="str">
        <f t="shared" si="230"/>
        <v/>
      </c>
      <c r="J261" s="7" t="str">
        <f t="shared" si="231"/>
        <v/>
      </c>
      <c r="K261" s="9" t="str">
        <f t="shared" si="232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27"/>
        <v/>
      </c>
      <c r="G262" s="7" t="str">
        <f t="shared" si="228"/>
        <v/>
      </c>
      <c r="H262" s="5" t="str">
        <f t="shared" si="229"/>
        <v/>
      </c>
      <c r="I262" s="122" t="str">
        <f t="shared" si="230"/>
        <v/>
      </c>
      <c r="J262" s="7" t="str">
        <f t="shared" si="231"/>
        <v/>
      </c>
      <c r="K262" s="9" t="str">
        <f t="shared" si="232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27"/>
        <v/>
      </c>
      <c r="G263" s="7" t="str">
        <f t="shared" si="228"/>
        <v/>
      </c>
      <c r="H263" s="5" t="str">
        <f t="shared" si="229"/>
        <v/>
      </c>
      <c r="I263" s="122" t="str">
        <f t="shared" si="230"/>
        <v/>
      </c>
      <c r="J263" s="7" t="str">
        <f t="shared" si="231"/>
        <v/>
      </c>
      <c r="K263" s="9" t="str">
        <f t="shared" si="232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27"/>
        <v/>
      </c>
      <c r="G264" s="7" t="str">
        <f t="shared" si="228"/>
        <v/>
      </c>
      <c r="H264" s="5" t="str">
        <f t="shared" si="229"/>
        <v/>
      </c>
      <c r="I264" s="122" t="str">
        <f t="shared" si="230"/>
        <v/>
      </c>
      <c r="J264" s="7" t="str">
        <f t="shared" si="231"/>
        <v/>
      </c>
      <c r="K264" s="9" t="str">
        <f t="shared" si="232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27"/>
        <v/>
      </c>
      <c r="G265" s="7" t="str">
        <f t="shared" si="228"/>
        <v/>
      </c>
      <c r="H265" s="5" t="str">
        <f t="shared" si="229"/>
        <v/>
      </c>
      <c r="I265" s="122" t="str">
        <f t="shared" si="230"/>
        <v/>
      </c>
      <c r="J265" s="7" t="str">
        <f t="shared" si="231"/>
        <v/>
      </c>
      <c r="K265" s="9" t="str">
        <f t="shared" si="232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27"/>
        <v/>
      </c>
      <c r="G266" s="7" t="str">
        <f t="shared" si="228"/>
        <v/>
      </c>
      <c r="H266" s="5" t="str">
        <f t="shared" si="229"/>
        <v/>
      </c>
      <c r="I266" s="122" t="str">
        <f t="shared" si="230"/>
        <v/>
      </c>
      <c r="J266" s="7" t="str">
        <f t="shared" si="231"/>
        <v/>
      </c>
      <c r="K266" s="9" t="str">
        <f t="shared" si="232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27"/>
        <v/>
      </c>
      <c r="G267" s="7" t="str">
        <f t="shared" si="228"/>
        <v/>
      </c>
      <c r="H267" s="5" t="str">
        <f t="shared" si="229"/>
        <v/>
      </c>
      <c r="I267" s="122" t="str">
        <f t="shared" si="230"/>
        <v/>
      </c>
      <c r="J267" s="7" t="str">
        <f t="shared" si="231"/>
        <v/>
      </c>
      <c r="K267" s="9" t="str">
        <f t="shared" si="232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27"/>
        <v/>
      </c>
      <c r="G268" s="7" t="str">
        <f t="shared" si="228"/>
        <v/>
      </c>
      <c r="H268" s="5" t="str">
        <f t="shared" si="229"/>
        <v/>
      </c>
      <c r="I268" s="122" t="str">
        <f t="shared" si="230"/>
        <v/>
      </c>
      <c r="J268" s="7" t="str">
        <f t="shared" si="231"/>
        <v/>
      </c>
      <c r="K268" s="9" t="str">
        <f t="shared" si="232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27"/>
        <v/>
      </c>
      <c r="G269" s="7" t="str">
        <f t="shared" si="228"/>
        <v/>
      </c>
      <c r="H269" s="5" t="str">
        <f t="shared" si="229"/>
        <v/>
      </c>
      <c r="I269" s="122" t="str">
        <f t="shared" si="230"/>
        <v/>
      </c>
      <c r="J269" s="7" t="str">
        <f t="shared" si="231"/>
        <v/>
      </c>
      <c r="K269" s="9" t="str">
        <f t="shared" si="232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27"/>
        <v/>
      </c>
      <c r="G270" s="7" t="str">
        <f t="shared" si="228"/>
        <v/>
      </c>
      <c r="H270" s="5" t="str">
        <f t="shared" si="229"/>
        <v/>
      </c>
      <c r="I270" s="122" t="str">
        <f t="shared" si="230"/>
        <v/>
      </c>
      <c r="J270" s="7" t="str">
        <f t="shared" si="231"/>
        <v/>
      </c>
      <c r="K270" s="9" t="str">
        <f t="shared" si="232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27"/>
        <v/>
      </c>
      <c r="G271" s="7" t="str">
        <f t="shared" si="228"/>
        <v/>
      </c>
      <c r="H271" s="5" t="str">
        <f t="shared" si="229"/>
        <v/>
      </c>
      <c r="I271" s="122" t="str">
        <f t="shared" si="230"/>
        <v/>
      </c>
      <c r="J271" s="7" t="str">
        <f t="shared" si="231"/>
        <v/>
      </c>
      <c r="K271" s="9" t="str">
        <f t="shared" si="232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27"/>
        <v/>
      </c>
      <c r="G272" s="7" t="str">
        <f t="shared" si="228"/>
        <v/>
      </c>
      <c r="H272" s="5" t="str">
        <f t="shared" si="229"/>
        <v/>
      </c>
      <c r="I272" s="122" t="str">
        <f t="shared" si="230"/>
        <v/>
      </c>
      <c r="J272" s="7" t="str">
        <f t="shared" si="231"/>
        <v/>
      </c>
      <c r="K272" s="9" t="str">
        <f t="shared" si="232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27"/>
        <v/>
      </c>
      <c r="G273" s="7" t="str">
        <f t="shared" si="228"/>
        <v/>
      </c>
      <c r="H273" s="5" t="str">
        <f t="shared" si="229"/>
        <v/>
      </c>
      <c r="I273" s="122" t="str">
        <f t="shared" si="230"/>
        <v/>
      </c>
      <c r="J273" s="7" t="str">
        <f t="shared" si="231"/>
        <v/>
      </c>
      <c r="K273" s="9" t="str">
        <f t="shared" si="232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27"/>
        <v/>
      </c>
      <c r="G274" s="7" t="str">
        <f t="shared" si="228"/>
        <v/>
      </c>
      <c r="H274" s="5" t="str">
        <f t="shared" si="229"/>
        <v/>
      </c>
      <c r="I274" s="122" t="str">
        <f t="shared" si="230"/>
        <v/>
      </c>
      <c r="J274" s="7" t="str">
        <f t="shared" si="231"/>
        <v/>
      </c>
      <c r="K274" s="9" t="str">
        <f t="shared" si="232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27"/>
        <v/>
      </c>
      <c r="G275" s="7" t="str">
        <f t="shared" si="228"/>
        <v/>
      </c>
      <c r="H275" s="5" t="str">
        <f t="shared" si="229"/>
        <v/>
      </c>
      <c r="I275" s="122" t="str">
        <f t="shared" si="230"/>
        <v/>
      </c>
      <c r="J275" s="7" t="str">
        <f t="shared" si="231"/>
        <v/>
      </c>
      <c r="K275" s="9" t="str">
        <f t="shared" si="232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27"/>
        <v/>
      </c>
      <c r="G276" s="7" t="str">
        <f t="shared" si="228"/>
        <v/>
      </c>
      <c r="H276" s="5" t="str">
        <f t="shared" si="229"/>
        <v/>
      </c>
      <c r="I276" s="122" t="str">
        <f t="shared" si="230"/>
        <v/>
      </c>
      <c r="J276" s="7" t="str">
        <f t="shared" si="231"/>
        <v/>
      </c>
      <c r="K276" s="9" t="str">
        <f t="shared" si="232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27"/>
        <v/>
      </c>
      <c r="G277" s="7" t="str">
        <f t="shared" si="228"/>
        <v/>
      </c>
      <c r="H277" s="5" t="str">
        <f t="shared" si="229"/>
        <v/>
      </c>
      <c r="I277" s="122" t="str">
        <f t="shared" si="230"/>
        <v/>
      </c>
      <c r="J277" s="7" t="str">
        <f t="shared" si="231"/>
        <v/>
      </c>
      <c r="K277" s="9" t="str">
        <f t="shared" si="232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27"/>
        <v/>
      </c>
      <c r="G278" s="7" t="str">
        <f t="shared" si="228"/>
        <v/>
      </c>
      <c r="H278" s="5" t="str">
        <f t="shared" si="229"/>
        <v/>
      </c>
      <c r="I278" s="122" t="str">
        <f t="shared" si="230"/>
        <v/>
      </c>
      <c r="J278" s="7" t="str">
        <f t="shared" si="231"/>
        <v/>
      </c>
      <c r="K278" s="9" t="str">
        <f t="shared" si="232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27"/>
        <v/>
      </c>
      <c r="G279" s="7" t="str">
        <f t="shared" si="228"/>
        <v/>
      </c>
      <c r="H279" s="5" t="str">
        <f t="shared" si="229"/>
        <v/>
      </c>
      <c r="I279" s="122" t="str">
        <f t="shared" si="230"/>
        <v/>
      </c>
      <c r="J279" s="7" t="str">
        <f t="shared" si="231"/>
        <v/>
      </c>
      <c r="K279" s="9" t="str">
        <f t="shared" si="232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27"/>
        <v/>
      </c>
      <c r="G280" s="7" t="str">
        <f t="shared" si="228"/>
        <v/>
      </c>
      <c r="H280" s="5" t="str">
        <f t="shared" si="229"/>
        <v/>
      </c>
      <c r="I280" s="122" t="str">
        <f t="shared" si="230"/>
        <v/>
      </c>
      <c r="J280" s="7" t="str">
        <f t="shared" si="231"/>
        <v/>
      </c>
      <c r="K280" s="9" t="str">
        <f t="shared" si="232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27"/>
        <v/>
      </c>
      <c r="G281" s="7" t="str">
        <f t="shared" si="228"/>
        <v/>
      </c>
      <c r="H281" s="5" t="str">
        <f t="shared" si="229"/>
        <v/>
      </c>
      <c r="I281" s="122" t="str">
        <f t="shared" si="230"/>
        <v/>
      </c>
      <c r="J281" s="7" t="str">
        <f t="shared" si="231"/>
        <v/>
      </c>
      <c r="K281" s="9" t="str">
        <f t="shared" si="232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27"/>
        <v/>
      </c>
      <c r="G282" s="7" t="str">
        <f t="shared" si="228"/>
        <v/>
      </c>
      <c r="H282" s="5" t="str">
        <f t="shared" si="229"/>
        <v/>
      </c>
      <c r="I282" s="122" t="str">
        <f t="shared" si="230"/>
        <v/>
      </c>
      <c r="J282" s="7" t="str">
        <f t="shared" si="231"/>
        <v/>
      </c>
      <c r="K282" s="9" t="str">
        <f t="shared" si="232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27"/>
        <v/>
      </c>
      <c r="G283" s="7" t="str">
        <f t="shared" si="228"/>
        <v/>
      </c>
      <c r="H283" s="5" t="str">
        <f t="shared" si="229"/>
        <v/>
      </c>
      <c r="I283" s="122" t="str">
        <f t="shared" si="230"/>
        <v/>
      </c>
      <c r="J283" s="7" t="str">
        <f t="shared" si="231"/>
        <v/>
      </c>
      <c r="K283" s="9" t="str">
        <f t="shared" si="232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27"/>
        <v/>
      </c>
      <c r="G284" s="7" t="str">
        <f t="shared" si="228"/>
        <v/>
      </c>
      <c r="H284" s="5" t="str">
        <f t="shared" si="229"/>
        <v/>
      </c>
      <c r="I284" s="122" t="str">
        <f t="shared" si="230"/>
        <v/>
      </c>
      <c r="J284" s="7" t="str">
        <f t="shared" si="231"/>
        <v/>
      </c>
      <c r="K284" s="9" t="str">
        <f t="shared" si="232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ref="F285:F348" si="233">IF(ISBLANK(B285),"",IF(I285="L","Baixa",IF(I285="A","Média",IF(I285="","","Alta"))))</f>
        <v/>
      </c>
      <c r="G285" s="7" t="str">
        <f t="shared" ref="G285:G348" si="234">CONCATENATE(B285,I285)</f>
        <v/>
      </c>
      <c r="H285" s="5" t="str">
        <f t="shared" ref="H285:H348" si="235">IF(ISBLANK(B285),"",IF(B285="ALI",IF(I285="L",7,IF(I285="A",10,15)),IF(B285="AIE",IF(I285="L",5,IF(I285="A",7,10)),IF(B285="SE",IF(I285="L",4,IF(I285="A",5,7)),IF(OR(B285="EE",B285="CE"),IF(I285="L",3,IF(I285="A",4,6)),0)))))</f>
        <v/>
      </c>
      <c r="I285" s="122" t="str">
        <f t="shared" ref="I285:I348" si="236">IF(OR(ISBLANK(D285),ISBLANK(E285)),IF(OR(B285="ALI",B285="AIE"),"L",IF(OR(B285="EE",B285="SE",B285="CE"),"A","")),IF(B285="EE",IF(E285&gt;=3,IF(D285&gt;=5,"H","A"),IF(E285&gt;=2,IF(D285&gt;=16,"H",IF(D285&lt;=4,"L","A")),IF(D285&lt;=15,"L","A"))),IF(OR(B285="SE",B285="CE"),IF(E285&gt;=4,IF(D285&gt;=6,"H","A"),IF(E285&gt;=2,IF(D285&gt;=20,"H",IF(D285&lt;=5,"L","A")),IF(D285&lt;=19,"L","A"))),IF(OR(B285="ALI",B285="AIE"),IF(E285&gt;=6,IF(D285&gt;=20,"H","A"),IF(E285&gt;=2,IF(D285&gt;=51,"H",IF(D285&lt;=19,"L","A")),IF(D285&lt;=50,"L","A"))),""))))</f>
        <v/>
      </c>
      <c r="J285" s="7" t="str">
        <f t="shared" ref="J285:J348" si="237">CONCATENATE(B285,C285)</f>
        <v/>
      </c>
      <c r="K285" s="9" t="str">
        <f t="shared" si="232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33"/>
        <v/>
      </c>
      <c r="G286" s="7" t="str">
        <f t="shared" si="234"/>
        <v/>
      </c>
      <c r="H286" s="5" t="str">
        <f t="shared" si="235"/>
        <v/>
      </c>
      <c r="I286" s="122" t="str">
        <f t="shared" si="236"/>
        <v/>
      </c>
      <c r="J286" s="7" t="str">
        <f t="shared" si="237"/>
        <v/>
      </c>
      <c r="K286" s="9" t="str">
        <f t="shared" si="232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33"/>
        <v/>
      </c>
      <c r="G287" s="7" t="str">
        <f t="shared" si="234"/>
        <v/>
      </c>
      <c r="H287" s="5" t="str">
        <f t="shared" si="235"/>
        <v/>
      </c>
      <c r="I287" s="122" t="str">
        <f t="shared" si="236"/>
        <v/>
      </c>
      <c r="J287" s="7" t="str">
        <f t="shared" si="237"/>
        <v/>
      </c>
      <c r="K287" s="9" t="str">
        <f t="shared" ref="K287:K350" si="238">IF(OR(H287="",H287=0),L287,H287)</f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33"/>
        <v/>
      </c>
      <c r="G288" s="7" t="str">
        <f t="shared" si="234"/>
        <v/>
      </c>
      <c r="H288" s="5" t="str">
        <f t="shared" si="235"/>
        <v/>
      </c>
      <c r="I288" s="122" t="str">
        <f t="shared" si="236"/>
        <v/>
      </c>
      <c r="J288" s="7" t="str">
        <f t="shared" si="237"/>
        <v/>
      </c>
      <c r="K288" s="9" t="str">
        <f t="shared" si="238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33"/>
        <v/>
      </c>
      <c r="G289" s="7" t="str">
        <f t="shared" si="234"/>
        <v/>
      </c>
      <c r="H289" s="5" t="str">
        <f t="shared" si="235"/>
        <v/>
      </c>
      <c r="I289" s="122" t="str">
        <f t="shared" si="236"/>
        <v/>
      </c>
      <c r="J289" s="7" t="str">
        <f t="shared" si="237"/>
        <v/>
      </c>
      <c r="K289" s="9" t="str">
        <f t="shared" si="238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33"/>
        <v/>
      </c>
      <c r="G290" s="7" t="str">
        <f t="shared" si="234"/>
        <v/>
      </c>
      <c r="H290" s="5" t="str">
        <f t="shared" si="235"/>
        <v/>
      </c>
      <c r="I290" s="122" t="str">
        <f t="shared" si="236"/>
        <v/>
      </c>
      <c r="J290" s="7" t="str">
        <f t="shared" si="237"/>
        <v/>
      </c>
      <c r="K290" s="9" t="str">
        <f t="shared" si="238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33"/>
        <v/>
      </c>
      <c r="G291" s="7" t="str">
        <f t="shared" si="234"/>
        <v/>
      </c>
      <c r="H291" s="5" t="str">
        <f t="shared" si="235"/>
        <v/>
      </c>
      <c r="I291" s="122" t="str">
        <f t="shared" si="236"/>
        <v/>
      </c>
      <c r="J291" s="7" t="str">
        <f t="shared" si="237"/>
        <v/>
      </c>
      <c r="K291" s="9" t="str">
        <f t="shared" si="238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33"/>
        <v/>
      </c>
      <c r="G292" s="7" t="str">
        <f t="shared" si="234"/>
        <v/>
      </c>
      <c r="H292" s="5" t="str">
        <f t="shared" si="235"/>
        <v/>
      </c>
      <c r="I292" s="122" t="str">
        <f t="shared" si="236"/>
        <v/>
      </c>
      <c r="J292" s="7" t="str">
        <f t="shared" si="237"/>
        <v/>
      </c>
      <c r="K292" s="9" t="str">
        <f t="shared" si="238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33"/>
        <v/>
      </c>
      <c r="G293" s="7" t="str">
        <f t="shared" si="234"/>
        <v/>
      </c>
      <c r="H293" s="5" t="str">
        <f t="shared" si="235"/>
        <v/>
      </c>
      <c r="I293" s="122" t="str">
        <f t="shared" si="236"/>
        <v/>
      </c>
      <c r="J293" s="7" t="str">
        <f t="shared" si="237"/>
        <v/>
      </c>
      <c r="K293" s="9" t="str">
        <f t="shared" si="238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33"/>
        <v/>
      </c>
      <c r="G294" s="7" t="str">
        <f t="shared" si="234"/>
        <v/>
      </c>
      <c r="H294" s="5" t="str">
        <f t="shared" si="235"/>
        <v/>
      </c>
      <c r="I294" s="122" t="str">
        <f t="shared" si="236"/>
        <v/>
      </c>
      <c r="J294" s="7" t="str">
        <f t="shared" si="237"/>
        <v/>
      </c>
      <c r="K294" s="9" t="str">
        <f t="shared" si="238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33"/>
        <v/>
      </c>
      <c r="G295" s="7" t="str">
        <f t="shared" si="234"/>
        <v/>
      </c>
      <c r="H295" s="5" t="str">
        <f t="shared" si="235"/>
        <v/>
      </c>
      <c r="I295" s="122" t="str">
        <f t="shared" si="236"/>
        <v/>
      </c>
      <c r="J295" s="7" t="str">
        <f t="shared" si="237"/>
        <v/>
      </c>
      <c r="K295" s="9" t="str">
        <f t="shared" si="238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33"/>
        <v/>
      </c>
      <c r="G296" s="7" t="str">
        <f t="shared" si="234"/>
        <v/>
      </c>
      <c r="H296" s="5" t="str">
        <f t="shared" si="235"/>
        <v/>
      </c>
      <c r="I296" s="122" t="str">
        <f t="shared" si="236"/>
        <v/>
      </c>
      <c r="J296" s="7" t="str">
        <f t="shared" si="237"/>
        <v/>
      </c>
      <c r="K296" s="9" t="str">
        <f t="shared" si="238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33"/>
        <v/>
      </c>
      <c r="G297" s="7" t="str">
        <f t="shared" si="234"/>
        <v/>
      </c>
      <c r="H297" s="5" t="str">
        <f t="shared" si="235"/>
        <v/>
      </c>
      <c r="I297" s="122" t="str">
        <f t="shared" si="236"/>
        <v/>
      </c>
      <c r="J297" s="7" t="str">
        <f t="shared" si="237"/>
        <v/>
      </c>
      <c r="K297" s="9" t="str">
        <f t="shared" si="238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33"/>
        <v/>
      </c>
      <c r="G298" s="7" t="str">
        <f t="shared" si="234"/>
        <v/>
      </c>
      <c r="H298" s="5" t="str">
        <f t="shared" si="235"/>
        <v/>
      </c>
      <c r="I298" s="122" t="str">
        <f t="shared" si="236"/>
        <v/>
      </c>
      <c r="J298" s="7" t="str">
        <f t="shared" si="237"/>
        <v/>
      </c>
      <c r="K298" s="9" t="str">
        <f t="shared" si="238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33"/>
        <v/>
      </c>
      <c r="G299" s="7" t="str">
        <f t="shared" si="234"/>
        <v/>
      </c>
      <c r="H299" s="5" t="str">
        <f t="shared" si="235"/>
        <v/>
      </c>
      <c r="I299" s="122" t="str">
        <f t="shared" si="236"/>
        <v/>
      </c>
      <c r="J299" s="7" t="str">
        <f t="shared" si="237"/>
        <v/>
      </c>
      <c r="K299" s="9" t="str">
        <f t="shared" si="238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33"/>
        <v/>
      </c>
      <c r="G300" s="7" t="str">
        <f t="shared" si="234"/>
        <v/>
      </c>
      <c r="H300" s="5" t="str">
        <f t="shared" si="235"/>
        <v/>
      </c>
      <c r="I300" s="122" t="str">
        <f t="shared" si="236"/>
        <v/>
      </c>
      <c r="J300" s="7" t="str">
        <f t="shared" si="237"/>
        <v/>
      </c>
      <c r="K300" s="9" t="str">
        <f t="shared" si="238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33"/>
        <v/>
      </c>
      <c r="G301" s="7" t="str">
        <f t="shared" si="234"/>
        <v/>
      </c>
      <c r="H301" s="5" t="str">
        <f t="shared" si="235"/>
        <v/>
      </c>
      <c r="I301" s="122" t="str">
        <f t="shared" si="236"/>
        <v/>
      </c>
      <c r="J301" s="7" t="str">
        <f t="shared" si="237"/>
        <v/>
      </c>
      <c r="K301" s="9" t="str">
        <f t="shared" si="238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33"/>
        <v/>
      </c>
      <c r="G302" s="7" t="str">
        <f t="shared" si="234"/>
        <v/>
      </c>
      <c r="H302" s="5" t="str">
        <f t="shared" si="235"/>
        <v/>
      </c>
      <c r="I302" s="122" t="str">
        <f t="shared" si="236"/>
        <v/>
      </c>
      <c r="J302" s="7" t="str">
        <f t="shared" si="237"/>
        <v/>
      </c>
      <c r="K302" s="9" t="str">
        <f t="shared" si="238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33"/>
        <v/>
      </c>
      <c r="G303" s="7" t="str">
        <f t="shared" si="234"/>
        <v/>
      </c>
      <c r="H303" s="5" t="str">
        <f t="shared" si="235"/>
        <v/>
      </c>
      <c r="I303" s="122" t="str">
        <f t="shared" si="236"/>
        <v/>
      </c>
      <c r="J303" s="7" t="str">
        <f t="shared" si="237"/>
        <v/>
      </c>
      <c r="K303" s="9" t="str">
        <f t="shared" si="238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33"/>
        <v/>
      </c>
      <c r="G304" s="7" t="str">
        <f t="shared" si="234"/>
        <v/>
      </c>
      <c r="H304" s="5" t="str">
        <f t="shared" si="235"/>
        <v/>
      </c>
      <c r="I304" s="122" t="str">
        <f t="shared" si="236"/>
        <v/>
      </c>
      <c r="J304" s="7" t="str">
        <f t="shared" si="237"/>
        <v/>
      </c>
      <c r="K304" s="9" t="str">
        <f t="shared" si="238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33"/>
        <v/>
      </c>
      <c r="G305" s="7" t="str">
        <f t="shared" si="234"/>
        <v/>
      </c>
      <c r="H305" s="5" t="str">
        <f t="shared" si="235"/>
        <v/>
      </c>
      <c r="I305" s="122" t="str">
        <f t="shared" si="236"/>
        <v/>
      </c>
      <c r="J305" s="7" t="str">
        <f t="shared" si="237"/>
        <v/>
      </c>
      <c r="K305" s="9" t="str">
        <f t="shared" si="238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33"/>
        <v/>
      </c>
      <c r="G306" s="7" t="str">
        <f t="shared" si="234"/>
        <v/>
      </c>
      <c r="H306" s="5" t="str">
        <f t="shared" si="235"/>
        <v/>
      </c>
      <c r="I306" s="122" t="str">
        <f t="shared" si="236"/>
        <v/>
      </c>
      <c r="J306" s="7" t="str">
        <f t="shared" si="237"/>
        <v/>
      </c>
      <c r="K306" s="9" t="str">
        <f t="shared" si="238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33"/>
        <v/>
      </c>
      <c r="G307" s="7" t="str">
        <f t="shared" si="234"/>
        <v/>
      </c>
      <c r="H307" s="5" t="str">
        <f t="shared" si="235"/>
        <v/>
      </c>
      <c r="I307" s="122" t="str">
        <f t="shared" si="236"/>
        <v/>
      </c>
      <c r="J307" s="7" t="str">
        <f t="shared" si="237"/>
        <v/>
      </c>
      <c r="K307" s="9" t="str">
        <f t="shared" si="238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33"/>
        <v/>
      </c>
      <c r="G308" s="7" t="str">
        <f t="shared" si="234"/>
        <v/>
      </c>
      <c r="H308" s="5" t="str">
        <f t="shared" si="235"/>
        <v/>
      </c>
      <c r="I308" s="122" t="str">
        <f t="shared" si="236"/>
        <v/>
      </c>
      <c r="J308" s="7" t="str">
        <f t="shared" si="237"/>
        <v/>
      </c>
      <c r="K308" s="9" t="str">
        <f t="shared" si="238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33"/>
        <v/>
      </c>
      <c r="G309" s="7" t="str">
        <f t="shared" si="234"/>
        <v/>
      </c>
      <c r="H309" s="5" t="str">
        <f t="shared" si="235"/>
        <v/>
      </c>
      <c r="I309" s="122" t="str">
        <f t="shared" si="236"/>
        <v/>
      </c>
      <c r="J309" s="7" t="str">
        <f t="shared" si="237"/>
        <v/>
      </c>
      <c r="K309" s="9" t="str">
        <f t="shared" si="238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33"/>
        <v/>
      </c>
      <c r="G310" s="7" t="str">
        <f t="shared" si="234"/>
        <v/>
      </c>
      <c r="H310" s="5" t="str">
        <f t="shared" si="235"/>
        <v/>
      </c>
      <c r="I310" s="122" t="str">
        <f t="shared" si="236"/>
        <v/>
      </c>
      <c r="J310" s="7" t="str">
        <f t="shared" si="237"/>
        <v/>
      </c>
      <c r="K310" s="9" t="str">
        <f t="shared" si="238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33"/>
        <v/>
      </c>
      <c r="G311" s="7" t="str">
        <f t="shared" si="234"/>
        <v/>
      </c>
      <c r="H311" s="5" t="str">
        <f t="shared" si="235"/>
        <v/>
      </c>
      <c r="I311" s="122" t="str">
        <f t="shared" si="236"/>
        <v/>
      </c>
      <c r="J311" s="7" t="str">
        <f t="shared" si="237"/>
        <v/>
      </c>
      <c r="K311" s="9" t="str">
        <f t="shared" si="238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33"/>
        <v/>
      </c>
      <c r="G312" s="7" t="str">
        <f t="shared" si="234"/>
        <v/>
      </c>
      <c r="H312" s="5" t="str">
        <f t="shared" si="235"/>
        <v/>
      </c>
      <c r="I312" s="122" t="str">
        <f t="shared" si="236"/>
        <v/>
      </c>
      <c r="J312" s="7" t="str">
        <f t="shared" si="237"/>
        <v/>
      </c>
      <c r="K312" s="9" t="str">
        <f t="shared" si="238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33"/>
        <v/>
      </c>
      <c r="G313" s="7" t="str">
        <f t="shared" si="234"/>
        <v/>
      </c>
      <c r="H313" s="5" t="str">
        <f t="shared" si="235"/>
        <v/>
      </c>
      <c r="I313" s="122" t="str">
        <f t="shared" si="236"/>
        <v/>
      </c>
      <c r="J313" s="7" t="str">
        <f t="shared" si="237"/>
        <v/>
      </c>
      <c r="K313" s="9" t="str">
        <f t="shared" si="238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33"/>
        <v/>
      </c>
      <c r="G314" s="7" t="str">
        <f t="shared" si="234"/>
        <v/>
      </c>
      <c r="H314" s="5" t="str">
        <f t="shared" si="235"/>
        <v/>
      </c>
      <c r="I314" s="122" t="str">
        <f t="shared" si="236"/>
        <v/>
      </c>
      <c r="J314" s="7" t="str">
        <f t="shared" si="237"/>
        <v/>
      </c>
      <c r="K314" s="9" t="str">
        <f t="shared" si="238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33"/>
        <v/>
      </c>
      <c r="G315" s="7" t="str">
        <f t="shared" si="234"/>
        <v/>
      </c>
      <c r="H315" s="5" t="str">
        <f t="shared" si="235"/>
        <v/>
      </c>
      <c r="I315" s="122" t="str">
        <f t="shared" si="236"/>
        <v/>
      </c>
      <c r="J315" s="7" t="str">
        <f t="shared" si="237"/>
        <v/>
      </c>
      <c r="K315" s="9" t="str">
        <f t="shared" si="238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33"/>
        <v/>
      </c>
      <c r="G316" s="7" t="str">
        <f t="shared" si="234"/>
        <v/>
      </c>
      <c r="H316" s="5" t="str">
        <f t="shared" si="235"/>
        <v/>
      </c>
      <c r="I316" s="122" t="str">
        <f t="shared" si="236"/>
        <v/>
      </c>
      <c r="J316" s="7" t="str">
        <f t="shared" si="237"/>
        <v/>
      </c>
      <c r="K316" s="9" t="str">
        <f t="shared" si="238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33"/>
        <v/>
      </c>
      <c r="G317" s="7" t="str">
        <f t="shared" si="234"/>
        <v/>
      </c>
      <c r="H317" s="5" t="str">
        <f t="shared" si="235"/>
        <v/>
      </c>
      <c r="I317" s="122" t="str">
        <f t="shared" si="236"/>
        <v/>
      </c>
      <c r="J317" s="7" t="str">
        <f t="shared" si="237"/>
        <v/>
      </c>
      <c r="K317" s="9" t="str">
        <f t="shared" si="238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33"/>
        <v/>
      </c>
      <c r="G318" s="7" t="str">
        <f t="shared" si="234"/>
        <v/>
      </c>
      <c r="H318" s="5" t="str">
        <f t="shared" si="235"/>
        <v/>
      </c>
      <c r="I318" s="122" t="str">
        <f t="shared" si="236"/>
        <v/>
      </c>
      <c r="J318" s="7" t="str">
        <f t="shared" si="237"/>
        <v/>
      </c>
      <c r="K318" s="9" t="str">
        <f t="shared" si="238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33"/>
        <v/>
      </c>
      <c r="G319" s="7" t="str">
        <f t="shared" si="234"/>
        <v/>
      </c>
      <c r="H319" s="5" t="str">
        <f t="shared" si="235"/>
        <v/>
      </c>
      <c r="I319" s="122" t="str">
        <f t="shared" si="236"/>
        <v/>
      </c>
      <c r="J319" s="7" t="str">
        <f t="shared" si="237"/>
        <v/>
      </c>
      <c r="K319" s="9" t="str">
        <f t="shared" si="238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33"/>
        <v/>
      </c>
      <c r="G320" s="7" t="str">
        <f t="shared" si="234"/>
        <v/>
      </c>
      <c r="H320" s="5" t="str">
        <f t="shared" si="235"/>
        <v/>
      </c>
      <c r="I320" s="122" t="str">
        <f t="shared" si="236"/>
        <v/>
      </c>
      <c r="J320" s="7" t="str">
        <f t="shared" si="237"/>
        <v/>
      </c>
      <c r="K320" s="9" t="str">
        <f t="shared" si="238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33"/>
        <v/>
      </c>
      <c r="G321" s="7" t="str">
        <f t="shared" si="234"/>
        <v/>
      </c>
      <c r="H321" s="5" t="str">
        <f t="shared" si="235"/>
        <v/>
      </c>
      <c r="I321" s="122" t="str">
        <f t="shared" si="236"/>
        <v/>
      </c>
      <c r="J321" s="7" t="str">
        <f t="shared" si="237"/>
        <v/>
      </c>
      <c r="K321" s="9" t="str">
        <f t="shared" si="238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33"/>
        <v/>
      </c>
      <c r="G322" s="7" t="str">
        <f t="shared" si="234"/>
        <v/>
      </c>
      <c r="H322" s="5" t="str">
        <f t="shared" si="235"/>
        <v/>
      </c>
      <c r="I322" s="122" t="str">
        <f t="shared" si="236"/>
        <v/>
      </c>
      <c r="J322" s="7" t="str">
        <f t="shared" si="237"/>
        <v/>
      </c>
      <c r="K322" s="9" t="str">
        <f t="shared" si="238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33"/>
        <v/>
      </c>
      <c r="G323" s="7" t="str">
        <f t="shared" si="234"/>
        <v/>
      </c>
      <c r="H323" s="5" t="str">
        <f t="shared" si="235"/>
        <v/>
      </c>
      <c r="I323" s="122" t="str">
        <f t="shared" si="236"/>
        <v/>
      </c>
      <c r="J323" s="7" t="str">
        <f t="shared" si="237"/>
        <v/>
      </c>
      <c r="K323" s="9" t="str">
        <f t="shared" si="238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33"/>
        <v/>
      </c>
      <c r="G324" s="7" t="str">
        <f t="shared" si="234"/>
        <v/>
      </c>
      <c r="H324" s="5" t="str">
        <f t="shared" si="235"/>
        <v/>
      </c>
      <c r="I324" s="122" t="str">
        <f t="shared" si="236"/>
        <v/>
      </c>
      <c r="J324" s="7" t="str">
        <f t="shared" si="237"/>
        <v/>
      </c>
      <c r="K324" s="9" t="str">
        <f t="shared" si="238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33"/>
        <v/>
      </c>
      <c r="G325" s="7" t="str">
        <f t="shared" si="234"/>
        <v/>
      </c>
      <c r="H325" s="5" t="str">
        <f t="shared" si="235"/>
        <v/>
      </c>
      <c r="I325" s="122" t="str">
        <f t="shared" si="236"/>
        <v/>
      </c>
      <c r="J325" s="7" t="str">
        <f t="shared" si="237"/>
        <v/>
      </c>
      <c r="K325" s="9" t="str">
        <f t="shared" si="238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33"/>
        <v/>
      </c>
      <c r="G326" s="7" t="str">
        <f t="shared" si="234"/>
        <v/>
      </c>
      <c r="H326" s="5" t="str">
        <f t="shared" si="235"/>
        <v/>
      </c>
      <c r="I326" s="122" t="str">
        <f t="shared" si="236"/>
        <v/>
      </c>
      <c r="J326" s="7" t="str">
        <f t="shared" si="237"/>
        <v/>
      </c>
      <c r="K326" s="9" t="str">
        <f t="shared" si="238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33"/>
        <v/>
      </c>
      <c r="G327" s="7" t="str">
        <f t="shared" si="234"/>
        <v/>
      </c>
      <c r="H327" s="5" t="str">
        <f t="shared" si="235"/>
        <v/>
      </c>
      <c r="I327" s="122" t="str">
        <f t="shared" si="236"/>
        <v/>
      </c>
      <c r="J327" s="7" t="str">
        <f t="shared" si="237"/>
        <v/>
      </c>
      <c r="K327" s="9" t="str">
        <f t="shared" si="238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33"/>
        <v/>
      </c>
      <c r="G328" s="7" t="str">
        <f t="shared" si="234"/>
        <v/>
      </c>
      <c r="H328" s="5" t="str">
        <f t="shared" si="235"/>
        <v/>
      </c>
      <c r="I328" s="122" t="str">
        <f t="shared" si="236"/>
        <v/>
      </c>
      <c r="J328" s="7" t="str">
        <f t="shared" si="237"/>
        <v/>
      </c>
      <c r="K328" s="9" t="str">
        <f t="shared" si="238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33"/>
        <v/>
      </c>
      <c r="G329" s="7" t="str">
        <f t="shared" si="234"/>
        <v/>
      </c>
      <c r="H329" s="5" t="str">
        <f t="shared" si="235"/>
        <v/>
      </c>
      <c r="I329" s="122" t="str">
        <f t="shared" si="236"/>
        <v/>
      </c>
      <c r="J329" s="7" t="str">
        <f t="shared" si="237"/>
        <v/>
      </c>
      <c r="K329" s="9" t="str">
        <f t="shared" si="238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33"/>
        <v/>
      </c>
      <c r="G330" s="7" t="str">
        <f t="shared" si="234"/>
        <v/>
      </c>
      <c r="H330" s="5" t="str">
        <f t="shared" si="235"/>
        <v/>
      </c>
      <c r="I330" s="122" t="str">
        <f t="shared" si="236"/>
        <v/>
      </c>
      <c r="J330" s="7" t="str">
        <f t="shared" si="237"/>
        <v/>
      </c>
      <c r="K330" s="9" t="str">
        <f t="shared" si="238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33"/>
        <v/>
      </c>
      <c r="G331" s="7" t="str">
        <f t="shared" si="234"/>
        <v/>
      </c>
      <c r="H331" s="5" t="str">
        <f t="shared" si="235"/>
        <v/>
      </c>
      <c r="I331" s="122" t="str">
        <f t="shared" si="236"/>
        <v/>
      </c>
      <c r="J331" s="7" t="str">
        <f t="shared" si="237"/>
        <v/>
      </c>
      <c r="K331" s="9" t="str">
        <f t="shared" si="238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33"/>
        <v/>
      </c>
      <c r="G332" s="7" t="str">
        <f t="shared" si="234"/>
        <v/>
      </c>
      <c r="H332" s="5" t="str">
        <f t="shared" si="235"/>
        <v/>
      </c>
      <c r="I332" s="122" t="str">
        <f t="shared" si="236"/>
        <v/>
      </c>
      <c r="J332" s="7" t="str">
        <f t="shared" si="237"/>
        <v/>
      </c>
      <c r="K332" s="9" t="str">
        <f t="shared" si="238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33"/>
        <v/>
      </c>
      <c r="G333" s="7" t="str">
        <f t="shared" si="234"/>
        <v/>
      </c>
      <c r="H333" s="5" t="str">
        <f t="shared" si="235"/>
        <v/>
      </c>
      <c r="I333" s="122" t="str">
        <f t="shared" si="236"/>
        <v/>
      </c>
      <c r="J333" s="7" t="str">
        <f t="shared" si="237"/>
        <v/>
      </c>
      <c r="K333" s="9" t="str">
        <f t="shared" si="238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33"/>
        <v/>
      </c>
      <c r="G334" s="7" t="str">
        <f t="shared" si="234"/>
        <v/>
      </c>
      <c r="H334" s="5" t="str">
        <f t="shared" si="235"/>
        <v/>
      </c>
      <c r="I334" s="122" t="str">
        <f t="shared" si="236"/>
        <v/>
      </c>
      <c r="J334" s="7" t="str">
        <f t="shared" si="237"/>
        <v/>
      </c>
      <c r="K334" s="9" t="str">
        <f t="shared" si="238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33"/>
        <v/>
      </c>
      <c r="G335" s="7" t="str">
        <f t="shared" si="234"/>
        <v/>
      </c>
      <c r="H335" s="5" t="str">
        <f t="shared" si="235"/>
        <v/>
      </c>
      <c r="I335" s="122" t="str">
        <f t="shared" si="236"/>
        <v/>
      </c>
      <c r="J335" s="7" t="str">
        <f t="shared" si="237"/>
        <v/>
      </c>
      <c r="K335" s="9" t="str">
        <f t="shared" si="238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33"/>
        <v/>
      </c>
      <c r="G336" s="7" t="str">
        <f t="shared" si="234"/>
        <v/>
      </c>
      <c r="H336" s="5" t="str">
        <f t="shared" si="235"/>
        <v/>
      </c>
      <c r="I336" s="122" t="str">
        <f t="shared" si="236"/>
        <v/>
      </c>
      <c r="J336" s="7" t="str">
        <f t="shared" si="237"/>
        <v/>
      </c>
      <c r="K336" s="9" t="str">
        <f t="shared" si="238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33"/>
        <v/>
      </c>
      <c r="G337" s="7" t="str">
        <f t="shared" si="234"/>
        <v/>
      </c>
      <c r="H337" s="5" t="str">
        <f t="shared" si="235"/>
        <v/>
      </c>
      <c r="I337" s="122" t="str">
        <f t="shared" si="236"/>
        <v/>
      </c>
      <c r="J337" s="7" t="str">
        <f t="shared" si="237"/>
        <v/>
      </c>
      <c r="K337" s="9" t="str">
        <f t="shared" si="238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33"/>
        <v/>
      </c>
      <c r="G338" s="7" t="str">
        <f t="shared" si="234"/>
        <v/>
      </c>
      <c r="H338" s="5" t="str">
        <f t="shared" si="235"/>
        <v/>
      </c>
      <c r="I338" s="122" t="str">
        <f t="shared" si="236"/>
        <v/>
      </c>
      <c r="J338" s="7" t="str">
        <f t="shared" si="237"/>
        <v/>
      </c>
      <c r="K338" s="9" t="str">
        <f t="shared" si="238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33"/>
        <v/>
      </c>
      <c r="G339" s="7" t="str">
        <f t="shared" si="234"/>
        <v/>
      </c>
      <c r="H339" s="5" t="str">
        <f t="shared" si="235"/>
        <v/>
      </c>
      <c r="I339" s="122" t="str">
        <f t="shared" si="236"/>
        <v/>
      </c>
      <c r="J339" s="7" t="str">
        <f t="shared" si="237"/>
        <v/>
      </c>
      <c r="K339" s="9" t="str">
        <f t="shared" si="238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33"/>
        <v/>
      </c>
      <c r="G340" s="7" t="str">
        <f t="shared" si="234"/>
        <v/>
      </c>
      <c r="H340" s="5" t="str">
        <f t="shared" si="235"/>
        <v/>
      </c>
      <c r="I340" s="122" t="str">
        <f t="shared" si="236"/>
        <v/>
      </c>
      <c r="J340" s="7" t="str">
        <f t="shared" si="237"/>
        <v/>
      </c>
      <c r="K340" s="9" t="str">
        <f t="shared" si="238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33"/>
        <v/>
      </c>
      <c r="G341" s="7" t="str">
        <f t="shared" si="234"/>
        <v/>
      </c>
      <c r="H341" s="5" t="str">
        <f t="shared" si="235"/>
        <v/>
      </c>
      <c r="I341" s="122" t="str">
        <f t="shared" si="236"/>
        <v/>
      </c>
      <c r="J341" s="7" t="str">
        <f t="shared" si="237"/>
        <v/>
      </c>
      <c r="K341" s="9" t="str">
        <f t="shared" si="238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33"/>
        <v/>
      </c>
      <c r="G342" s="7" t="str">
        <f t="shared" si="234"/>
        <v/>
      </c>
      <c r="H342" s="5" t="str">
        <f t="shared" si="235"/>
        <v/>
      </c>
      <c r="I342" s="122" t="str">
        <f t="shared" si="236"/>
        <v/>
      </c>
      <c r="J342" s="7" t="str">
        <f t="shared" si="237"/>
        <v/>
      </c>
      <c r="K342" s="9" t="str">
        <f t="shared" si="238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33"/>
        <v/>
      </c>
      <c r="G343" s="7" t="str">
        <f t="shared" si="234"/>
        <v/>
      </c>
      <c r="H343" s="5" t="str">
        <f t="shared" si="235"/>
        <v/>
      </c>
      <c r="I343" s="122" t="str">
        <f t="shared" si="236"/>
        <v/>
      </c>
      <c r="J343" s="7" t="str">
        <f t="shared" si="237"/>
        <v/>
      </c>
      <c r="K343" s="9" t="str">
        <f t="shared" si="238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33"/>
        <v/>
      </c>
      <c r="G344" s="7" t="str">
        <f t="shared" si="234"/>
        <v/>
      </c>
      <c r="H344" s="5" t="str">
        <f t="shared" si="235"/>
        <v/>
      </c>
      <c r="I344" s="122" t="str">
        <f t="shared" si="236"/>
        <v/>
      </c>
      <c r="J344" s="7" t="str">
        <f t="shared" si="237"/>
        <v/>
      </c>
      <c r="K344" s="9" t="str">
        <f t="shared" si="238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33"/>
        <v/>
      </c>
      <c r="G345" s="7" t="str">
        <f t="shared" si="234"/>
        <v/>
      </c>
      <c r="H345" s="5" t="str">
        <f t="shared" si="235"/>
        <v/>
      </c>
      <c r="I345" s="122" t="str">
        <f t="shared" si="236"/>
        <v/>
      </c>
      <c r="J345" s="7" t="str">
        <f t="shared" si="237"/>
        <v/>
      </c>
      <c r="K345" s="9" t="str">
        <f t="shared" si="238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33"/>
        <v/>
      </c>
      <c r="G346" s="7" t="str">
        <f t="shared" si="234"/>
        <v/>
      </c>
      <c r="H346" s="5" t="str">
        <f t="shared" si="235"/>
        <v/>
      </c>
      <c r="I346" s="122" t="str">
        <f t="shared" si="236"/>
        <v/>
      </c>
      <c r="J346" s="7" t="str">
        <f t="shared" si="237"/>
        <v/>
      </c>
      <c r="K346" s="9" t="str">
        <f t="shared" si="238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33"/>
        <v/>
      </c>
      <c r="G347" s="7" t="str">
        <f t="shared" si="234"/>
        <v/>
      </c>
      <c r="H347" s="5" t="str">
        <f t="shared" si="235"/>
        <v/>
      </c>
      <c r="I347" s="122" t="str">
        <f t="shared" si="236"/>
        <v/>
      </c>
      <c r="J347" s="7" t="str">
        <f t="shared" si="237"/>
        <v/>
      </c>
      <c r="K347" s="9" t="str">
        <f t="shared" si="238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33"/>
        <v/>
      </c>
      <c r="G348" s="7" t="str">
        <f t="shared" si="234"/>
        <v/>
      </c>
      <c r="H348" s="5" t="str">
        <f t="shared" si="235"/>
        <v/>
      </c>
      <c r="I348" s="122" t="str">
        <f t="shared" si="236"/>
        <v/>
      </c>
      <c r="J348" s="7" t="str">
        <f t="shared" si="237"/>
        <v/>
      </c>
      <c r="K348" s="9" t="str">
        <f t="shared" si="238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ref="F349:F412" si="239">IF(ISBLANK(B349),"",IF(I349="L","Baixa",IF(I349="A","Média",IF(I349="","","Alta"))))</f>
        <v/>
      </c>
      <c r="G349" s="7" t="str">
        <f t="shared" ref="G349:G412" si="240">CONCATENATE(B349,I349)</f>
        <v/>
      </c>
      <c r="H349" s="5" t="str">
        <f t="shared" ref="H349:H412" si="241">IF(ISBLANK(B349),"",IF(B349="ALI",IF(I349="L",7,IF(I349="A",10,15)),IF(B349="AIE",IF(I349="L",5,IF(I349="A",7,10)),IF(B349="SE",IF(I349="L",4,IF(I349="A",5,7)),IF(OR(B349="EE",B349="CE"),IF(I349="L",3,IF(I349="A",4,6)),0)))))</f>
        <v/>
      </c>
      <c r="I349" s="122" t="str">
        <f t="shared" ref="I349:I412" si="242">IF(OR(ISBLANK(D349),ISBLANK(E349)),IF(OR(B349="ALI",B349="AIE"),"L",IF(OR(B349="EE",B349="SE",B349="CE"),"A","")),IF(B349="EE",IF(E349&gt;=3,IF(D349&gt;=5,"H","A"),IF(E349&gt;=2,IF(D349&gt;=16,"H",IF(D349&lt;=4,"L","A")),IF(D349&lt;=15,"L","A"))),IF(OR(B349="SE",B349="CE"),IF(E349&gt;=4,IF(D349&gt;=6,"H","A"),IF(E349&gt;=2,IF(D349&gt;=20,"H",IF(D349&lt;=5,"L","A")),IF(D349&lt;=19,"L","A"))),IF(OR(B349="ALI",B349="AIE"),IF(E349&gt;=6,IF(D349&gt;=20,"H","A"),IF(E349&gt;=2,IF(D349&gt;=51,"H",IF(D349&lt;=19,"L","A")),IF(D349&lt;=50,"L","A"))),""))))</f>
        <v/>
      </c>
      <c r="J349" s="7" t="str">
        <f t="shared" ref="J349:J412" si="243">CONCATENATE(B349,C349)</f>
        <v/>
      </c>
      <c r="K349" s="9" t="str">
        <f t="shared" si="238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39"/>
        <v/>
      </c>
      <c r="G350" s="7" t="str">
        <f t="shared" si="240"/>
        <v/>
      </c>
      <c r="H350" s="5" t="str">
        <f t="shared" si="241"/>
        <v/>
      </c>
      <c r="I350" s="122" t="str">
        <f t="shared" si="242"/>
        <v/>
      </c>
      <c r="J350" s="7" t="str">
        <f t="shared" si="243"/>
        <v/>
      </c>
      <c r="K350" s="9" t="str">
        <f t="shared" si="238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39"/>
        <v/>
      </c>
      <c r="G351" s="7" t="str">
        <f t="shared" si="240"/>
        <v/>
      </c>
      <c r="H351" s="5" t="str">
        <f t="shared" si="241"/>
        <v/>
      </c>
      <c r="I351" s="122" t="str">
        <f t="shared" si="242"/>
        <v/>
      </c>
      <c r="J351" s="7" t="str">
        <f t="shared" si="243"/>
        <v/>
      </c>
      <c r="K351" s="9" t="str">
        <f t="shared" ref="K351:K414" si="244">IF(OR(H351="",H351=0),L351,H351)</f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39"/>
        <v/>
      </c>
      <c r="G352" s="7" t="str">
        <f t="shared" si="240"/>
        <v/>
      </c>
      <c r="H352" s="5" t="str">
        <f t="shared" si="241"/>
        <v/>
      </c>
      <c r="I352" s="122" t="str">
        <f t="shared" si="242"/>
        <v/>
      </c>
      <c r="J352" s="7" t="str">
        <f t="shared" si="243"/>
        <v/>
      </c>
      <c r="K352" s="9" t="str">
        <f t="shared" si="244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39"/>
        <v/>
      </c>
      <c r="G353" s="7" t="str">
        <f t="shared" si="240"/>
        <v/>
      </c>
      <c r="H353" s="5" t="str">
        <f t="shared" si="241"/>
        <v/>
      </c>
      <c r="I353" s="122" t="str">
        <f t="shared" si="242"/>
        <v/>
      </c>
      <c r="J353" s="7" t="str">
        <f t="shared" si="243"/>
        <v/>
      </c>
      <c r="K353" s="9" t="str">
        <f t="shared" si="244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39"/>
        <v/>
      </c>
      <c r="G354" s="7" t="str">
        <f t="shared" si="240"/>
        <v/>
      </c>
      <c r="H354" s="5" t="str">
        <f t="shared" si="241"/>
        <v/>
      </c>
      <c r="I354" s="122" t="str">
        <f t="shared" si="242"/>
        <v/>
      </c>
      <c r="J354" s="7" t="str">
        <f t="shared" si="243"/>
        <v/>
      </c>
      <c r="K354" s="9" t="str">
        <f t="shared" si="244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39"/>
        <v/>
      </c>
      <c r="G355" s="7" t="str">
        <f t="shared" si="240"/>
        <v/>
      </c>
      <c r="H355" s="5" t="str">
        <f t="shared" si="241"/>
        <v/>
      </c>
      <c r="I355" s="122" t="str">
        <f t="shared" si="242"/>
        <v/>
      </c>
      <c r="J355" s="7" t="str">
        <f t="shared" si="243"/>
        <v/>
      </c>
      <c r="K355" s="9" t="str">
        <f t="shared" si="244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39"/>
        <v/>
      </c>
      <c r="G356" s="7" t="str">
        <f t="shared" si="240"/>
        <v/>
      </c>
      <c r="H356" s="5" t="str">
        <f t="shared" si="241"/>
        <v/>
      </c>
      <c r="I356" s="122" t="str">
        <f t="shared" si="242"/>
        <v/>
      </c>
      <c r="J356" s="7" t="str">
        <f t="shared" si="243"/>
        <v/>
      </c>
      <c r="K356" s="9" t="str">
        <f t="shared" si="244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39"/>
        <v/>
      </c>
      <c r="G357" s="7" t="str">
        <f t="shared" si="240"/>
        <v/>
      </c>
      <c r="H357" s="5" t="str">
        <f t="shared" si="241"/>
        <v/>
      </c>
      <c r="I357" s="122" t="str">
        <f t="shared" si="242"/>
        <v/>
      </c>
      <c r="J357" s="7" t="str">
        <f t="shared" si="243"/>
        <v/>
      </c>
      <c r="K357" s="9" t="str">
        <f t="shared" si="244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39"/>
        <v/>
      </c>
      <c r="G358" s="7" t="str">
        <f t="shared" si="240"/>
        <v/>
      </c>
      <c r="H358" s="5" t="str">
        <f t="shared" si="241"/>
        <v/>
      </c>
      <c r="I358" s="122" t="str">
        <f t="shared" si="242"/>
        <v/>
      </c>
      <c r="J358" s="7" t="str">
        <f t="shared" si="243"/>
        <v/>
      </c>
      <c r="K358" s="9" t="str">
        <f t="shared" si="244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39"/>
        <v/>
      </c>
      <c r="G359" s="7" t="str">
        <f t="shared" si="240"/>
        <v/>
      </c>
      <c r="H359" s="5" t="str">
        <f t="shared" si="241"/>
        <v/>
      </c>
      <c r="I359" s="122" t="str">
        <f t="shared" si="242"/>
        <v/>
      </c>
      <c r="J359" s="7" t="str">
        <f t="shared" si="243"/>
        <v/>
      </c>
      <c r="K359" s="9" t="str">
        <f t="shared" si="244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39"/>
        <v/>
      </c>
      <c r="G360" s="7" t="str">
        <f t="shared" si="240"/>
        <v/>
      </c>
      <c r="H360" s="5" t="str">
        <f t="shared" si="241"/>
        <v/>
      </c>
      <c r="I360" s="122" t="str">
        <f t="shared" si="242"/>
        <v/>
      </c>
      <c r="J360" s="7" t="str">
        <f t="shared" si="243"/>
        <v/>
      </c>
      <c r="K360" s="9" t="str">
        <f t="shared" si="244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39"/>
        <v/>
      </c>
      <c r="G361" s="7" t="str">
        <f t="shared" si="240"/>
        <v/>
      </c>
      <c r="H361" s="5" t="str">
        <f t="shared" si="241"/>
        <v/>
      </c>
      <c r="I361" s="122" t="str">
        <f t="shared" si="242"/>
        <v/>
      </c>
      <c r="J361" s="7" t="str">
        <f t="shared" si="243"/>
        <v/>
      </c>
      <c r="K361" s="9" t="str">
        <f t="shared" si="244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39"/>
        <v/>
      </c>
      <c r="G362" s="7" t="str">
        <f t="shared" si="240"/>
        <v/>
      </c>
      <c r="H362" s="5" t="str">
        <f t="shared" si="241"/>
        <v/>
      </c>
      <c r="I362" s="122" t="str">
        <f t="shared" si="242"/>
        <v/>
      </c>
      <c r="J362" s="7" t="str">
        <f t="shared" si="243"/>
        <v/>
      </c>
      <c r="K362" s="9" t="str">
        <f t="shared" si="244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39"/>
        <v/>
      </c>
      <c r="G363" s="7" t="str">
        <f t="shared" si="240"/>
        <v/>
      </c>
      <c r="H363" s="5" t="str">
        <f t="shared" si="241"/>
        <v/>
      </c>
      <c r="I363" s="122" t="str">
        <f t="shared" si="242"/>
        <v/>
      </c>
      <c r="J363" s="7" t="str">
        <f t="shared" si="243"/>
        <v/>
      </c>
      <c r="K363" s="9" t="str">
        <f t="shared" si="244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39"/>
        <v/>
      </c>
      <c r="G364" s="7" t="str">
        <f t="shared" si="240"/>
        <v/>
      </c>
      <c r="H364" s="5" t="str">
        <f t="shared" si="241"/>
        <v/>
      </c>
      <c r="I364" s="122" t="str">
        <f t="shared" si="242"/>
        <v/>
      </c>
      <c r="J364" s="7" t="str">
        <f t="shared" si="243"/>
        <v/>
      </c>
      <c r="K364" s="9" t="str">
        <f t="shared" si="244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39"/>
        <v/>
      </c>
      <c r="G365" s="7" t="str">
        <f t="shared" si="240"/>
        <v/>
      </c>
      <c r="H365" s="5" t="str">
        <f t="shared" si="241"/>
        <v/>
      </c>
      <c r="I365" s="122" t="str">
        <f t="shared" si="242"/>
        <v/>
      </c>
      <c r="J365" s="7" t="str">
        <f t="shared" si="243"/>
        <v/>
      </c>
      <c r="K365" s="9" t="str">
        <f t="shared" si="244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39"/>
        <v/>
      </c>
      <c r="G366" s="7" t="str">
        <f t="shared" si="240"/>
        <v/>
      </c>
      <c r="H366" s="5" t="str">
        <f t="shared" si="241"/>
        <v/>
      </c>
      <c r="I366" s="122" t="str">
        <f t="shared" si="242"/>
        <v/>
      </c>
      <c r="J366" s="7" t="str">
        <f t="shared" si="243"/>
        <v/>
      </c>
      <c r="K366" s="9" t="str">
        <f t="shared" si="244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39"/>
        <v/>
      </c>
      <c r="G367" s="7" t="str">
        <f t="shared" si="240"/>
        <v/>
      </c>
      <c r="H367" s="5" t="str">
        <f t="shared" si="241"/>
        <v/>
      </c>
      <c r="I367" s="122" t="str">
        <f t="shared" si="242"/>
        <v/>
      </c>
      <c r="J367" s="7" t="str">
        <f t="shared" si="243"/>
        <v/>
      </c>
      <c r="K367" s="9" t="str">
        <f t="shared" si="244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39"/>
        <v/>
      </c>
      <c r="G368" s="7" t="str">
        <f t="shared" si="240"/>
        <v/>
      </c>
      <c r="H368" s="5" t="str">
        <f t="shared" si="241"/>
        <v/>
      </c>
      <c r="I368" s="122" t="str">
        <f t="shared" si="242"/>
        <v/>
      </c>
      <c r="J368" s="7" t="str">
        <f t="shared" si="243"/>
        <v/>
      </c>
      <c r="K368" s="9" t="str">
        <f t="shared" si="244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39"/>
        <v/>
      </c>
      <c r="G369" s="7" t="str">
        <f t="shared" si="240"/>
        <v/>
      </c>
      <c r="H369" s="5" t="str">
        <f t="shared" si="241"/>
        <v/>
      </c>
      <c r="I369" s="122" t="str">
        <f t="shared" si="242"/>
        <v/>
      </c>
      <c r="J369" s="7" t="str">
        <f t="shared" si="243"/>
        <v/>
      </c>
      <c r="K369" s="9" t="str">
        <f t="shared" si="244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39"/>
        <v/>
      </c>
      <c r="G370" s="7" t="str">
        <f t="shared" si="240"/>
        <v/>
      </c>
      <c r="H370" s="5" t="str">
        <f t="shared" si="241"/>
        <v/>
      </c>
      <c r="I370" s="122" t="str">
        <f t="shared" si="242"/>
        <v/>
      </c>
      <c r="J370" s="7" t="str">
        <f t="shared" si="243"/>
        <v/>
      </c>
      <c r="K370" s="9" t="str">
        <f t="shared" si="244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39"/>
        <v/>
      </c>
      <c r="G371" s="7" t="str">
        <f t="shared" si="240"/>
        <v/>
      </c>
      <c r="H371" s="5" t="str">
        <f t="shared" si="241"/>
        <v/>
      </c>
      <c r="I371" s="122" t="str">
        <f t="shared" si="242"/>
        <v/>
      </c>
      <c r="J371" s="7" t="str">
        <f t="shared" si="243"/>
        <v/>
      </c>
      <c r="K371" s="9" t="str">
        <f t="shared" si="244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39"/>
        <v/>
      </c>
      <c r="G372" s="7" t="str">
        <f t="shared" si="240"/>
        <v/>
      </c>
      <c r="H372" s="5" t="str">
        <f t="shared" si="241"/>
        <v/>
      </c>
      <c r="I372" s="122" t="str">
        <f t="shared" si="242"/>
        <v/>
      </c>
      <c r="J372" s="7" t="str">
        <f t="shared" si="243"/>
        <v/>
      </c>
      <c r="K372" s="9" t="str">
        <f t="shared" si="244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39"/>
        <v/>
      </c>
      <c r="G373" s="7" t="str">
        <f t="shared" si="240"/>
        <v/>
      </c>
      <c r="H373" s="5" t="str">
        <f t="shared" si="241"/>
        <v/>
      </c>
      <c r="I373" s="122" t="str">
        <f t="shared" si="242"/>
        <v/>
      </c>
      <c r="J373" s="7" t="str">
        <f t="shared" si="243"/>
        <v/>
      </c>
      <c r="K373" s="9" t="str">
        <f t="shared" si="244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39"/>
        <v/>
      </c>
      <c r="G374" s="7" t="str">
        <f t="shared" si="240"/>
        <v/>
      </c>
      <c r="H374" s="5" t="str">
        <f t="shared" si="241"/>
        <v/>
      </c>
      <c r="I374" s="122" t="str">
        <f t="shared" si="242"/>
        <v/>
      </c>
      <c r="J374" s="7" t="str">
        <f t="shared" si="243"/>
        <v/>
      </c>
      <c r="K374" s="9" t="str">
        <f t="shared" si="244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39"/>
        <v/>
      </c>
      <c r="G375" s="7" t="str">
        <f t="shared" si="240"/>
        <v/>
      </c>
      <c r="H375" s="5" t="str">
        <f t="shared" si="241"/>
        <v/>
      </c>
      <c r="I375" s="122" t="str">
        <f t="shared" si="242"/>
        <v/>
      </c>
      <c r="J375" s="7" t="str">
        <f t="shared" si="243"/>
        <v/>
      </c>
      <c r="K375" s="9" t="str">
        <f t="shared" si="244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39"/>
        <v/>
      </c>
      <c r="G376" s="7" t="str">
        <f t="shared" si="240"/>
        <v/>
      </c>
      <c r="H376" s="5" t="str">
        <f t="shared" si="241"/>
        <v/>
      </c>
      <c r="I376" s="122" t="str">
        <f t="shared" si="242"/>
        <v/>
      </c>
      <c r="J376" s="7" t="str">
        <f t="shared" si="243"/>
        <v/>
      </c>
      <c r="K376" s="9" t="str">
        <f t="shared" si="244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39"/>
        <v/>
      </c>
      <c r="G377" s="7" t="str">
        <f t="shared" si="240"/>
        <v/>
      </c>
      <c r="H377" s="5" t="str">
        <f t="shared" si="241"/>
        <v/>
      </c>
      <c r="I377" s="122" t="str">
        <f t="shared" si="242"/>
        <v/>
      </c>
      <c r="J377" s="7" t="str">
        <f t="shared" si="243"/>
        <v/>
      </c>
      <c r="K377" s="9" t="str">
        <f t="shared" si="244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39"/>
        <v/>
      </c>
      <c r="G378" s="7" t="str">
        <f t="shared" si="240"/>
        <v/>
      </c>
      <c r="H378" s="5" t="str">
        <f t="shared" si="241"/>
        <v/>
      </c>
      <c r="I378" s="122" t="str">
        <f t="shared" si="242"/>
        <v/>
      </c>
      <c r="J378" s="7" t="str">
        <f t="shared" si="243"/>
        <v/>
      </c>
      <c r="K378" s="9" t="str">
        <f t="shared" si="244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39"/>
        <v/>
      </c>
      <c r="G379" s="7" t="str">
        <f t="shared" si="240"/>
        <v/>
      </c>
      <c r="H379" s="5" t="str">
        <f t="shared" si="241"/>
        <v/>
      </c>
      <c r="I379" s="122" t="str">
        <f t="shared" si="242"/>
        <v/>
      </c>
      <c r="J379" s="7" t="str">
        <f t="shared" si="243"/>
        <v/>
      </c>
      <c r="K379" s="9" t="str">
        <f t="shared" si="244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39"/>
        <v/>
      </c>
      <c r="G380" s="7" t="str">
        <f t="shared" si="240"/>
        <v/>
      </c>
      <c r="H380" s="5" t="str">
        <f t="shared" si="241"/>
        <v/>
      </c>
      <c r="I380" s="122" t="str">
        <f t="shared" si="242"/>
        <v/>
      </c>
      <c r="J380" s="7" t="str">
        <f t="shared" si="243"/>
        <v/>
      </c>
      <c r="K380" s="9" t="str">
        <f t="shared" si="244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39"/>
        <v/>
      </c>
      <c r="G381" s="7" t="str">
        <f t="shared" si="240"/>
        <v/>
      </c>
      <c r="H381" s="5" t="str">
        <f t="shared" si="241"/>
        <v/>
      </c>
      <c r="I381" s="122" t="str">
        <f t="shared" si="242"/>
        <v/>
      </c>
      <c r="J381" s="7" t="str">
        <f t="shared" si="243"/>
        <v/>
      </c>
      <c r="K381" s="9" t="str">
        <f t="shared" si="244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39"/>
        <v/>
      </c>
      <c r="G382" s="7" t="str">
        <f t="shared" si="240"/>
        <v/>
      </c>
      <c r="H382" s="5" t="str">
        <f t="shared" si="241"/>
        <v/>
      </c>
      <c r="I382" s="122" t="str">
        <f t="shared" si="242"/>
        <v/>
      </c>
      <c r="J382" s="7" t="str">
        <f t="shared" si="243"/>
        <v/>
      </c>
      <c r="K382" s="9" t="str">
        <f t="shared" si="244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39"/>
        <v/>
      </c>
      <c r="G383" s="7" t="str">
        <f t="shared" si="240"/>
        <v/>
      </c>
      <c r="H383" s="5" t="str">
        <f t="shared" si="241"/>
        <v/>
      </c>
      <c r="I383" s="122" t="str">
        <f t="shared" si="242"/>
        <v/>
      </c>
      <c r="J383" s="7" t="str">
        <f t="shared" si="243"/>
        <v/>
      </c>
      <c r="K383" s="9" t="str">
        <f t="shared" si="244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39"/>
        <v/>
      </c>
      <c r="G384" s="7" t="str">
        <f t="shared" si="240"/>
        <v/>
      </c>
      <c r="H384" s="5" t="str">
        <f t="shared" si="241"/>
        <v/>
      </c>
      <c r="I384" s="122" t="str">
        <f t="shared" si="242"/>
        <v/>
      </c>
      <c r="J384" s="7" t="str">
        <f t="shared" si="243"/>
        <v/>
      </c>
      <c r="K384" s="9" t="str">
        <f t="shared" si="244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39"/>
        <v/>
      </c>
      <c r="G385" s="7" t="str">
        <f t="shared" si="240"/>
        <v/>
      </c>
      <c r="H385" s="5" t="str">
        <f t="shared" si="241"/>
        <v/>
      </c>
      <c r="I385" s="122" t="str">
        <f t="shared" si="242"/>
        <v/>
      </c>
      <c r="J385" s="7" t="str">
        <f t="shared" si="243"/>
        <v/>
      </c>
      <c r="K385" s="9" t="str">
        <f t="shared" si="244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39"/>
        <v/>
      </c>
      <c r="G386" s="7" t="str">
        <f t="shared" si="240"/>
        <v/>
      </c>
      <c r="H386" s="5" t="str">
        <f t="shared" si="241"/>
        <v/>
      </c>
      <c r="I386" s="122" t="str">
        <f t="shared" si="242"/>
        <v/>
      </c>
      <c r="J386" s="7" t="str">
        <f t="shared" si="243"/>
        <v/>
      </c>
      <c r="K386" s="9" t="str">
        <f t="shared" si="244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39"/>
        <v/>
      </c>
      <c r="G387" s="7" t="str">
        <f t="shared" si="240"/>
        <v/>
      </c>
      <c r="H387" s="5" t="str">
        <f t="shared" si="241"/>
        <v/>
      </c>
      <c r="I387" s="122" t="str">
        <f t="shared" si="242"/>
        <v/>
      </c>
      <c r="J387" s="7" t="str">
        <f t="shared" si="243"/>
        <v/>
      </c>
      <c r="K387" s="9" t="str">
        <f t="shared" si="244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39"/>
        <v/>
      </c>
      <c r="G388" s="7" t="str">
        <f t="shared" si="240"/>
        <v/>
      </c>
      <c r="H388" s="5" t="str">
        <f t="shared" si="241"/>
        <v/>
      </c>
      <c r="I388" s="122" t="str">
        <f t="shared" si="242"/>
        <v/>
      </c>
      <c r="J388" s="7" t="str">
        <f t="shared" si="243"/>
        <v/>
      </c>
      <c r="K388" s="9" t="str">
        <f t="shared" si="244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39"/>
        <v/>
      </c>
      <c r="G389" s="7" t="str">
        <f t="shared" si="240"/>
        <v/>
      </c>
      <c r="H389" s="5" t="str">
        <f t="shared" si="241"/>
        <v/>
      </c>
      <c r="I389" s="122" t="str">
        <f t="shared" si="242"/>
        <v/>
      </c>
      <c r="J389" s="7" t="str">
        <f t="shared" si="243"/>
        <v/>
      </c>
      <c r="K389" s="9" t="str">
        <f t="shared" si="244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39"/>
        <v/>
      </c>
      <c r="G390" s="7" t="str">
        <f t="shared" si="240"/>
        <v/>
      </c>
      <c r="H390" s="5" t="str">
        <f t="shared" si="241"/>
        <v/>
      </c>
      <c r="I390" s="122" t="str">
        <f t="shared" si="242"/>
        <v/>
      </c>
      <c r="J390" s="7" t="str">
        <f t="shared" si="243"/>
        <v/>
      </c>
      <c r="K390" s="9" t="str">
        <f t="shared" si="244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39"/>
        <v/>
      </c>
      <c r="G391" s="7" t="str">
        <f t="shared" si="240"/>
        <v/>
      </c>
      <c r="H391" s="5" t="str">
        <f t="shared" si="241"/>
        <v/>
      </c>
      <c r="I391" s="122" t="str">
        <f t="shared" si="242"/>
        <v/>
      </c>
      <c r="J391" s="7" t="str">
        <f t="shared" si="243"/>
        <v/>
      </c>
      <c r="K391" s="9" t="str">
        <f t="shared" si="244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39"/>
        <v/>
      </c>
      <c r="G392" s="7" t="str">
        <f t="shared" si="240"/>
        <v/>
      </c>
      <c r="H392" s="5" t="str">
        <f t="shared" si="241"/>
        <v/>
      </c>
      <c r="I392" s="122" t="str">
        <f t="shared" si="242"/>
        <v/>
      </c>
      <c r="J392" s="7" t="str">
        <f t="shared" si="243"/>
        <v/>
      </c>
      <c r="K392" s="9" t="str">
        <f t="shared" si="244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39"/>
        <v/>
      </c>
      <c r="G393" s="7" t="str">
        <f t="shared" si="240"/>
        <v/>
      </c>
      <c r="H393" s="5" t="str">
        <f t="shared" si="241"/>
        <v/>
      </c>
      <c r="I393" s="122" t="str">
        <f t="shared" si="242"/>
        <v/>
      </c>
      <c r="J393" s="7" t="str">
        <f t="shared" si="243"/>
        <v/>
      </c>
      <c r="K393" s="9" t="str">
        <f t="shared" si="244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39"/>
        <v/>
      </c>
      <c r="G394" s="7" t="str">
        <f t="shared" si="240"/>
        <v/>
      </c>
      <c r="H394" s="5" t="str">
        <f t="shared" si="241"/>
        <v/>
      </c>
      <c r="I394" s="122" t="str">
        <f t="shared" si="242"/>
        <v/>
      </c>
      <c r="J394" s="7" t="str">
        <f t="shared" si="243"/>
        <v/>
      </c>
      <c r="K394" s="9" t="str">
        <f t="shared" si="244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39"/>
        <v/>
      </c>
      <c r="G395" s="7" t="str">
        <f t="shared" si="240"/>
        <v/>
      </c>
      <c r="H395" s="5" t="str">
        <f t="shared" si="241"/>
        <v/>
      </c>
      <c r="I395" s="122" t="str">
        <f t="shared" si="242"/>
        <v/>
      </c>
      <c r="J395" s="7" t="str">
        <f t="shared" si="243"/>
        <v/>
      </c>
      <c r="K395" s="9" t="str">
        <f t="shared" si="244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39"/>
        <v/>
      </c>
      <c r="G396" s="7" t="str">
        <f t="shared" si="240"/>
        <v/>
      </c>
      <c r="H396" s="5" t="str">
        <f t="shared" si="241"/>
        <v/>
      </c>
      <c r="I396" s="122" t="str">
        <f t="shared" si="242"/>
        <v/>
      </c>
      <c r="J396" s="7" t="str">
        <f t="shared" si="243"/>
        <v/>
      </c>
      <c r="K396" s="9" t="str">
        <f t="shared" si="244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39"/>
        <v/>
      </c>
      <c r="G397" s="7" t="str">
        <f t="shared" si="240"/>
        <v/>
      </c>
      <c r="H397" s="5" t="str">
        <f t="shared" si="241"/>
        <v/>
      </c>
      <c r="I397" s="122" t="str">
        <f t="shared" si="242"/>
        <v/>
      </c>
      <c r="J397" s="7" t="str">
        <f t="shared" si="243"/>
        <v/>
      </c>
      <c r="K397" s="9" t="str">
        <f t="shared" si="244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39"/>
        <v/>
      </c>
      <c r="G398" s="7" t="str">
        <f t="shared" si="240"/>
        <v/>
      </c>
      <c r="H398" s="5" t="str">
        <f t="shared" si="241"/>
        <v/>
      </c>
      <c r="I398" s="122" t="str">
        <f t="shared" si="242"/>
        <v/>
      </c>
      <c r="J398" s="7" t="str">
        <f t="shared" si="243"/>
        <v/>
      </c>
      <c r="K398" s="9" t="str">
        <f t="shared" si="244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39"/>
        <v/>
      </c>
      <c r="G399" s="7" t="str">
        <f t="shared" si="240"/>
        <v/>
      </c>
      <c r="H399" s="5" t="str">
        <f t="shared" si="241"/>
        <v/>
      </c>
      <c r="I399" s="122" t="str">
        <f t="shared" si="242"/>
        <v/>
      </c>
      <c r="J399" s="7" t="str">
        <f t="shared" si="243"/>
        <v/>
      </c>
      <c r="K399" s="9" t="str">
        <f t="shared" si="244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39"/>
        <v/>
      </c>
      <c r="G400" s="7" t="str">
        <f t="shared" si="240"/>
        <v/>
      </c>
      <c r="H400" s="5" t="str">
        <f t="shared" si="241"/>
        <v/>
      </c>
      <c r="I400" s="122" t="str">
        <f t="shared" si="242"/>
        <v/>
      </c>
      <c r="J400" s="7" t="str">
        <f t="shared" si="243"/>
        <v/>
      </c>
      <c r="K400" s="9" t="str">
        <f t="shared" si="244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39"/>
        <v/>
      </c>
      <c r="G401" s="7" t="str">
        <f t="shared" si="240"/>
        <v/>
      </c>
      <c r="H401" s="5" t="str">
        <f t="shared" si="241"/>
        <v/>
      </c>
      <c r="I401" s="122" t="str">
        <f t="shared" si="242"/>
        <v/>
      </c>
      <c r="J401" s="7" t="str">
        <f t="shared" si="243"/>
        <v/>
      </c>
      <c r="K401" s="9" t="str">
        <f t="shared" si="244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39"/>
        <v/>
      </c>
      <c r="G402" s="7" t="str">
        <f t="shared" si="240"/>
        <v/>
      </c>
      <c r="H402" s="5" t="str">
        <f t="shared" si="241"/>
        <v/>
      </c>
      <c r="I402" s="122" t="str">
        <f t="shared" si="242"/>
        <v/>
      </c>
      <c r="J402" s="7" t="str">
        <f t="shared" si="243"/>
        <v/>
      </c>
      <c r="K402" s="9" t="str">
        <f t="shared" si="244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39"/>
        <v/>
      </c>
      <c r="G403" s="7" t="str">
        <f t="shared" si="240"/>
        <v/>
      </c>
      <c r="H403" s="5" t="str">
        <f t="shared" si="241"/>
        <v/>
      </c>
      <c r="I403" s="122" t="str">
        <f t="shared" si="242"/>
        <v/>
      </c>
      <c r="J403" s="7" t="str">
        <f t="shared" si="243"/>
        <v/>
      </c>
      <c r="K403" s="9" t="str">
        <f t="shared" si="244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39"/>
        <v/>
      </c>
      <c r="G404" s="7" t="str">
        <f t="shared" si="240"/>
        <v/>
      </c>
      <c r="H404" s="5" t="str">
        <f t="shared" si="241"/>
        <v/>
      </c>
      <c r="I404" s="122" t="str">
        <f t="shared" si="242"/>
        <v/>
      </c>
      <c r="J404" s="7" t="str">
        <f t="shared" si="243"/>
        <v/>
      </c>
      <c r="K404" s="9" t="str">
        <f t="shared" si="244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39"/>
        <v/>
      </c>
      <c r="G405" s="7" t="str">
        <f t="shared" si="240"/>
        <v/>
      </c>
      <c r="H405" s="5" t="str">
        <f t="shared" si="241"/>
        <v/>
      </c>
      <c r="I405" s="122" t="str">
        <f t="shared" si="242"/>
        <v/>
      </c>
      <c r="J405" s="7" t="str">
        <f t="shared" si="243"/>
        <v/>
      </c>
      <c r="K405" s="9" t="str">
        <f t="shared" si="244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39"/>
        <v/>
      </c>
      <c r="G406" s="7" t="str">
        <f t="shared" si="240"/>
        <v/>
      </c>
      <c r="H406" s="5" t="str">
        <f t="shared" si="241"/>
        <v/>
      </c>
      <c r="I406" s="122" t="str">
        <f t="shared" si="242"/>
        <v/>
      </c>
      <c r="J406" s="7" t="str">
        <f t="shared" si="243"/>
        <v/>
      </c>
      <c r="K406" s="9" t="str">
        <f t="shared" si="244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39"/>
        <v/>
      </c>
      <c r="G407" s="7" t="str">
        <f t="shared" si="240"/>
        <v/>
      </c>
      <c r="H407" s="5" t="str">
        <f t="shared" si="241"/>
        <v/>
      </c>
      <c r="I407" s="122" t="str">
        <f t="shared" si="242"/>
        <v/>
      </c>
      <c r="J407" s="7" t="str">
        <f t="shared" si="243"/>
        <v/>
      </c>
      <c r="K407" s="9" t="str">
        <f t="shared" si="244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39"/>
        <v/>
      </c>
      <c r="G408" s="7" t="str">
        <f t="shared" si="240"/>
        <v/>
      </c>
      <c r="H408" s="5" t="str">
        <f t="shared" si="241"/>
        <v/>
      </c>
      <c r="I408" s="122" t="str">
        <f t="shared" si="242"/>
        <v/>
      </c>
      <c r="J408" s="7" t="str">
        <f t="shared" si="243"/>
        <v/>
      </c>
      <c r="K408" s="9" t="str">
        <f t="shared" si="244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39"/>
        <v/>
      </c>
      <c r="G409" s="7" t="str">
        <f t="shared" si="240"/>
        <v/>
      </c>
      <c r="H409" s="5" t="str">
        <f t="shared" si="241"/>
        <v/>
      </c>
      <c r="I409" s="122" t="str">
        <f t="shared" si="242"/>
        <v/>
      </c>
      <c r="J409" s="7" t="str">
        <f t="shared" si="243"/>
        <v/>
      </c>
      <c r="K409" s="9" t="str">
        <f t="shared" si="244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39"/>
        <v/>
      </c>
      <c r="G410" s="7" t="str">
        <f t="shared" si="240"/>
        <v/>
      </c>
      <c r="H410" s="5" t="str">
        <f t="shared" si="241"/>
        <v/>
      </c>
      <c r="I410" s="122" t="str">
        <f t="shared" si="242"/>
        <v/>
      </c>
      <c r="J410" s="7" t="str">
        <f t="shared" si="243"/>
        <v/>
      </c>
      <c r="K410" s="9" t="str">
        <f t="shared" si="244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39"/>
        <v/>
      </c>
      <c r="G411" s="7" t="str">
        <f t="shared" si="240"/>
        <v/>
      </c>
      <c r="H411" s="5" t="str">
        <f t="shared" si="241"/>
        <v/>
      </c>
      <c r="I411" s="122" t="str">
        <f t="shared" si="242"/>
        <v/>
      </c>
      <c r="J411" s="7" t="str">
        <f t="shared" si="243"/>
        <v/>
      </c>
      <c r="K411" s="9" t="str">
        <f t="shared" si="244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39"/>
        <v/>
      </c>
      <c r="G412" s="7" t="str">
        <f t="shared" si="240"/>
        <v/>
      </c>
      <c r="H412" s="5" t="str">
        <f t="shared" si="241"/>
        <v/>
      </c>
      <c r="I412" s="122" t="str">
        <f t="shared" si="242"/>
        <v/>
      </c>
      <c r="J412" s="7" t="str">
        <f t="shared" si="243"/>
        <v/>
      </c>
      <c r="K412" s="9" t="str">
        <f t="shared" si="244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ref="F413:F476" si="245">IF(ISBLANK(B413),"",IF(I413="L","Baixa",IF(I413="A","Média",IF(I413="","","Alta"))))</f>
        <v/>
      </c>
      <c r="G413" s="7" t="str">
        <f t="shared" ref="G413:G476" si="246">CONCATENATE(B413,I413)</f>
        <v/>
      </c>
      <c r="H413" s="5" t="str">
        <f t="shared" ref="H413:H476" si="247">IF(ISBLANK(B413),"",IF(B413="ALI",IF(I413="L",7,IF(I413="A",10,15)),IF(B413="AIE",IF(I413="L",5,IF(I413="A",7,10)),IF(B413="SE",IF(I413="L",4,IF(I413="A",5,7)),IF(OR(B413="EE",B413="CE"),IF(I413="L",3,IF(I413="A",4,6)),0)))))</f>
        <v/>
      </c>
      <c r="I413" s="122" t="str">
        <f t="shared" ref="I413:I476" si="248">IF(OR(ISBLANK(D413),ISBLANK(E413)),IF(OR(B413="ALI",B413="AIE"),"L",IF(OR(B413="EE",B413="SE",B413="CE"),"A","")),IF(B413="EE",IF(E413&gt;=3,IF(D413&gt;=5,"H","A"),IF(E413&gt;=2,IF(D413&gt;=16,"H",IF(D413&lt;=4,"L","A")),IF(D413&lt;=15,"L","A"))),IF(OR(B413="SE",B413="CE"),IF(E413&gt;=4,IF(D413&gt;=6,"H","A"),IF(E413&gt;=2,IF(D413&gt;=20,"H",IF(D413&lt;=5,"L","A")),IF(D413&lt;=19,"L","A"))),IF(OR(B413="ALI",B413="AIE"),IF(E413&gt;=6,IF(D413&gt;=20,"H","A"),IF(E413&gt;=2,IF(D413&gt;=51,"H",IF(D413&lt;=19,"L","A")),IF(D413&lt;=50,"L","A"))),""))))</f>
        <v/>
      </c>
      <c r="J413" s="7" t="str">
        <f t="shared" ref="J413:J476" si="249">CONCATENATE(B413,C413)</f>
        <v/>
      </c>
      <c r="K413" s="9" t="str">
        <f t="shared" si="244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45"/>
        <v/>
      </c>
      <c r="G414" s="7" t="str">
        <f t="shared" si="246"/>
        <v/>
      </c>
      <c r="H414" s="5" t="str">
        <f t="shared" si="247"/>
        <v/>
      </c>
      <c r="I414" s="122" t="str">
        <f t="shared" si="248"/>
        <v/>
      </c>
      <c r="J414" s="7" t="str">
        <f t="shared" si="249"/>
        <v/>
      </c>
      <c r="K414" s="9" t="str">
        <f t="shared" si="244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45"/>
        <v/>
      </c>
      <c r="G415" s="7" t="str">
        <f t="shared" si="246"/>
        <v/>
      </c>
      <c r="H415" s="5" t="str">
        <f t="shared" si="247"/>
        <v/>
      </c>
      <c r="I415" s="122" t="str">
        <f t="shared" si="248"/>
        <v/>
      </c>
      <c r="J415" s="7" t="str">
        <f t="shared" si="249"/>
        <v/>
      </c>
      <c r="K415" s="9" t="str">
        <f t="shared" ref="K415:K478" si="250">IF(OR(H415="",H415=0),L415,H415)</f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45"/>
        <v/>
      </c>
      <c r="G416" s="7" t="str">
        <f t="shared" si="246"/>
        <v/>
      </c>
      <c r="H416" s="5" t="str">
        <f t="shared" si="247"/>
        <v/>
      </c>
      <c r="I416" s="122" t="str">
        <f t="shared" si="248"/>
        <v/>
      </c>
      <c r="J416" s="7" t="str">
        <f t="shared" si="249"/>
        <v/>
      </c>
      <c r="K416" s="9" t="str">
        <f t="shared" si="250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45"/>
        <v/>
      </c>
      <c r="G417" s="7" t="str">
        <f t="shared" si="246"/>
        <v/>
      </c>
      <c r="H417" s="5" t="str">
        <f t="shared" si="247"/>
        <v/>
      </c>
      <c r="I417" s="122" t="str">
        <f t="shared" si="248"/>
        <v/>
      </c>
      <c r="J417" s="7" t="str">
        <f t="shared" si="249"/>
        <v/>
      </c>
      <c r="K417" s="9" t="str">
        <f t="shared" si="250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45"/>
        <v/>
      </c>
      <c r="G418" s="7" t="str">
        <f t="shared" si="246"/>
        <v/>
      </c>
      <c r="H418" s="5" t="str">
        <f t="shared" si="247"/>
        <v/>
      </c>
      <c r="I418" s="122" t="str">
        <f t="shared" si="248"/>
        <v/>
      </c>
      <c r="J418" s="7" t="str">
        <f t="shared" si="249"/>
        <v/>
      </c>
      <c r="K418" s="9" t="str">
        <f t="shared" si="250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45"/>
        <v/>
      </c>
      <c r="G419" s="7" t="str">
        <f t="shared" si="246"/>
        <v/>
      </c>
      <c r="H419" s="5" t="str">
        <f t="shared" si="247"/>
        <v/>
      </c>
      <c r="I419" s="122" t="str">
        <f t="shared" si="248"/>
        <v/>
      </c>
      <c r="J419" s="7" t="str">
        <f t="shared" si="249"/>
        <v/>
      </c>
      <c r="K419" s="9" t="str">
        <f t="shared" si="250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45"/>
        <v/>
      </c>
      <c r="G420" s="7" t="str">
        <f t="shared" si="246"/>
        <v/>
      </c>
      <c r="H420" s="5" t="str">
        <f t="shared" si="247"/>
        <v/>
      </c>
      <c r="I420" s="122" t="str">
        <f t="shared" si="248"/>
        <v/>
      </c>
      <c r="J420" s="7" t="str">
        <f t="shared" si="249"/>
        <v/>
      </c>
      <c r="K420" s="9" t="str">
        <f t="shared" si="250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45"/>
        <v/>
      </c>
      <c r="G421" s="7" t="str">
        <f t="shared" si="246"/>
        <v/>
      </c>
      <c r="H421" s="5" t="str">
        <f t="shared" si="247"/>
        <v/>
      </c>
      <c r="I421" s="122" t="str">
        <f t="shared" si="248"/>
        <v/>
      </c>
      <c r="J421" s="7" t="str">
        <f t="shared" si="249"/>
        <v/>
      </c>
      <c r="K421" s="9" t="str">
        <f t="shared" si="250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45"/>
        <v/>
      </c>
      <c r="G422" s="7" t="str">
        <f t="shared" si="246"/>
        <v/>
      </c>
      <c r="H422" s="5" t="str">
        <f t="shared" si="247"/>
        <v/>
      </c>
      <c r="I422" s="122" t="str">
        <f t="shared" si="248"/>
        <v/>
      </c>
      <c r="J422" s="7" t="str">
        <f t="shared" si="249"/>
        <v/>
      </c>
      <c r="K422" s="9" t="str">
        <f t="shared" si="250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45"/>
        <v/>
      </c>
      <c r="G423" s="7" t="str">
        <f t="shared" si="246"/>
        <v/>
      </c>
      <c r="H423" s="5" t="str">
        <f t="shared" si="247"/>
        <v/>
      </c>
      <c r="I423" s="122" t="str">
        <f t="shared" si="248"/>
        <v/>
      </c>
      <c r="J423" s="7" t="str">
        <f t="shared" si="249"/>
        <v/>
      </c>
      <c r="K423" s="9" t="str">
        <f t="shared" si="250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45"/>
        <v/>
      </c>
      <c r="G424" s="7" t="str">
        <f t="shared" si="246"/>
        <v/>
      </c>
      <c r="H424" s="5" t="str">
        <f t="shared" si="247"/>
        <v/>
      </c>
      <c r="I424" s="122" t="str">
        <f t="shared" si="248"/>
        <v/>
      </c>
      <c r="J424" s="7" t="str">
        <f t="shared" si="249"/>
        <v/>
      </c>
      <c r="K424" s="9" t="str">
        <f t="shared" si="250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45"/>
        <v/>
      </c>
      <c r="G425" s="7" t="str">
        <f t="shared" si="246"/>
        <v/>
      </c>
      <c r="H425" s="5" t="str">
        <f t="shared" si="247"/>
        <v/>
      </c>
      <c r="I425" s="122" t="str">
        <f t="shared" si="248"/>
        <v/>
      </c>
      <c r="J425" s="7" t="str">
        <f t="shared" si="249"/>
        <v/>
      </c>
      <c r="K425" s="9" t="str">
        <f t="shared" si="250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45"/>
        <v/>
      </c>
      <c r="G426" s="7" t="str">
        <f t="shared" si="246"/>
        <v/>
      </c>
      <c r="H426" s="5" t="str">
        <f t="shared" si="247"/>
        <v/>
      </c>
      <c r="I426" s="122" t="str">
        <f t="shared" si="248"/>
        <v/>
      </c>
      <c r="J426" s="7" t="str">
        <f t="shared" si="249"/>
        <v/>
      </c>
      <c r="K426" s="9" t="str">
        <f t="shared" si="250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45"/>
        <v/>
      </c>
      <c r="G427" s="7" t="str">
        <f t="shared" si="246"/>
        <v/>
      </c>
      <c r="H427" s="5" t="str">
        <f t="shared" si="247"/>
        <v/>
      </c>
      <c r="I427" s="122" t="str">
        <f t="shared" si="248"/>
        <v/>
      </c>
      <c r="J427" s="7" t="str">
        <f t="shared" si="249"/>
        <v/>
      </c>
      <c r="K427" s="9" t="str">
        <f t="shared" si="250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45"/>
        <v/>
      </c>
      <c r="G428" s="7" t="str">
        <f t="shared" si="246"/>
        <v/>
      </c>
      <c r="H428" s="5" t="str">
        <f t="shared" si="247"/>
        <v/>
      </c>
      <c r="I428" s="122" t="str">
        <f t="shared" si="248"/>
        <v/>
      </c>
      <c r="J428" s="7" t="str">
        <f t="shared" si="249"/>
        <v/>
      </c>
      <c r="K428" s="9" t="str">
        <f t="shared" si="250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45"/>
        <v/>
      </c>
      <c r="G429" s="7" t="str">
        <f t="shared" si="246"/>
        <v/>
      </c>
      <c r="H429" s="5" t="str">
        <f t="shared" si="247"/>
        <v/>
      </c>
      <c r="I429" s="122" t="str">
        <f t="shared" si="248"/>
        <v/>
      </c>
      <c r="J429" s="7" t="str">
        <f t="shared" si="249"/>
        <v/>
      </c>
      <c r="K429" s="9" t="str">
        <f t="shared" si="250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45"/>
        <v/>
      </c>
      <c r="G430" s="7" t="str">
        <f t="shared" si="246"/>
        <v/>
      </c>
      <c r="H430" s="5" t="str">
        <f t="shared" si="247"/>
        <v/>
      </c>
      <c r="I430" s="122" t="str">
        <f t="shared" si="248"/>
        <v/>
      </c>
      <c r="J430" s="7" t="str">
        <f t="shared" si="249"/>
        <v/>
      </c>
      <c r="K430" s="9" t="str">
        <f t="shared" si="250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45"/>
        <v/>
      </c>
      <c r="G431" s="7" t="str">
        <f t="shared" si="246"/>
        <v/>
      </c>
      <c r="H431" s="5" t="str">
        <f t="shared" si="247"/>
        <v/>
      </c>
      <c r="I431" s="122" t="str">
        <f t="shared" si="248"/>
        <v/>
      </c>
      <c r="J431" s="7" t="str">
        <f t="shared" si="249"/>
        <v/>
      </c>
      <c r="K431" s="9" t="str">
        <f t="shared" si="250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45"/>
        <v/>
      </c>
      <c r="G432" s="7" t="str">
        <f t="shared" si="246"/>
        <v/>
      </c>
      <c r="H432" s="5" t="str">
        <f t="shared" si="247"/>
        <v/>
      </c>
      <c r="I432" s="122" t="str">
        <f t="shared" si="248"/>
        <v/>
      </c>
      <c r="J432" s="7" t="str">
        <f t="shared" si="249"/>
        <v/>
      </c>
      <c r="K432" s="9" t="str">
        <f t="shared" si="250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45"/>
        <v/>
      </c>
      <c r="G433" s="7" t="str">
        <f t="shared" si="246"/>
        <v/>
      </c>
      <c r="H433" s="5" t="str">
        <f t="shared" si="247"/>
        <v/>
      </c>
      <c r="I433" s="122" t="str">
        <f t="shared" si="248"/>
        <v/>
      </c>
      <c r="J433" s="7" t="str">
        <f t="shared" si="249"/>
        <v/>
      </c>
      <c r="K433" s="9" t="str">
        <f t="shared" si="250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45"/>
        <v/>
      </c>
      <c r="G434" s="7" t="str">
        <f t="shared" si="246"/>
        <v/>
      </c>
      <c r="H434" s="5" t="str">
        <f t="shared" si="247"/>
        <v/>
      </c>
      <c r="I434" s="122" t="str">
        <f t="shared" si="248"/>
        <v/>
      </c>
      <c r="J434" s="7" t="str">
        <f t="shared" si="249"/>
        <v/>
      </c>
      <c r="K434" s="9" t="str">
        <f t="shared" si="250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45"/>
        <v/>
      </c>
      <c r="G435" s="7" t="str">
        <f t="shared" si="246"/>
        <v/>
      </c>
      <c r="H435" s="5" t="str">
        <f t="shared" si="247"/>
        <v/>
      </c>
      <c r="I435" s="122" t="str">
        <f t="shared" si="248"/>
        <v/>
      </c>
      <c r="J435" s="7" t="str">
        <f t="shared" si="249"/>
        <v/>
      </c>
      <c r="K435" s="9" t="str">
        <f t="shared" si="250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45"/>
        <v/>
      </c>
      <c r="G436" s="7" t="str">
        <f t="shared" si="246"/>
        <v/>
      </c>
      <c r="H436" s="5" t="str">
        <f t="shared" si="247"/>
        <v/>
      </c>
      <c r="I436" s="122" t="str">
        <f t="shared" si="248"/>
        <v/>
      </c>
      <c r="J436" s="7" t="str">
        <f t="shared" si="249"/>
        <v/>
      </c>
      <c r="K436" s="9" t="str">
        <f t="shared" si="250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45"/>
        <v/>
      </c>
      <c r="G437" s="7" t="str">
        <f t="shared" si="246"/>
        <v/>
      </c>
      <c r="H437" s="5" t="str">
        <f t="shared" si="247"/>
        <v/>
      </c>
      <c r="I437" s="122" t="str">
        <f t="shared" si="248"/>
        <v/>
      </c>
      <c r="J437" s="7" t="str">
        <f t="shared" si="249"/>
        <v/>
      </c>
      <c r="K437" s="9" t="str">
        <f t="shared" si="250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45"/>
        <v/>
      </c>
      <c r="G438" s="7" t="str">
        <f t="shared" si="246"/>
        <v/>
      </c>
      <c r="H438" s="5" t="str">
        <f t="shared" si="247"/>
        <v/>
      </c>
      <c r="I438" s="122" t="str">
        <f t="shared" si="248"/>
        <v/>
      </c>
      <c r="J438" s="7" t="str">
        <f t="shared" si="249"/>
        <v/>
      </c>
      <c r="K438" s="9" t="str">
        <f t="shared" si="250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45"/>
        <v/>
      </c>
      <c r="G439" s="7" t="str">
        <f t="shared" si="246"/>
        <v/>
      </c>
      <c r="H439" s="5" t="str">
        <f t="shared" si="247"/>
        <v/>
      </c>
      <c r="I439" s="122" t="str">
        <f t="shared" si="248"/>
        <v/>
      </c>
      <c r="J439" s="7" t="str">
        <f t="shared" si="249"/>
        <v/>
      </c>
      <c r="K439" s="9" t="str">
        <f t="shared" si="250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45"/>
        <v/>
      </c>
      <c r="G440" s="7" t="str">
        <f t="shared" si="246"/>
        <v/>
      </c>
      <c r="H440" s="5" t="str">
        <f t="shared" si="247"/>
        <v/>
      </c>
      <c r="I440" s="122" t="str">
        <f t="shared" si="248"/>
        <v/>
      </c>
      <c r="J440" s="7" t="str">
        <f t="shared" si="249"/>
        <v/>
      </c>
      <c r="K440" s="9" t="str">
        <f t="shared" si="250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45"/>
        <v/>
      </c>
      <c r="G441" s="7" t="str">
        <f t="shared" si="246"/>
        <v/>
      </c>
      <c r="H441" s="5" t="str">
        <f t="shared" si="247"/>
        <v/>
      </c>
      <c r="I441" s="122" t="str">
        <f t="shared" si="248"/>
        <v/>
      </c>
      <c r="J441" s="7" t="str">
        <f t="shared" si="249"/>
        <v/>
      </c>
      <c r="K441" s="9" t="str">
        <f t="shared" si="250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45"/>
        <v/>
      </c>
      <c r="G442" s="7" t="str">
        <f t="shared" si="246"/>
        <v/>
      </c>
      <c r="H442" s="5" t="str">
        <f t="shared" si="247"/>
        <v/>
      </c>
      <c r="I442" s="122" t="str">
        <f t="shared" si="248"/>
        <v/>
      </c>
      <c r="J442" s="7" t="str">
        <f t="shared" si="249"/>
        <v/>
      </c>
      <c r="K442" s="9" t="str">
        <f t="shared" si="250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45"/>
        <v/>
      </c>
      <c r="G443" s="7" t="str">
        <f t="shared" si="246"/>
        <v/>
      </c>
      <c r="H443" s="5" t="str">
        <f t="shared" si="247"/>
        <v/>
      </c>
      <c r="I443" s="122" t="str">
        <f t="shared" si="248"/>
        <v/>
      </c>
      <c r="J443" s="7" t="str">
        <f t="shared" si="249"/>
        <v/>
      </c>
      <c r="K443" s="9" t="str">
        <f t="shared" si="250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45"/>
        <v/>
      </c>
      <c r="G444" s="7" t="str">
        <f t="shared" si="246"/>
        <v/>
      </c>
      <c r="H444" s="5" t="str">
        <f t="shared" si="247"/>
        <v/>
      </c>
      <c r="I444" s="122" t="str">
        <f t="shared" si="248"/>
        <v/>
      </c>
      <c r="J444" s="7" t="str">
        <f t="shared" si="249"/>
        <v/>
      </c>
      <c r="K444" s="9" t="str">
        <f t="shared" si="250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45"/>
        <v/>
      </c>
      <c r="G445" s="7" t="str">
        <f t="shared" si="246"/>
        <v/>
      </c>
      <c r="H445" s="5" t="str">
        <f t="shared" si="247"/>
        <v/>
      </c>
      <c r="I445" s="122" t="str">
        <f t="shared" si="248"/>
        <v/>
      </c>
      <c r="J445" s="7" t="str">
        <f t="shared" si="249"/>
        <v/>
      </c>
      <c r="K445" s="9" t="str">
        <f t="shared" si="250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45"/>
        <v/>
      </c>
      <c r="G446" s="7" t="str">
        <f t="shared" si="246"/>
        <v/>
      </c>
      <c r="H446" s="5" t="str">
        <f t="shared" si="247"/>
        <v/>
      </c>
      <c r="I446" s="122" t="str">
        <f t="shared" si="248"/>
        <v/>
      </c>
      <c r="J446" s="7" t="str">
        <f t="shared" si="249"/>
        <v/>
      </c>
      <c r="K446" s="9" t="str">
        <f t="shared" si="250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45"/>
        <v/>
      </c>
      <c r="G447" s="7" t="str">
        <f t="shared" si="246"/>
        <v/>
      </c>
      <c r="H447" s="5" t="str">
        <f t="shared" si="247"/>
        <v/>
      </c>
      <c r="I447" s="122" t="str">
        <f t="shared" si="248"/>
        <v/>
      </c>
      <c r="J447" s="7" t="str">
        <f t="shared" si="249"/>
        <v/>
      </c>
      <c r="K447" s="9" t="str">
        <f t="shared" si="250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45"/>
        <v/>
      </c>
      <c r="G448" s="7" t="str">
        <f t="shared" si="246"/>
        <v/>
      </c>
      <c r="H448" s="5" t="str">
        <f t="shared" si="247"/>
        <v/>
      </c>
      <c r="I448" s="122" t="str">
        <f t="shared" si="248"/>
        <v/>
      </c>
      <c r="J448" s="7" t="str">
        <f t="shared" si="249"/>
        <v/>
      </c>
      <c r="K448" s="9" t="str">
        <f t="shared" si="250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45"/>
        <v/>
      </c>
      <c r="G449" s="7" t="str">
        <f t="shared" si="246"/>
        <v/>
      </c>
      <c r="H449" s="5" t="str">
        <f t="shared" si="247"/>
        <v/>
      </c>
      <c r="I449" s="122" t="str">
        <f t="shared" si="248"/>
        <v/>
      </c>
      <c r="J449" s="7" t="str">
        <f t="shared" si="249"/>
        <v/>
      </c>
      <c r="K449" s="9" t="str">
        <f t="shared" si="250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45"/>
        <v/>
      </c>
      <c r="G450" s="7" t="str">
        <f t="shared" si="246"/>
        <v/>
      </c>
      <c r="H450" s="5" t="str">
        <f t="shared" si="247"/>
        <v/>
      </c>
      <c r="I450" s="122" t="str">
        <f t="shared" si="248"/>
        <v/>
      </c>
      <c r="J450" s="7" t="str">
        <f t="shared" si="249"/>
        <v/>
      </c>
      <c r="K450" s="9" t="str">
        <f t="shared" si="250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45"/>
        <v/>
      </c>
      <c r="G451" s="7" t="str">
        <f t="shared" si="246"/>
        <v/>
      </c>
      <c r="H451" s="5" t="str">
        <f t="shared" si="247"/>
        <v/>
      </c>
      <c r="I451" s="122" t="str">
        <f t="shared" si="248"/>
        <v/>
      </c>
      <c r="J451" s="7" t="str">
        <f t="shared" si="249"/>
        <v/>
      </c>
      <c r="K451" s="9" t="str">
        <f t="shared" si="250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45"/>
        <v/>
      </c>
      <c r="G452" s="7" t="str">
        <f t="shared" si="246"/>
        <v/>
      </c>
      <c r="H452" s="5" t="str">
        <f t="shared" si="247"/>
        <v/>
      </c>
      <c r="I452" s="122" t="str">
        <f t="shared" si="248"/>
        <v/>
      </c>
      <c r="J452" s="7" t="str">
        <f t="shared" si="249"/>
        <v/>
      </c>
      <c r="K452" s="9" t="str">
        <f t="shared" si="250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45"/>
        <v/>
      </c>
      <c r="G453" s="7" t="str">
        <f t="shared" si="246"/>
        <v/>
      </c>
      <c r="H453" s="5" t="str">
        <f t="shared" si="247"/>
        <v/>
      </c>
      <c r="I453" s="122" t="str">
        <f t="shared" si="248"/>
        <v/>
      </c>
      <c r="J453" s="7" t="str">
        <f t="shared" si="249"/>
        <v/>
      </c>
      <c r="K453" s="9" t="str">
        <f t="shared" si="250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45"/>
        <v/>
      </c>
      <c r="G454" s="7" t="str">
        <f t="shared" si="246"/>
        <v/>
      </c>
      <c r="H454" s="5" t="str">
        <f t="shared" si="247"/>
        <v/>
      </c>
      <c r="I454" s="122" t="str">
        <f t="shared" si="248"/>
        <v/>
      </c>
      <c r="J454" s="7" t="str">
        <f t="shared" si="249"/>
        <v/>
      </c>
      <c r="K454" s="9" t="str">
        <f t="shared" si="250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45"/>
        <v/>
      </c>
      <c r="G455" s="7" t="str">
        <f t="shared" si="246"/>
        <v/>
      </c>
      <c r="H455" s="5" t="str">
        <f t="shared" si="247"/>
        <v/>
      </c>
      <c r="I455" s="122" t="str">
        <f t="shared" si="248"/>
        <v/>
      </c>
      <c r="J455" s="7" t="str">
        <f t="shared" si="249"/>
        <v/>
      </c>
      <c r="K455" s="9" t="str">
        <f t="shared" si="250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45"/>
        <v/>
      </c>
      <c r="G456" s="7" t="str">
        <f t="shared" si="246"/>
        <v/>
      </c>
      <c r="H456" s="5" t="str">
        <f t="shared" si="247"/>
        <v/>
      </c>
      <c r="I456" s="122" t="str">
        <f t="shared" si="248"/>
        <v/>
      </c>
      <c r="J456" s="7" t="str">
        <f t="shared" si="249"/>
        <v/>
      </c>
      <c r="K456" s="9" t="str">
        <f t="shared" si="250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45"/>
        <v/>
      </c>
      <c r="G457" s="7" t="str">
        <f t="shared" si="246"/>
        <v/>
      </c>
      <c r="H457" s="5" t="str">
        <f t="shared" si="247"/>
        <v/>
      </c>
      <c r="I457" s="122" t="str">
        <f t="shared" si="248"/>
        <v/>
      </c>
      <c r="J457" s="7" t="str">
        <f t="shared" si="249"/>
        <v/>
      </c>
      <c r="K457" s="9" t="str">
        <f t="shared" si="250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45"/>
        <v/>
      </c>
      <c r="G458" s="7" t="str">
        <f t="shared" si="246"/>
        <v/>
      </c>
      <c r="H458" s="5" t="str">
        <f t="shared" si="247"/>
        <v/>
      </c>
      <c r="I458" s="122" t="str">
        <f t="shared" si="248"/>
        <v/>
      </c>
      <c r="J458" s="7" t="str">
        <f t="shared" si="249"/>
        <v/>
      </c>
      <c r="K458" s="9" t="str">
        <f t="shared" si="250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45"/>
        <v/>
      </c>
      <c r="G459" s="7" t="str">
        <f t="shared" si="246"/>
        <v/>
      </c>
      <c r="H459" s="5" t="str">
        <f t="shared" si="247"/>
        <v/>
      </c>
      <c r="I459" s="122" t="str">
        <f t="shared" si="248"/>
        <v/>
      </c>
      <c r="J459" s="7" t="str">
        <f t="shared" si="249"/>
        <v/>
      </c>
      <c r="K459" s="9" t="str">
        <f t="shared" si="250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45"/>
        <v/>
      </c>
      <c r="G460" s="7" t="str">
        <f t="shared" si="246"/>
        <v/>
      </c>
      <c r="H460" s="5" t="str">
        <f t="shared" si="247"/>
        <v/>
      </c>
      <c r="I460" s="122" t="str">
        <f t="shared" si="248"/>
        <v/>
      </c>
      <c r="J460" s="7" t="str">
        <f t="shared" si="249"/>
        <v/>
      </c>
      <c r="K460" s="9" t="str">
        <f t="shared" si="250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45"/>
        <v/>
      </c>
      <c r="G461" s="7" t="str">
        <f t="shared" si="246"/>
        <v/>
      </c>
      <c r="H461" s="5" t="str">
        <f t="shared" si="247"/>
        <v/>
      </c>
      <c r="I461" s="122" t="str">
        <f t="shared" si="248"/>
        <v/>
      </c>
      <c r="J461" s="7" t="str">
        <f t="shared" si="249"/>
        <v/>
      </c>
      <c r="K461" s="9" t="str">
        <f t="shared" si="250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45"/>
        <v/>
      </c>
      <c r="G462" s="7" t="str">
        <f t="shared" si="246"/>
        <v/>
      </c>
      <c r="H462" s="5" t="str">
        <f t="shared" si="247"/>
        <v/>
      </c>
      <c r="I462" s="122" t="str">
        <f t="shared" si="248"/>
        <v/>
      </c>
      <c r="J462" s="7" t="str">
        <f t="shared" si="249"/>
        <v/>
      </c>
      <c r="K462" s="9" t="str">
        <f t="shared" si="250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45"/>
        <v/>
      </c>
      <c r="G463" s="7" t="str">
        <f t="shared" si="246"/>
        <v/>
      </c>
      <c r="H463" s="5" t="str">
        <f t="shared" si="247"/>
        <v/>
      </c>
      <c r="I463" s="122" t="str">
        <f t="shared" si="248"/>
        <v/>
      </c>
      <c r="J463" s="7" t="str">
        <f t="shared" si="249"/>
        <v/>
      </c>
      <c r="K463" s="9" t="str">
        <f t="shared" si="250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45"/>
        <v/>
      </c>
      <c r="G464" s="7" t="str">
        <f t="shared" si="246"/>
        <v/>
      </c>
      <c r="H464" s="5" t="str">
        <f t="shared" si="247"/>
        <v/>
      </c>
      <c r="I464" s="122" t="str">
        <f t="shared" si="248"/>
        <v/>
      </c>
      <c r="J464" s="7" t="str">
        <f t="shared" si="249"/>
        <v/>
      </c>
      <c r="K464" s="9" t="str">
        <f t="shared" si="250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45"/>
        <v/>
      </c>
      <c r="G465" s="7" t="str">
        <f t="shared" si="246"/>
        <v/>
      </c>
      <c r="H465" s="5" t="str">
        <f t="shared" si="247"/>
        <v/>
      </c>
      <c r="I465" s="122" t="str">
        <f t="shared" si="248"/>
        <v/>
      </c>
      <c r="J465" s="7" t="str">
        <f t="shared" si="249"/>
        <v/>
      </c>
      <c r="K465" s="9" t="str">
        <f t="shared" si="250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45"/>
        <v/>
      </c>
      <c r="G466" s="7" t="str">
        <f t="shared" si="246"/>
        <v/>
      </c>
      <c r="H466" s="5" t="str">
        <f t="shared" si="247"/>
        <v/>
      </c>
      <c r="I466" s="122" t="str">
        <f t="shared" si="248"/>
        <v/>
      </c>
      <c r="J466" s="7" t="str">
        <f t="shared" si="249"/>
        <v/>
      </c>
      <c r="K466" s="9" t="str">
        <f t="shared" si="250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45"/>
        <v/>
      </c>
      <c r="G467" s="7" t="str">
        <f t="shared" si="246"/>
        <v/>
      </c>
      <c r="H467" s="5" t="str">
        <f t="shared" si="247"/>
        <v/>
      </c>
      <c r="I467" s="122" t="str">
        <f t="shared" si="248"/>
        <v/>
      </c>
      <c r="J467" s="7" t="str">
        <f t="shared" si="249"/>
        <v/>
      </c>
      <c r="K467" s="9" t="str">
        <f t="shared" si="250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45"/>
        <v/>
      </c>
      <c r="G468" s="7" t="str">
        <f t="shared" si="246"/>
        <v/>
      </c>
      <c r="H468" s="5" t="str">
        <f t="shared" si="247"/>
        <v/>
      </c>
      <c r="I468" s="122" t="str">
        <f t="shared" si="248"/>
        <v/>
      </c>
      <c r="J468" s="7" t="str">
        <f t="shared" si="249"/>
        <v/>
      </c>
      <c r="K468" s="9" t="str">
        <f t="shared" si="250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45"/>
        <v/>
      </c>
      <c r="G469" s="7" t="str">
        <f t="shared" si="246"/>
        <v/>
      </c>
      <c r="H469" s="5" t="str">
        <f t="shared" si="247"/>
        <v/>
      </c>
      <c r="I469" s="122" t="str">
        <f t="shared" si="248"/>
        <v/>
      </c>
      <c r="J469" s="7" t="str">
        <f t="shared" si="249"/>
        <v/>
      </c>
      <c r="K469" s="9" t="str">
        <f t="shared" si="250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45"/>
        <v/>
      </c>
      <c r="G470" s="7" t="str">
        <f t="shared" si="246"/>
        <v/>
      </c>
      <c r="H470" s="5" t="str">
        <f t="shared" si="247"/>
        <v/>
      </c>
      <c r="I470" s="122" t="str">
        <f t="shared" si="248"/>
        <v/>
      </c>
      <c r="J470" s="7" t="str">
        <f t="shared" si="249"/>
        <v/>
      </c>
      <c r="K470" s="9" t="str">
        <f t="shared" si="250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45"/>
        <v/>
      </c>
      <c r="G471" s="7" t="str">
        <f t="shared" si="246"/>
        <v/>
      </c>
      <c r="H471" s="5" t="str">
        <f t="shared" si="247"/>
        <v/>
      </c>
      <c r="I471" s="122" t="str">
        <f t="shared" si="248"/>
        <v/>
      </c>
      <c r="J471" s="7" t="str">
        <f t="shared" si="249"/>
        <v/>
      </c>
      <c r="K471" s="9" t="str">
        <f t="shared" si="250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45"/>
        <v/>
      </c>
      <c r="G472" s="7" t="str">
        <f t="shared" si="246"/>
        <v/>
      </c>
      <c r="H472" s="5" t="str">
        <f t="shared" si="247"/>
        <v/>
      </c>
      <c r="I472" s="122" t="str">
        <f t="shared" si="248"/>
        <v/>
      </c>
      <c r="J472" s="7" t="str">
        <f t="shared" si="249"/>
        <v/>
      </c>
      <c r="K472" s="9" t="str">
        <f t="shared" si="250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45"/>
        <v/>
      </c>
      <c r="G473" s="7" t="str">
        <f t="shared" si="246"/>
        <v/>
      </c>
      <c r="H473" s="5" t="str">
        <f t="shared" si="247"/>
        <v/>
      </c>
      <c r="I473" s="122" t="str">
        <f t="shared" si="248"/>
        <v/>
      </c>
      <c r="J473" s="7" t="str">
        <f t="shared" si="249"/>
        <v/>
      </c>
      <c r="K473" s="9" t="str">
        <f t="shared" si="250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45"/>
        <v/>
      </c>
      <c r="G474" s="7" t="str">
        <f t="shared" si="246"/>
        <v/>
      </c>
      <c r="H474" s="5" t="str">
        <f t="shared" si="247"/>
        <v/>
      </c>
      <c r="I474" s="122" t="str">
        <f t="shared" si="248"/>
        <v/>
      </c>
      <c r="J474" s="7" t="str">
        <f t="shared" si="249"/>
        <v/>
      </c>
      <c r="K474" s="9" t="str">
        <f t="shared" si="250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45"/>
        <v/>
      </c>
      <c r="G475" s="7" t="str">
        <f t="shared" si="246"/>
        <v/>
      </c>
      <c r="H475" s="5" t="str">
        <f t="shared" si="247"/>
        <v/>
      </c>
      <c r="I475" s="122" t="str">
        <f t="shared" si="248"/>
        <v/>
      </c>
      <c r="J475" s="7" t="str">
        <f t="shared" si="249"/>
        <v/>
      </c>
      <c r="K475" s="9" t="str">
        <f t="shared" si="250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45"/>
        <v/>
      </c>
      <c r="G476" s="7" t="str">
        <f t="shared" si="246"/>
        <v/>
      </c>
      <c r="H476" s="5" t="str">
        <f t="shared" si="247"/>
        <v/>
      </c>
      <c r="I476" s="122" t="str">
        <f t="shared" si="248"/>
        <v/>
      </c>
      <c r="J476" s="7" t="str">
        <f t="shared" si="249"/>
        <v/>
      </c>
      <c r="K476" s="9" t="str">
        <f t="shared" si="250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ref="F477:F540" si="251">IF(ISBLANK(B477),"",IF(I477="L","Baixa",IF(I477="A","Média",IF(I477="","","Alta"))))</f>
        <v/>
      </c>
      <c r="G477" s="7" t="str">
        <f t="shared" ref="G477:G540" si="252">CONCATENATE(B477,I477)</f>
        <v/>
      </c>
      <c r="H477" s="5" t="str">
        <f t="shared" ref="H477:H540" si="253">IF(ISBLANK(B477),"",IF(B477="ALI",IF(I477="L",7,IF(I477="A",10,15)),IF(B477="AIE",IF(I477="L",5,IF(I477="A",7,10)),IF(B477="SE",IF(I477="L",4,IF(I477="A",5,7)),IF(OR(B477="EE",B477="CE"),IF(I477="L",3,IF(I477="A",4,6)),0)))))</f>
        <v/>
      </c>
      <c r="I477" s="122" t="str">
        <f t="shared" ref="I477:I540" si="254">IF(OR(ISBLANK(D477),ISBLANK(E477)),IF(OR(B477="ALI",B477="AIE"),"L",IF(OR(B477="EE",B477="SE",B477="CE"),"A","")),IF(B477="EE",IF(E477&gt;=3,IF(D477&gt;=5,"H","A"),IF(E477&gt;=2,IF(D477&gt;=16,"H",IF(D477&lt;=4,"L","A")),IF(D477&lt;=15,"L","A"))),IF(OR(B477="SE",B477="CE"),IF(E477&gt;=4,IF(D477&gt;=6,"H","A"),IF(E477&gt;=2,IF(D477&gt;=20,"H",IF(D477&lt;=5,"L","A")),IF(D477&lt;=19,"L","A"))),IF(OR(B477="ALI",B477="AIE"),IF(E477&gt;=6,IF(D477&gt;=20,"H","A"),IF(E477&gt;=2,IF(D477&gt;=51,"H",IF(D477&lt;=19,"L","A")),IF(D477&lt;=50,"L","A"))),""))))</f>
        <v/>
      </c>
      <c r="J477" s="7" t="str">
        <f t="shared" ref="J477:J540" si="255">CONCATENATE(B477,C477)</f>
        <v/>
      </c>
      <c r="K477" s="9" t="str">
        <f t="shared" si="250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51"/>
        <v/>
      </c>
      <c r="G478" s="7" t="str">
        <f t="shared" si="252"/>
        <v/>
      </c>
      <c r="H478" s="5" t="str">
        <f t="shared" si="253"/>
        <v/>
      </c>
      <c r="I478" s="122" t="str">
        <f t="shared" si="254"/>
        <v/>
      </c>
      <c r="J478" s="7" t="str">
        <f t="shared" si="255"/>
        <v/>
      </c>
      <c r="K478" s="9" t="str">
        <f t="shared" si="250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51"/>
        <v/>
      </c>
      <c r="G479" s="7" t="str">
        <f t="shared" si="252"/>
        <v/>
      </c>
      <c r="H479" s="5" t="str">
        <f t="shared" si="253"/>
        <v/>
      </c>
      <c r="I479" s="122" t="str">
        <f t="shared" si="254"/>
        <v/>
      </c>
      <c r="J479" s="7" t="str">
        <f t="shared" si="255"/>
        <v/>
      </c>
      <c r="K479" s="9" t="str">
        <f t="shared" ref="K479:K542" si="256">IF(OR(H479="",H479=0),L479,H479)</f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51"/>
        <v/>
      </c>
      <c r="G480" s="7" t="str">
        <f t="shared" si="252"/>
        <v/>
      </c>
      <c r="H480" s="5" t="str">
        <f t="shared" si="253"/>
        <v/>
      </c>
      <c r="I480" s="122" t="str">
        <f t="shared" si="254"/>
        <v/>
      </c>
      <c r="J480" s="7" t="str">
        <f t="shared" si="255"/>
        <v/>
      </c>
      <c r="K480" s="9" t="str">
        <f t="shared" si="256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51"/>
        <v/>
      </c>
      <c r="G481" s="7" t="str">
        <f t="shared" si="252"/>
        <v/>
      </c>
      <c r="H481" s="5" t="str">
        <f t="shared" si="253"/>
        <v/>
      </c>
      <c r="I481" s="122" t="str">
        <f t="shared" si="254"/>
        <v/>
      </c>
      <c r="J481" s="7" t="str">
        <f t="shared" si="255"/>
        <v/>
      </c>
      <c r="K481" s="9" t="str">
        <f t="shared" si="256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51"/>
        <v/>
      </c>
      <c r="G482" s="7" t="str">
        <f t="shared" si="252"/>
        <v/>
      </c>
      <c r="H482" s="5" t="str">
        <f t="shared" si="253"/>
        <v/>
      </c>
      <c r="I482" s="122" t="str">
        <f t="shared" si="254"/>
        <v/>
      </c>
      <c r="J482" s="7" t="str">
        <f t="shared" si="255"/>
        <v/>
      </c>
      <c r="K482" s="9" t="str">
        <f t="shared" si="256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51"/>
        <v/>
      </c>
      <c r="G483" s="7" t="str">
        <f t="shared" si="252"/>
        <v/>
      </c>
      <c r="H483" s="5" t="str">
        <f t="shared" si="253"/>
        <v/>
      </c>
      <c r="I483" s="122" t="str">
        <f t="shared" si="254"/>
        <v/>
      </c>
      <c r="J483" s="7" t="str">
        <f t="shared" si="255"/>
        <v/>
      </c>
      <c r="K483" s="9" t="str">
        <f t="shared" si="256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51"/>
        <v/>
      </c>
      <c r="G484" s="7" t="str">
        <f t="shared" si="252"/>
        <v/>
      </c>
      <c r="H484" s="5" t="str">
        <f t="shared" si="253"/>
        <v/>
      </c>
      <c r="I484" s="122" t="str">
        <f t="shared" si="254"/>
        <v/>
      </c>
      <c r="J484" s="7" t="str">
        <f t="shared" si="255"/>
        <v/>
      </c>
      <c r="K484" s="9" t="str">
        <f t="shared" si="256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51"/>
        <v/>
      </c>
      <c r="G485" s="7" t="str">
        <f t="shared" si="252"/>
        <v/>
      </c>
      <c r="H485" s="5" t="str">
        <f t="shared" si="253"/>
        <v/>
      </c>
      <c r="I485" s="122" t="str">
        <f t="shared" si="254"/>
        <v/>
      </c>
      <c r="J485" s="7" t="str">
        <f t="shared" si="255"/>
        <v/>
      </c>
      <c r="K485" s="9" t="str">
        <f t="shared" si="256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51"/>
        <v/>
      </c>
      <c r="G486" s="7" t="str">
        <f t="shared" si="252"/>
        <v/>
      </c>
      <c r="H486" s="5" t="str">
        <f t="shared" si="253"/>
        <v/>
      </c>
      <c r="I486" s="122" t="str">
        <f t="shared" si="254"/>
        <v/>
      </c>
      <c r="J486" s="7" t="str">
        <f t="shared" si="255"/>
        <v/>
      </c>
      <c r="K486" s="9" t="str">
        <f t="shared" si="256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51"/>
        <v/>
      </c>
      <c r="G487" s="7" t="str">
        <f t="shared" si="252"/>
        <v/>
      </c>
      <c r="H487" s="5" t="str">
        <f t="shared" si="253"/>
        <v/>
      </c>
      <c r="I487" s="122" t="str">
        <f t="shared" si="254"/>
        <v/>
      </c>
      <c r="J487" s="7" t="str">
        <f t="shared" si="255"/>
        <v/>
      </c>
      <c r="K487" s="9" t="str">
        <f t="shared" si="256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51"/>
        <v/>
      </c>
      <c r="G488" s="7" t="str">
        <f t="shared" si="252"/>
        <v/>
      </c>
      <c r="H488" s="5" t="str">
        <f t="shared" si="253"/>
        <v/>
      </c>
      <c r="I488" s="122" t="str">
        <f t="shared" si="254"/>
        <v/>
      </c>
      <c r="J488" s="7" t="str">
        <f t="shared" si="255"/>
        <v/>
      </c>
      <c r="K488" s="9" t="str">
        <f t="shared" si="256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51"/>
        <v/>
      </c>
      <c r="G489" s="7" t="str">
        <f t="shared" si="252"/>
        <v/>
      </c>
      <c r="H489" s="5" t="str">
        <f t="shared" si="253"/>
        <v/>
      </c>
      <c r="I489" s="122" t="str">
        <f t="shared" si="254"/>
        <v/>
      </c>
      <c r="J489" s="7" t="str">
        <f t="shared" si="255"/>
        <v/>
      </c>
      <c r="K489" s="9" t="str">
        <f t="shared" si="256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51"/>
        <v/>
      </c>
      <c r="G490" s="7" t="str">
        <f t="shared" si="252"/>
        <v/>
      </c>
      <c r="H490" s="5" t="str">
        <f t="shared" si="253"/>
        <v/>
      </c>
      <c r="I490" s="122" t="str">
        <f t="shared" si="254"/>
        <v/>
      </c>
      <c r="J490" s="7" t="str">
        <f t="shared" si="255"/>
        <v/>
      </c>
      <c r="K490" s="9" t="str">
        <f t="shared" si="256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51"/>
        <v/>
      </c>
      <c r="G491" s="7" t="str">
        <f t="shared" si="252"/>
        <v/>
      </c>
      <c r="H491" s="5" t="str">
        <f t="shared" si="253"/>
        <v/>
      </c>
      <c r="I491" s="122" t="str">
        <f t="shared" si="254"/>
        <v/>
      </c>
      <c r="J491" s="7" t="str">
        <f t="shared" si="255"/>
        <v/>
      </c>
      <c r="K491" s="9" t="str">
        <f t="shared" si="256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51"/>
        <v/>
      </c>
      <c r="G492" s="7" t="str">
        <f t="shared" si="252"/>
        <v/>
      </c>
      <c r="H492" s="5" t="str">
        <f t="shared" si="253"/>
        <v/>
      </c>
      <c r="I492" s="122" t="str">
        <f t="shared" si="254"/>
        <v/>
      </c>
      <c r="J492" s="7" t="str">
        <f t="shared" si="255"/>
        <v/>
      </c>
      <c r="K492" s="9" t="str">
        <f t="shared" si="256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51"/>
        <v/>
      </c>
      <c r="G493" s="7" t="str">
        <f t="shared" si="252"/>
        <v/>
      </c>
      <c r="H493" s="5" t="str">
        <f t="shared" si="253"/>
        <v/>
      </c>
      <c r="I493" s="122" t="str">
        <f t="shared" si="254"/>
        <v/>
      </c>
      <c r="J493" s="7" t="str">
        <f t="shared" si="255"/>
        <v/>
      </c>
      <c r="K493" s="9" t="str">
        <f t="shared" si="256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51"/>
        <v/>
      </c>
      <c r="G494" s="7" t="str">
        <f t="shared" si="252"/>
        <v/>
      </c>
      <c r="H494" s="5" t="str">
        <f t="shared" si="253"/>
        <v/>
      </c>
      <c r="I494" s="122" t="str">
        <f t="shared" si="254"/>
        <v/>
      </c>
      <c r="J494" s="7" t="str">
        <f t="shared" si="255"/>
        <v/>
      </c>
      <c r="K494" s="9" t="str">
        <f t="shared" si="256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51"/>
        <v/>
      </c>
      <c r="G495" s="7" t="str">
        <f t="shared" si="252"/>
        <v/>
      </c>
      <c r="H495" s="5" t="str">
        <f t="shared" si="253"/>
        <v/>
      </c>
      <c r="I495" s="122" t="str">
        <f t="shared" si="254"/>
        <v/>
      </c>
      <c r="J495" s="7" t="str">
        <f t="shared" si="255"/>
        <v/>
      </c>
      <c r="K495" s="9" t="str">
        <f t="shared" si="256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51"/>
        <v/>
      </c>
      <c r="G496" s="7" t="str">
        <f t="shared" si="252"/>
        <v/>
      </c>
      <c r="H496" s="5" t="str">
        <f t="shared" si="253"/>
        <v/>
      </c>
      <c r="I496" s="122" t="str">
        <f t="shared" si="254"/>
        <v/>
      </c>
      <c r="J496" s="7" t="str">
        <f t="shared" si="255"/>
        <v/>
      </c>
      <c r="K496" s="9" t="str">
        <f t="shared" si="256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51"/>
        <v/>
      </c>
      <c r="G497" s="7" t="str">
        <f t="shared" si="252"/>
        <v/>
      </c>
      <c r="H497" s="5" t="str">
        <f t="shared" si="253"/>
        <v/>
      </c>
      <c r="I497" s="122" t="str">
        <f t="shared" si="254"/>
        <v/>
      </c>
      <c r="J497" s="7" t="str">
        <f t="shared" si="255"/>
        <v/>
      </c>
      <c r="K497" s="9" t="str">
        <f t="shared" si="256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51"/>
        <v/>
      </c>
      <c r="G498" s="7" t="str">
        <f t="shared" si="252"/>
        <v/>
      </c>
      <c r="H498" s="5" t="str">
        <f t="shared" si="253"/>
        <v/>
      </c>
      <c r="I498" s="122" t="str">
        <f t="shared" si="254"/>
        <v/>
      </c>
      <c r="J498" s="7" t="str">
        <f t="shared" si="255"/>
        <v/>
      </c>
      <c r="K498" s="9" t="str">
        <f t="shared" si="256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51"/>
        <v/>
      </c>
      <c r="G499" s="7" t="str">
        <f t="shared" si="252"/>
        <v/>
      </c>
      <c r="H499" s="5" t="str">
        <f t="shared" si="253"/>
        <v/>
      </c>
      <c r="I499" s="122" t="str">
        <f t="shared" si="254"/>
        <v/>
      </c>
      <c r="J499" s="7" t="str">
        <f t="shared" si="255"/>
        <v/>
      </c>
      <c r="K499" s="9" t="str">
        <f t="shared" si="256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51"/>
        <v/>
      </c>
      <c r="G500" s="7" t="str">
        <f t="shared" si="252"/>
        <v/>
      </c>
      <c r="H500" s="5" t="str">
        <f t="shared" si="253"/>
        <v/>
      </c>
      <c r="I500" s="122" t="str">
        <f t="shared" si="254"/>
        <v/>
      </c>
      <c r="J500" s="7" t="str">
        <f t="shared" si="255"/>
        <v/>
      </c>
      <c r="K500" s="9" t="str">
        <f t="shared" si="256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51"/>
        <v/>
      </c>
      <c r="G501" s="7" t="str">
        <f t="shared" si="252"/>
        <v/>
      </c>
      <c r="H501" s="5" t="str">
        <f t="shared" si="253"/>
        <v/>
      </c>
      <c r="I501" s="122" t="str">
        <f t="shared" si="254"/>
        <v/>
      </c>
      <c r="J501" s="7" t="str">
        <f t="shared" si="255"/>
        <v/>
      </c>
      <c r="K501" s="9" t="str">
        <f t="shared" si="256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51"/>
        <v/>
      </c>
      <c r="G502" s="7" t="str">
        <f t="shared" si="252"/>
        <v/>
      </c>
      <c r="H502" s="5" t="str">
        <f t="shared" si="253"/>
        <v/>
      </c>
      <c r="I502" s="122" t="str">
        <f t="shared" si="254"/>
        <v/>
      </c>
      <c r="J502" s="7" t="str">
        <f t="shared" si="255"/>
        <v/>
      </c>
      <c r="K502" s="9" t="str">
        <f t="shared" si="256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51"/>
        <v/>
      </c>
      <c r="G503" s="7" t="str">
        <f t="shared" si="252"/>
        <v/>
      </c>
      <c r="H503" s="5" t="str">
        <f t="shared" si="253"/>
        <v/>
      </c>
      <c r="I503" s="122" t="str">
        <f t="shared" si="254"/>
        <v/>
      </c>
      <c r="J503" s="7" t="str">
        <f t="shared" si="255"/>
        <v/>
      </c>
      <c r="K503" s="9" t="str">
        <f t="shared" si="256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51"/>
        <v/>
      </c>
      <c r="G504" s="7" t="str">
        <f t="shared" si="252"/>
        <v/>
      </c>
      <c r="H504" s="5" t="str">
        <f t="shared" si="253"/>
        <v/>
      </c>
      <c r="I504" s="122" t="str">
        <f t="shared" si="254"/>
        <v/>
      </c>
      <c r="J504" s="7" t="str">
        <f t="shared" si="255"/>
        <v/>
      </c>
      <c r="K504" s="9" t="str">
        <f t="shared" si="256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51"/>
        <v/>
      </c>
      <c r="G505" s="7" t="str">
        <f t="shared" si="252"/>
        <v/>
      </c>
      <c r="H505" s="5" t="str">
        <f t="shared" si="253"/>
        <v/>
      </c>
      <c r="I505" s="122" t="str">
        <f t="shared" si="254"/>
        <v/>
      </c>
      <c r="J505" s="7" t="str">
        <f t="shared" si="255"/>
        <v/>
      </c>
      <c r="K505" s="9" t="str">
        <f t="shared" si="256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51"/>
        <v/>
      </c>
      <c r="G506" s="7" t="str">
        <f t="shared" si="252"/>
        <v/>
      </c>
      <c r="H506" s="5" t="str">
        <f t="shared" si="253"/>
        <v/>
      </c>
      <c r="I506" s="122" t="str">
        <f t="shared" si="254"/>
        <v/>
      </c>
      <c r="J506" s="7" t="str">
        <f t="shared" si="255"/>
        <v/>
      </c>
      <c r="K506" s="9" t="str">
        <f t="shared" si="256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51"/>
        <v/>
      </c>
      <c r="G507" s="7" t="str">
        <f t="shared" si="252"/>
        <v/>
      </c>
      <c r="H507" s="5" t="str">
        <f t="shared" si="253"/>
        <v/>
      </c>
      <c r="I507" s="122" t="str">
        <f t="shared" si="254"/>
        <v/>
      </c>
      <c r="J507" s="7" t="str">
        <f t="shared" si="255"/>
        <v/>
      </c>
      <c r="K507" s="9" t="str">
        <f t="shared" si="256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51"/>
        <v/>
      </c>
      <c r="G508" s="7" t="str">
        <f t="shared" si="252"/>
        <v/>
      </c>
      <c r="H508" s="5" t="str">
        <f t="shared" si="253"/>
        <v/>
      </c>
      <c r="I508" s="122" t="str">
        <f t="shared" si="254"/>
        <v/>
      </c>
      <c r="J508" s="7" t="str">
        <f t="shared" si="255"/>
        <v/>
      </c>
      <c r="K508" s="9" t="str">
        <f t="shared" si="256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51"/>
        <v/>
      </c>
      <c r="G509" s="7" t="str">
        <f t="shared" si="252"/>
        <v/>
      </c>
      <c r="H509" s="5" t="str">
        <f t="shared" si="253"/>
        <v/>
      </c>
      <c r="I509" s="122" t="str">
        <f t="shared" si="254"/>
        <v/>
      </c>
      <c r="J509" s="7" t="str">
        <f t="shared" si="255"/>
        <v/>
      </c>
      <c r="K509" s="9" t="str">
        <f t="shared" si="256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51"/>
        <v/>
      </c>
      <c r="G510" s="7" t="str">
        <f t="shared" si="252"/>
        <v/>
      </c>
      <c r="H510" s="5" t="str">
        <f t="shared" si="253"/>
        <v/>
      </c>
      <c r="I510" s="122" t="str">
        <f t="shared" si="254"/>
        <v/>
      </c>
      <c r="J510" s="7" t="str">
        <f t="shared" si="255"/>
        <v/>
      </c>
      <c r="K510" s="9" t="str">
        <f t="shared" si="256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51"/>
        <v/>
      </c>
      <c r="G511" s="7" t="str">
        <f t="shared" si="252"/>
        <v/>
      </c>
      <c r="H511" s="5" t="str">
        <f t="shared" si="253"/>
        <v/>
      </c>
      <c r="I511" s="122" t="str">
        <f t="shared" si="254"/>
        <v/>
      </c>
      <c r="J511" s="7" t="str">
        <f t="shared" si="255"/>
        <v/>
      </c>
      <c r="K511" s="9" t="str">
        <f t="shared" si="256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51"/>
        <v/>
      </c>
      <c r="G512" s="7" t="str">
        <f t="shared" si="252"/>
        <v/>
      </c>
      <c r="H512" s="5" t="str">
        <f t="shared" si="253"/>
        <v/>
      </c>
      <c r="I512" s="122" t="str">
        <f t="shared" si="254"/>
        <v/>
      </c>
      <c r="J512" s="7" t="str">
        <f t="shared" si="255"/>
        <v/>
      </c>
      <c r="K512" s="9" t="str">
        <f t="shared" si="256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51"/>
        <v/>
      </c>
      <c r="G513" s="7" t="str">
        <f t="shared" si="252"/>
        <v/>
      </c>
      <c r="H513" s="5" t="str">
        <f t="shared" si="253"/>
        <v/>
      </c>
      <c r="I513" s="122" t="str">
        <f t="shared" si="254"/>
        <v/>
      </c>
      <c r="J513" s="7" t="str">
        <f t="shared" si="255"/>
        <v/>
      </c>
      <c r="K513" s="9" t="str">
        <f t="shared" si="256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51"/>
        <v/>
      </c>
      <c r="G514" s="7" t="str">
        <f t="shared" si="252"/>
        <v/>
      </c>
      <c r="H514" s="5" t="str">
        <f t="shared" si="253"/>
        <v/>
      </c>
      <c r="I514" s="122" t="str">
        <f t="shared" si="254"/>
        <v/>
      </c>
      <c r="J514" s="7" t="str">
        <f t="shared" si="255"/>
        <v/>
      </c>
      <c r="K514" s="9" t="str">
        <f t="shared" si="256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51"/>
        <v/>
      </c>
      <c r="G515" s="7" t="str">
        <f t="shared" si="252"/>
        <v/>
      </c>
      <c r="H515" s="5" t="str">
        <f t="shared" si="253"/>
        <v/>
      </c>
      <c r="I515" s="122" t="str">
        <f t="shared" si="254"/>
        <v/>
      </c>
      <c r="J515" s="7" t="str">
        <f t="shared" si="255"/>
        <v/>
      </c>
      <c r="K515" s="9" t="str">
        <f t="shared" si="256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51"/>
        <v/>
      </c>
      <c r="G516" s="7" t="str">
        <f t="shared" si="252"/>
        <v/>
      </c>
      <c r="H516" s="5" t="str">
        <f t="shared" si="253"/>
        <v/>
      </c>
      <c r="I516" s="122" t="str">
        <f t="shared" si="254"/>
        <v/>
      </c>
      <c r="J516" s="7" t="str">
        <f t="shared" si="255"/>
        <v/>
      </c>
      <c r="K516" s="9" t="str">
        <f t="shared" si="256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51"/>
        <v/>
      </c>
      <c r="G517" s="7" t="str">
        <f t="shared" si="252"/>
        <v/>
      </c>
      <c r="H517" s="5" t="str">
        <f t="shared" si="253"/>
        <v/>
      </c>
      <c r="I517" s="122" t="str">
        <f t="shared" si="254"/>
        <v/>
      </c>
      <c r="J517" s="7" t="str">
        <f t="shared" si="255"/>
        <v/>
      </c>
      <c r="K517" s="9" t="str">
        <f t="shared" si="256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51"/>
        <v/>
      </c>
      <c r="G518" s="7" t="str">
        <f t="shared" si="252"/>
        <v/>
      </c>
      <c r="H518" s="5" t="str">
        <f t="shared" si="253"/>
        <v/>
      </c>
      <c r="I518" s="122" t="str">
        <f t="shared" si="254"/>
        <v/>
      </c>
      <c r="J518" s="7" t="str">
        <f t="shared" si="255"/>
        <v/>
      </c>
      <c r="K518" s="9" t="str">
        <f t="shared" si="256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51"/>
        <v/>
      </c>
      <c r="G519" s="7" t="str">
        <f t="shared" si="252"/>
        <v/>
      </c>
      <c r="H519" s="5" t="str">
        <f t="shared" si="253"/>
        <v/>
      </c>
      <c r="I519" s="122" t="str">
        <f t="shared" si="254"/>
        <v/>
      </c>
      <c r="J519" s="7" t="str">
        <f t="shared" si="255"/>
        <v/>
      </c>
      <c r="K519" s="9" t="str">
        <f t="shared" si="256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51"/>
        <v/>
      </c>
      <c r="G520" s="7" t="str">
        <f t="shared" si="252"/>
        <v/>
      </c>
      <c r="H520" s="5" t="str">
        <f t="shared" si="253"/>
        <v/>
      </c>
      <c r="I520" s="122" t="str">
        <f t="shared" si="254"/>
        <v/>
      </c>
      <c r="J520" s="7" t="str">
        <f t="shared" si="255"/>
        <v/>
      </c>
      <c r="K520" s="9" t="str">
        <f t="shared" si="256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51"/>
        <v/>
      </c>
      <c r="G521" s="7" t="str">
        <f t="shared" si="252"/>
        <v/>
      </c>
      <c r="H521" s="5" t="str">
        <f t="shared" si="253"/>
        <v/>
      </c>
      <c r="I521" s="122" t="str">
        <f t="shared" si="254"/>
        <v/>
      </c>
      <c r="J521" s="7" t="str">
        <f t="shared" si="255"/>
        <v/>
      </c>
      <c r="K521" s="9" t="str">
        <f t="shared" si="256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51"/>
        <v/>
      </c>
      <c r="G522" s="7" t="str">
        <f t="shared" si="252"/>
        <v/>
      </c>
      <c r="H522" s="5" t="str">
        <f t="shared" si="253"/>
        <v/>
      </c>
      <c r="I522" s="122" t="str">
        <f t="shared" si="254"/>
        <v/>
      </c>
      <c r="J522" s="7" t="str">
        <f t="shared" si="255"/>
        <v/>
      </c>
      <c r="K522" s="9" t="str">
        <f t="shared" si="256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51"/>
        <v/>
      </c>
      <c r="G523" s="7" t="str">
        <f t="shared" si="252"/>
        <v/>
      </c>
      <c r="H523" s="5" t="str">
        <f t="shared" si="253"/>
        <v/>
      </c>
      <c r="I523" s="122" t="str">
        <f t="shared" si="254"/>
        <v/>
      </c>
      <c r="J523" s="7" t="str">
        <f t="shared" si="255"/>
        <v/>
      </c>
      <c r="K523" s="9" t="str">
        <f t="shared" si="256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51"/>
        <v/>
      </c>
      <c r="G524" s="7" t="str">
        <f t="shared" si="252"/>
        <v/>
      </c>
      <c r="H524" s="5" t="str">
        <f t="shared" si="253"/>
        <v/>
      </c>
      <c r="I524" s="122" t="str">
        <f t="shared" si="254"/>
        <v/>
      </c>
      <c r="J524" s="7" t="str">
        <f t="shared" si="255"/>
        <v/>
      </c>
      <c r="K524" s="9" t="str">
        <f t="shared" si="256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51"/>
        <v/>
      </c>
      <c r="G525" s="7" t="str">
        <f t="shared" si="252"/>
        <v/>
      </c>
      <c r="H525" s="5" t="str">
        <f t="shared" si="253"/>
        <v/>
      </c>
      <c r="I525" s="122" t="str">
        <f t="shared" si="254"/>
        <v/>
      </c>
      <c r="J525" s="7" t="str">
        <f t="shared" si="255"/>
        <v/>
      </c>
      <c r="K525" s="9" t="str">
        <f t="shared" si="256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51"/>
        <v/>
      </c>
      <c r="G526" s="7" t="str">
        <f t="shared" si="252"/>
        <v/>
      </c>
      <c r="H526" s="5" t="str">
        <f t="shared" si="253"/>
        <v/>
      </c>
      <c r="I526" s="122" t="str">
        <f t="shared" si="254"/>
        <v/>
      </c>
      <c r="J526" s="7" t="str">
        <f t="shared" si="255"/>
        <v/>
      </c>
      <c r="K526" s="9" t="str">
        <f t="shared" si="256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51"/>
        <v/>
      </c>
      <c r="G527" s="7" t="str">
        <f t="shared" si="252"/>
        <v/>
      </c>
      <c r="H527" s="5" t="str">
        <f t="shared" si="253"/>
        <v/>
      </c>
      <c r="I527" s="122" t="str">
        <f t="shared" si="254"/>
        <v/>
      </c>
      <c r="J527" s="7" t="str">
        <f t="shared" si="255"/>
        <v/>
      </c>
      <c r="K527" s="9" t="str">
        <f t="shared" si="256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51"/>
        <v/>
      </c>
      <c r="G528" s="7" t="str">
        <f t="shared" si="252"/>
        <v/>
      </c>
      <c r="H528" s="5" t="str">
        <f t="shared" si="253"/>
        <v/>
      </c>
      <c r="I528" s="122" t="str">
        <f t="shared" si="254"/>
        <v/>
      </c>
      <c r="J528" s="7" t="str">
        <f t="shared" si="255"/>
        <v/>
      </c>
      <c r="K528" s="9" t="str">
        <f t="shared" si="256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51"/>
        <v/>
      </c>
      <c r="G529" s="7" t="str">
        <f t="shared" si="252"/>
        <v/>
      </c>
      <c r="H529" s="5" t="str">
        <f t="shared" si="253"/>
        <v/>
      </c>
      <c r="I529" s="122" t="str">
        <f t="shared" si="254"/>
        <v/>
      </c>
      <c r="J529" s="7" t="str">
        <f t="shared" si="255"/>
        <v/>
      </c>
      <c r="K529" s="9" t="str">
        <f t="shared" si="256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51"/>
        <v/>
      </c>
      <c r="G530" s="7" t="str">
        <f t="shared" si="252"/>
        <v/>
      </c>
      <c r="H530" s="5" t="str">
        <f t="shared" si="253"/>
        <v/>
      </c>
      <c r="I530" s="122" t="str">
        <f t="shared" si="254"/>
        <v/>
      </c>
      <c r="J530" s="7" t="str">
        <f t="shared" si="255"/>
        <v/>
      </c>
      <c r="K530" s="9" t="str">
        <f t="shared" si="256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51"/>
        <v/>
      </c>
      <c r="G531" s="7" t="str">
        <f t="shared" si="252"/>
        <v/>
      </c>
      <c r="H531" s="5" t="str">
        <f t="shared" si="253"/>
        <v/>
      </c>
      <c r="I531" s="122" t="str">
        <f t="shared" si="254"/>
        <v/>
      </c>
      <c r="J531" s="7" t="str">
        <f t="shared" si="255"/>
        <v/>
      </c>
      <c r="K531" s="9" t="str">
        <f t="shared" si="256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51"/>
        <v/>
      </c>
      <c r="G532" s="7" t="str">
        <f t="shared" si="252"/>
        <v/>
      </c>
      <c r="H532" s="5" t="str">
        <f t="shared" si="253"/>
        <v/>
      </c>
      <c r="I532" s="122" t="str">
        <f t="shared" si="254"/>
        <v/>
      </c>
      <c r="J532" s="7" t="str">
        <f t="shared" si="255"/>
        <v/>
      </c>
      <c r="K532" s="9" t="str">
        <f t="shared" si="256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51"/>
        <v/>
      </c>
      <c r="G533" s="7" t="str">
        <f t="shared" si="252"/>
        <v/>
      </c>
      <c r="H533" s="5" t="str">
        <f t="shared" si="253"/>
        <v/>
      </c>
      <c r="I533" s="122" t="str">
        <f t="shared" si="254"/>
        <v/>
      </c>
      <c r="J533" s="7" t="str">
        <f t="shared" si="255"/>
        <v/>
      </c>
      <c r="K533" s="9" t="str">
        <f t="shared" si="256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51"/>
        <v/>
      </c>
      <c r="G534" s="7" t="str">
        <f t="shared" si="252"/>
        <v/>
      </c>
      <c r="H534" s="5" t="str">
        <f t="shared" si="253"/>
        <v/>
      </c>
      <c r="I534" s="122" t="str">
        <f t="shared" si="254"/>
        <v/>
      </c>
      <c r="J534" s="7" t="str">
        <f t="shared" si="255"/>
        <v/>
      </c>
      <c r="K534" s="9" t="str">
        <f t="shared" si="256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51"/>
        <v/>
      </c>
      <c r="G535" s="7" t="str">
        <f t="shared" si="252"/>
        <v/>
      </c>
      <c r="H535" s="5" t="str">
        <f t="shared" si="253"/>
        <v/>
      </c>
      <c r="I535" s="122" t="str">
        <f t="shared" si="254"/>
        <v/>
      </c>
      <c r="J535" s="7" t="str">
        <f t="shared" si="255"/>
        <v/>
      </c>
      <c r="K535" s="9" t="str">
        <f t="shared" si="256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51"/>
        <v/>
      </c>
      <c r="G536" s="7" t="str">
        <f t="shared" si="252"/>
        <v/>
      </c>
      <c r="H536" s="5" t="str">
        <f t="shared" si="253"/>
        <v/>
      </c>
      <c r="I536" s="122" t="str">
        <f t="shared" si="254"/>
        <v/>
      </c>
      <c r="J536" s="7" t="str">
        <f t="shared" si="255"/>
        <v/>
      </c>
      <c r="K536" s="9" t="str">
        <f t="shared" si="256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51"/>
        <v/>
      </c>
      <c r="G537" s="7" t="str">
        <f t="shared" si="252"/>
        <v/>
      </c>
      <c r="H537" s="5" t="str">
        <f t="shared" si="253"/>
        <v/>
      </c>
      <c r="I537" s="122" t="str">
        <f t="shared" si="254"/>
        <v/>
      </c>
      <c r="J537" s="7" t="str">
        <f t="shared" si="255"/>
        <v/>
      </c>
      <c r="K537" s="9" t="str">
        <f t="shared" si="256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51"/>
        <v/>
      </c>
      <c r="G538" s="7" t="str">
        <f t="shared" si="252"/>
        <v/>
      </c>
      <c r="H538" s="5" t="str">
        <f t="shared" si="253"/>
        <v/>
      </c>
      <c r="I538" s="122" t="str">
        <f t="shared" si="254"/>
        <v/>
      </c>
      <c r="J538" s="7" t="str">
        <f t="shared" si="255"/>
        <v/>
      </c>
      <c r="K538" s="9" t="str">
        <f t="shared" si="256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51"/>
        <v/>
      </c>
      <c r="G539" s="7" t="str">
        <f t="shared" si="252"/>
        <v/>
      </c>
      <c r="H539" s="5" t="str">
        <f t="shared" si="253"/>
        <v/>
      </c>
      <c r="I539" s="122" t="str">
        <f t="shared" si="254"/>
        <v/>
      </c>
      <c r="J539" s="7" t="str">
        <f t="shared" si="255"/>
        <v/>
      </c>
      <c r="K539" s="9" t="str">
        <f t="shared" si="256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51"/>
        <v/>
      </c>
      <c r="G540" s="7" t="str">
        <f t="shared" si="252"/>
        <v/>
      </c>
      <c r="H540" s="5" t="str">
        <f t="shared" si="253"/>
        <v/>
      </c>
      <c r="I540" s="122" t="str">
        <f t="shared" si="254"/>
        <v/>
      </c>
      <c r="J540" s="7" t="str">
        <f t="shared" si="255"/>
        <v/>
      </c>
      <c r="K540" s="9" t="str">
        <f t="shared" si="256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ref="F541:F604" si="257">IF(ISBLANK(B541),"",IF(I541="L","Baixa",IF(I541="A","Média",IF(I541="","","Alta"))))</f>
        <v/>
      </c>
      <c r="G541" s="7" t="str">
        <f t="shared" ref="G541:G604" si="258">CONCATENATE(B541,I541)</f>
        <v/>
      </c>
      <c r="H541" s="5" t="str">
        <f t="shared" ref="H541:H604" si="259">IF(ISBLANK(B541),"",IF(B541="ALI",IF(I541="L",7,IF(I541="A",10,15)),IF(B541="AIE",IF(I541="L",5,IF(I541="A",7,10)),IF(B541="SE",IF(I541="L",4,IF(I541="A",5,7)),IF(OR(B541="EE",B541="CE"),IF(I541="L",3,IF(I541="A",4,6)),0)))))</f>
        <v/>
      </c>
      <c r="I541" s="122" t="str">
        <f t="shared" ref="I541:I604" si="260">IF(OR(ISBLANK(D541),ISBLANK(E541)),IF(OR(B541="ALI",B541="AIE"),"L",IF(OR(B541="EE",B541="SE",B541="CE"),"A","")),IF(B541="EE",IF(E541&gt;=3,IF(D541&gt;=5,"H","A"),IF(E541&gt;=2,IF(D541&gt;=16,"H",IF(D541&lt;=4,"L","A")),IF(D541&lt;=15,"L","A"))),IF(OR(B541="SE",B541="CE"),IF(E541&gt;=4,IF(D541&gt;=6,"H","A"),IF(E541&gt;=2,IF(D541&gt;=20,"H",IF(D541&lt;=5,"L","A")),IF(D541&lt;=19,"L","A"))),IF(OR(B541="ALI",B541="AIE"),IF(E541&gt;=6,IF(D541&gt;=20,"H","A"),IF(E541&gt;=2,IF(D541&gt;=51,"H",IF(D541&lt;=19,"L","A")),IF(D541&lt;=50,"L","A"))),""))))</f>
        <v/>
      </c>
      <c r="J541" s="7" t="str">
        <f t="shared" ref="J541:J604" si="261">CONCATENATE(B541,C541)</f>
        <v/>
      </c>
      <c r="K541" s="9" t="str">
        <f t="shared" si="256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57"/>
        <v/>
      </c>
      <c r="G542" s="7" t="str">
        <f t="shared" si="258"/>
        <v/>
      </c>
      <c r="H542" s="5" t="str">
        <f t="shared" si="259"/>
        <v/>
      </c>
      <c r="I542" s="122" t="str">
        <f t="shared" si="260"/>
        <v/>
      </c>
      <c r="J542" s="7" t="str">
        <f t="shared" si="261"/>
        <v/>
      </c>
      <c r="K542" s="9" t="str">
        <f t="shared" si="256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57"/>
        <v/>
      </c>
      <c r="G543" s="7" t="str">
        <f t="shared" si="258"/>
        <v/>
      </c>
      <c r="H543" s="5" t="str">
        <f t="shared" si="259"/>
        <v/>
      </c>
      <c r="I543" s="122" t="str">
        <f t="shared" si="260"/>
        <v/>
      </c>
      <c r="J543" s="7" t="str">
        <f t="shared" si="261"/>
        <v/>
      </c>
      <c r="K543" s="9" t="str">
        <f t="shared" ref="K543:K606" si="262">IF(OR(H543="",H543=0),L543,H543)</f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57"/>
        <v/>
      </c>
      <c r="G544" s="7" t="str">
        <f t="shared" si="258"/>
        <v/>
      </c>
      <c r="H544" s="5" t="str">
        <f t="shared" si="259"/>
        <v/>
      </c>
      <c r="I544" s="122" t="str">
        <f t="shared" si="260"/>
        <v/>
      </c>
      <c r="J544" s="7" t="str">
        <f t="shared" si="261"/>
        <v/>
      </c>
      <c r="K544" s="9" t="str">
        <f t="shared" si="262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57"/>
        <v/>
      </c>
      <c r="G545" s="7" t="str">
        <f t="shared" si="258"/>
        <v/>
      </c>
      <c r="H545" s="5" t="str">
        <f t="shared" si="259"/>
        <v/>
      </c>
      <c r="I545" s="122" t="str">
        <f t="shared" si="260"/>
        <v/>
      </c>
      <c r="J545" s="7" t="str">
        <f t="shared" si="261"/>
        <v/>
      </c>
      <c r="K545" s="9" t="str">
        <f t="shared" si="262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57"/>
        <v/>
      </c>
      <c r="G546" s="7" t="str">
        <f t="shared" si="258"/>
        <v/>
      </c>
      <c r="H546" s="5" t="str">
        <f t="shared" si="259"/>
        <v/>
      </c>
      <c r="I546" s="122" t="str">
        <f t="shared" si="260"/>
        <v/>
      </c>
      <c r="J546" s="7" t="str">
        <f t="shared" si="261"/>
        <v/>
      </c>
      <c r="K546" s="9" t="str">
        <f t="shared" si="262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57"/>
        <v/>
      </c>
      <c r="G547" s="7" t="str">
        <f t="shared" si="258"/>
        <v/>
      </c>
      <c r="H547" s="5" t="str">
        <f t="shared" si="259"/>
        <v/>
      </c>
      <c r="I547" s="122" t="str">
        <f t="shared" si="260"/>
        <v/>
      </c>
      <c r="J547" s="7" t="str">
        <f t="shared" si="261"/>
        <v/>
      </c>
      <c r="K547" s="9" t="str">
        <f t="shared" si="262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57"/>
        <v/>
      </c>
      <c r="G548" s="7" t="str">
        <f t="shared" si="258"/>
        <v/>
      </c>
      <c r="H548" s="5" t="str">
        <f t="shared" si="259"/>
        <v/>
      </c>
      <c r="I548" s="122" t="str">
        <f t="shared" si="260"/>
        <v/>
      </c>
      <c r="J548" s="7" t="str">
        <f t="shared" si="261"/>
        <v/>
      </c>
      <c r="K548" s="9" t="str">
        <f t="shared" si="262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57"/>
        <v/>
      </c>
      <c r="G549" s="7" t="str">
        <f t="shared" si="258"/>
        <v/>
      </c>
      <c r="H549" s="5" t="str">
        <f t="shared" si="259"/>
        <v/>
      </c>
      <c r="I549" s="122" t="str">
        <f t="shared" si="260"/>
        <v/>
      </c>
      <c r="J549" s="7" t="str">
        <f t="shared" si="261"/>
        <v/>
      </c>
      <c r="K549" s="9" t="str">
        <f t="shared" si="262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57"/>
        <v/>
      </c>
      <c r="G550" s="7" t="str">
        <f t="shared" si="258"/>
        <v/>
      </c>
      <c r="H550" s="5" t="str">
        <f t="shared" si="259"/>
        <v/>
      </c>
      <c r="I550" s="122" t="str">
        <f t="shared" si="260"/>
        <v/>
      </c>
      <c r="J550" s="7" t="str">
        <f t="shared" si="261"/>
        <v/>
      </c>
      <c r="K550" s="9" t="str">
        <f t="shared" si="262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57"/>
        <v/>
      </c>
      <c r="G551" s="7" t="str">
        <f t="shared" si="258"/>
        <v/>
      </c>
      <c r="H551" s="5" t="str">
        <f t="shared" si="259"/>
        <v/>
      </c>
      <c r="I551" s="122" t="str">
        <f t="shared" si="260"/>
        <v/>
      </c>
      <c r="J551" s="7" t="str">
        <f t="shared" si="261"/>
        <v/>
      </c>
      <c r="K551" s="9" t="str">
        <f t="shared" si="262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57"/>
        <v/>
      </c>
      <c r="G552" s="7" t="str">
        <f t="shared" si="258"/>
        <v/>
      </c>
      <c r="H552" s="5" t="str">
        <f t="shared" si="259"/>
        <v/>
      </c>
      <c r="I552" s="122" t="str">
        <f t="shared" si="260"/>
        <v/>
      </c>
      <c r="J552" s="7" t="str">
        <f t="shared" si="261"/>
        <v/>
      </c>
      <c r="K552" s="9" t="str">
        <f t="shared" si="262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57"/>
        <v/>
      </c>
      <c r="G553" s="7" t="str">
        <f t="shared" si="258"/>
        <v/>
      </c>
      <c r="H553" s="5" t="str">
        <f t="shared" si="259"/>
        <v/>
      </c>
      <c r="I553" s="122" t="str">
        <f t="shared" si="260"/>
        <v/>
      </c>
      <c r="J553" s="7" t="str">
        <f t="shared" si="261"/>
        <v/>
      </c>
      <c r="K553" s="9" t="str">
        <f t="shared" si="262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57"/>
        <v/>
      </c>
      <c r="G554" s="7" t="str">
        <f t="shared" si="258"/>
        <v/>
      </c>
      <c r="H554" s="5" t="str">
        <f t="shared" si="259"/>
        <v/>
      </c>
      <c r="I554" s="122" t="str">
        <f t="shared" si="260"/>
        <v/>
      </c>
      <c r="J554" s="7" t="str">
        <f t="shared" si="261"/>
        <v/>
      </c>
      <c r="K554" s="9" t="str">
        <f t="shared" si="262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57"/>
        <v/>
      </c>
      <c r="G555" s="7" t="str">
        <f t="shared" si="258"/>
        <v/>
      </c>
      <c r="H555" s="5" t="str">
        <f t="shared" si="259"/>
        <v/>
      </c>
      <c r="I555" s="122" t="str">
        <f t="shared" si="260"/>
        <v/>
      </c>
      <c r="J555" s="7" t="str">
        <f t="shared" si="261"/>
        <v/>
      </c>
      <c r="K555" s="9" t="str">
        <f t="shared" si="262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57"/>
        <v/>
      </c>
      <c r="G556" s="7" t="str">
        <f t="shared" si="258"/>
        <v/>
      </c>
      <c r="H556" s="5" t="str">
        <f t="shared" si="259"/>
        <v/>
      </c>
      <c r="I556" s="122" t="str">
        <f t="shared" si="260"/>
        <v/>
      </c>
      <c r="J556" s="7" t="str">
        <f t="shared" si="261"/>
        <v/>
      </c>
      <c r="K556" s="9" t="str">
        <f t="shared" si="262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57"/>
        <v/>
      </c>
      <c r="G557" s="7" t="str">
        <f t="shared" si="258"/>
        <v/>
      </c>
      <c r="H557" s="5" t="str">
        <f t="shared" si="259"/>
        <v/>
      </c>
      <c r="I557" s="122" t="str">
        <f t="shared" si="260"/>
        <v/>
      </c>
      <c r="J557" s="7" t="str">
        <f t="shared" si="261"/>
        <v/>
      </c>
      <c r="K557" s="9" t="str">
        <f t="shared" si="262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57"/>
        <v/>
      </c>
      <c r="G558" s="7" t="str">
        <f t="shared" si="258"/>
        <v/>
      </c>
      <c r="H558" s="5" t="str">
        <f t="shared" si="259"/>
        <v/>
      </c>
      <c r="I558" s="122" t="str">
        <f t="shared" si="260"/>
        <v/>
      </c>
      <c r="J558" s="7" t="str">
        <f t="shared" si="261"/>
        <v/>
      </c>
      <c r="K558" s="9" t="str">
        <f t="shared" si="262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57"/>
        <v/>
      </c>
      <c r="G559" s="7" t="str">
        <f t="shared" si="258"/>
        <v/>
      </c>
      <c r="H559" s="5" t="str">
        <f t="shared" si="259"/>
        <v/>
      </c>
      <c r="I559" s="122" t="str">
        <f t="shared" si="260"/>
        <v/>
      </c>
      <c r="J559" s="7" t="str">
        <f t="shared" si="261"/>
        <v/>
      </c>
      <c r="K559" s="9" t="str">
        <f t="shared" si="262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57"/>
        <v/>
      </c>
      <c r="G560" s="7" t="str">
        <f t="shared" si="258"/>
        <v/>
      </c>
      <c r="H560" s="5" t="str">
        <f t="shared" si="259"/>
        <v/>
      </c>
      <c r="I560" s="122" t="str">
        <f t="shared" si="260"/>
        <v/>
      </c>
      <c r="J560" s="7" t="str">
        <f t="shared" si="261"/>
        <v/>
      </c>
      <c r="K560" s="9" t="str">
        <f t="shared" si="262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57"/>
        <v/>
      </c>
      <c r="G561" s="7" t="str">
        <f t="shared" si="258"/>
        <v/>
      </c>
      <c r="H561" s="5" t="str">
        <f t="shared" si="259"/>
        <v/>
      </c>
      <c r="I561" s="122" t="str">
        <f t="shared" si="260"/>
        <v/>
      </c>
      <c r="J561" s="7" t="str">
        <f t="shared" si="261"/>
        <v/>
      </c>
      <c r="K561" s="9" t="str">
        <f t="shared" si="262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57"/>
        <v/>
      </c>
      <c r="G562" s="7" t="str">
        <f t="shared" si="258"/>
        <v/>
      </c>
      <c r="H562" s="5" t="str">
        <f t="shared" si="259"/>
        <v/>
      </c>
      <c r="I562" s="122" t="str">
        <f t="shared" si="260"/>
        <v/>
      </c>
      <c r="J562" s="7" t="str">
        <f t="shared" si="261"/>
        <v/>
      </c>
      <c r="K562" s="9" t="str">
        <f t="shared" si="262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57"/>
        <v/>
      </c>
      <c r="G563" s="7" t="str">
        <f t="shared" si="258"/>
        <v/>
      </c>
      <c r="H563" s="5" t="str">
        <f t="shared" si="259"/>
        <v/>
      </c>
      <c r="I563" s="122" t="str">
        <f t="shared" si="260"/>
        <v/>
      </c>
      <c r="J563" s="7" t="str">
        <f t="shared" si="261"/>
        <v/>
      </c>
      <c r="K563" s="9" t="str">
        <f t="shared" si="262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57"/>
        <v/>
      </c>
      <c r="G564" s="7" t="str">
        <f t="shared" si="258"/>
        <v/>
      </c>
      <c r="H564" s="5" t="str">
        <f t="shared" si="259"/>
        <v/>
      </c>
      <c r="I564" s="122" t="str">
        <f t="shared" si="260"/>
        <v/>
      </c>
      <c r="J564" s="7" t="str">
        <f t="shared" si="261"/>
        <v/>
      </c>
      <c r="K564" s="9" t="str">
        <f t="shared" si="262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57"/>
        <v/>
      </c>
      <c r="G565" s="7" t="str">
        <f t="shared" si="258"/>
        <v/>
      </c>
      <c r="H565" s="5" t="str">
        <f t="shared" si="259"/>
        <v/>
      </c>
      <c r="I565" s="122" t="str">
        <f t="shared" si="260"/>
        <v/>
      </c>
      <c r="J565" s="7" t="str">
        <f t="shared" si="261"/>
        <v/>
      </c>
      <c r="K565" s="9" t="str">
        <f t="shared" si="262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57"/>
        <v/>
      </c>
      <c r="G566" s="7" t="str">
        <f t="shared" si="258"/>
        <v/>
      </c>
      <c r="H566" s="5" t="str">
        <f t="shared" si="259"/>
        <v/>
      </c>
      <c r="I566" s="122" t="str">
        <f t="shared" si="260"/>
        <v/>
      </c>
      <c r="J566" s="7" t="str">
        <f t="shared" si="261"/>
        <v/>
      </c>
      <c r="K566" s="9" t="str">
        <f t="shared" si="262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57"/>
        <v/>
      </c>
      <c r="G567" s="7" t="str">
        <f t="shared" si="258"/>
        <v/>
      </c>
      <c r="H567" s="5" t="str">
        <f t="shared" si="259"/>
        <v/>
      </c>
      <c r="I567" s="122" t="str">
        <f t="shared" si="260"/>
        <v/>
      </c>
      <c r="J567" s="7" t="str">
        <f t="shared" si="261"/>
        <v/>
      </c>
      <c r="K567" s="9" t="str">
        <f t="shared" si="262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57"/>
        <v/>
      </c>
      <c r="G568" s="7" t="str">
        <f t="shared" si="258"/>
        <v/>
      </c>
      <c r="H568" s="5" t="str">
        <f t="shared" si="259"/>
        <v/>
      </c>
      <c r="I568" s="122" t="str">
        <f t="shared" si="260"/>
        <v/>
      </c>
      <c r="J568" s="7" t="str">
        <f t="shared" si="261"/>
        <v/>
      </c>
      <c r="K568" s="9" t="str">
        <f t="shared" si="262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57"/>
        <v/>
      </c>
      <c r="G569" s="7" t="str">
        <f t="shared" si="258"/>
        <v/>
      </c>
      <c r="H569" s="5" t="str">
        <f t="shared" si="259"/>
        <v/>
      </c>
      <c r="I569" s="122" t="str">
        <f t="shared" si="260"/>
        <v/>
      </c>
      <c r="J569" s="7" t="str">
        <f t="shared" si="261"/>
        <v/>
      </c>
      <c r="K569" s="9" t="str">
        <f t="shared" si="262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57"/>
        <v/>
      </c>
      <c r="G570" s="7" t="str">
        <f t="shared" si="258"/>
        <v/>
      </c>
      <c r="H570" s="5" t="str">
        <f t="shared" si="259"/>
        <v/>
      </c>
      <c r="I570" s="122" t="str">
        <f t="shared" si="260"/>
        <v/>
      </c>
      <c r="J570" s="7" t="str">
        <f t="shared" si="261"/>
        <v/>
      </c>
      <c r="K570" s="9" t="str">
        <f t="shared" si="262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57"/>
        <v/>
      </c>
      <c r="G571" s="7" t="str">
        <f t="shared" si="258"/>
        <v/>
      </c>
      <c r="H571" s="5" t="str">
        <f t="shared" si="259"/>
        <v/>
      </c>
      <c r="I571" s="122" t="str">
        <f t="shared" si="260"/>
        <v/>
      </c>
      <c r="J571" s="7" t="str">
        <f t="shared" si="261"/>
        <v/>
      </c>
      <c r="K571" s="9" t="str">
        <f t="shared" si="262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57"/>
        <v/>
      </c>
      <c r="G572" s="7" t="str">
        <f t="shared" si="258"/>
        <v/>
      </c>
      <c r="H572" s="5" t="str">
        <f t="shared" si="259"/>
        <v/>
      </c>
      <c r="I572" s="122" t="str">
        <f t="shared" si="260"/>
        <v/>
      </c>
      <c r="J572" s="7" t="str">
        <f t="shared" si="261"/>
        <v/>
      </c>
      <c r="K572" s="9" t="str">
        <f t="shared" si="262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57"/>
        <v/>
      </c>
      <c r="G573" s="7" t="str">
        <f t="shared" si="258"/>
        <v/>
      </c>
      <c r="H573" s="5" t="str">
        <f t="shared" si="259"/>
        <v/>
      </c>
      <c r="I573" s="122" t="str">
        <f t="shared" si="260"/>
        <v/>
      </c>
      <c r="J573" s="7" t="str">
        <f t="shared" si="261"/>
        <v/>
      </c>
      <c r="K573" s="9" t="str">
        <f t="shared" si="262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57"/>
        <v/>
      </c>
      <c r="G574" s="7" t="str">
        <f t="shared" si="258"/>
        <v/>
      </c>
      <c r="H574" s="5" t="str">
        <f t="shared" si="259"/>
        <v/>
      </c>
      <c r="I574" s="122" t="str">
        <f t="shared" si="260"/>
        <v/>
      </c>
      <c r="J574" s="7" t="str">
        <f t="shared" si="261"/>
        <v/>
      </c>
      <c r="K574" s="9" t="str">
        <f t="shared" si="262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57"/>
        <v/>
      </c>
      <c r="G575" s="7" t="str">
        <f t="shared" si="258"/>
        <v/>
      </c>
      <c r="H575" s="5" t="str">
        <f t="shared" si="259"/>
        <v/>
      </c>
      <c r="I575" s="122" t="str">
        <f t="shared" si="260"/>
        <v/>
      </c>
      <c r="J575" s="7" t="str">
        <f t="shared" si="261"/>
        <v/>
      </c>
      <c r="K575" s="9" t="str">
        <f t="shared" si="262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57"/>
        <v/>
      </c>
      <c r="G576" s="7" t="str">
        <f t="shared" si="258"/>
        <v/>
      </c>
      <c r="H576" s="5" t="str">
        <f t="shared" si="259"/>
        <v/>
      </c>
      <c r="I576" s="122" t="str">
        <f t="shared" si="260"/>
        <v/>
      </c>
      <c r="J576" s="7" t="str">
        <f t="shared" si="261"/>
        <v/>
      </c>
      <c r="K576" s="9" t="str">
        <f t="shared" si="262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57"/>
        <v/>
      </c>
      <c r="G577" s="7" t="str">
        <f t="shared" si="258"/>
        <v/>
      </c>
      <c r="H577" s="5" t="str">
        <f t="shared" si="259"/>
        <v/>
      </c>
      <c r="I577" s="122" t="str">
        <f t="shared" si="260"/>
        <v/>
      </c>
      <c r="J577" s="7" t="str">
        <f t="shared" si="261"/>
        <v/>
      </c>
      <c r="K577" s="9" t="str">
        <f t="shared" si="262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57"/>
        <v/>
      </c>
      <c r="G578" s="7" t="str">
        <f t="shared" si="258"/>
        <v/>
      </c>
      <c r="H578" s="5" t="str">
        <f t="shared" si="259"/>
        <v/>
      </c>
      <c r="I578" s="122" t="str">
        <f t="shared" si="260"/>
        <v/>
      </c>
      <c r="J578" s="7" t="str">
        <f t="shared" si="261"/>
        <v/>
      </c>
      <c r="K578" s="9" t="str">
        <f t="shared" si="262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57"/>
        <v/>
      </c>
      <c r="G579" s="7" t="str">
        <f t="shared" si="258"/>
        <v/>
      </c>
      <c r="H579" s="5" t="str">
        <f t="shared" si="259"/>
        <v/>
      </c>
      <c r="I579" s="122" t="str">
        <f t="shared" si="260"/>
        <v/>
      </c>
      <c r="J579" s="7" t="str">
        <f t="shared" si="261"/>
        <v/>
      </c>
      <c r="K579" s="9" t="str">
        <f t="shared" si="262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57"/>
        <v/>
      </c>
      <c r="G580" s="7" t="str">
        <f t="shared" si="258"/>
        <v/>
      </c>
      <c r="H580" s="5" t="str">
        <f t="shared" si="259"/>
        <v/>
      </c>
      <c r="I580" s="122" t="str">
        <f t="shared" si="260"/>
        <v/>
      </c>
      <c r="J580" s="7" t="str">
        <f t="shared" si="261"/>
        <v/>
      </c>
      <c r="K580" s="9" t="str">
        <f t="shared" si="262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57"/>
        <v/>
      </c>
      <c r="G581" s="7" t="str">
        <f t="shared" si="258"/>
        <v/>
      </c>
      <c r="H581" s="5" t="str">
        <f t="shared" si="259"/>
        <v/>
      </c>
      <c r="I581" s="122" t="str">
        <f t="shared" si="260"/>
        <v/>
      </c>
      <c r="J581" s="7" t="str">
        <f t="shared" si="261"/>
        <v/>
      </c>
      <c r="K581" s="9" t="str">
        <f t="shared" si="262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57"/>
        <v/>
      </c>
      <c r="G582" s="7" t="str">
        <f t="shared" si="258"/>
        <v/>
      </c>
      <c r="H582" s="5" t="str">
        <f t="shared" si="259"/>
        <v/>
      </c>
      <c r="I582" s="122" t="str">
        <f t="shared" si="260"/>
        <v/>
      </c>
      <c r="J582" s="7" t="str">
        <f t="shared" si="261"/>
        <v/>
      </c>
      <c r="K582" s="9" t="str">
        <f t="shared" si="262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57"/>
        <v/>
      </c>
      <c r="G583" s="7" t="str">
        <f t="shared" si="258"/>
        <v/>
      </c>
      <c r="H583" s="5" t="str">
        <f t="shared" si="259"/>
        <v/>
      </c>
      <c r="I583" s="122" t="str">
        <f t="shared" si="260"/>
        <v/>
      </c>
      <c r="J583" s="7" t="str">
        <f t="shared" si="261"/>
        <v/>
      </c>
      <c r="K583" s="9" t="str">
        <f t="shared" si="262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57"/>
        <v/>
      </c>
      <c r="G584" s="7" t="str">
        <f t="shared" si="258"/>
        <v/>
      </c>
      <c r="H584" s="5" t="str">
        <f t="shared" si="259"/>
        <v/>
      </c>
      <c r="I584" s="122" t="str">
        <f t="shared" si="260"/>
        <v/>
      </c>
      <c r="J584" s="7" t="str">
        <f t="shared" si="261"/>
        <v/>
      </c>
      <c r="K584" s="9" t="str">
        <f t="shared" si="262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57"/>
        <v/>
      </c>
      <c r="G585" s="7" t="str">
        <f t="shared" si="258"/>
        <v/>
      </c>
      <c r="H585" s="5" t="str">
        <f t="shared" si="259"/>
        <v/>
      </c>
      <c r="I585" s="122" t="str">
        <f t="shared" si="260"/>
        <v/>
      </c>
      <c r="J585" s="7" t="str">
        <f t="shared" si="261"/>
        <v/>
      </c>
      <c r="K585" s="9" t="str">
        <f t="shared" si="262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57"/>
        <v/>
      </c>
      <c r="G586" s="7" t="str">
        <f t="shared" si="258"/>
        <v/>
      </c>
      <c r="H586" s="5" t="str">
        <f t="shared" si="259"/>
        <v/>
      </c>
      <c r="I586" s="122" t="str">
        <f t="shared" si="260"/>
        <v/>
      </c>
      <c r="J586" s="7" t="str">
        <f t="shared" si="261"/>
        <v/>
      </c>
      <c r="K586" s="9" t="str">
        <f t="shared" si="262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57"/>
        <v/>
      </c>
      <c r="G587" s="7" t="str">
        <f t="shared" si="258"/>
        <v/>
      </c>
      <c r="H587" s="5" t="str">
        <f t="shared" si="259"/>
        <v/>
      </c>
      <c r="I587" s="122" t="str">
        <f t="shared" si="260"/>
        <v/>
      </c>
      <c r="J587" s="7" t="str">
        <f t="shared" si="261"/>
        <v/>
      </c>
      <c r="K587" s="9" t="str">
        <f t="shared" si="262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57"/>
        <v/>
      </c>
      <c r="G588" s="7" t="str">
        <f t="shared" si="258"/>
        <v/>
      </c>
      <c r="H588" s="5" t="str">
        <f t="shared" si="259"/>
        <v/>
      </c>
      <c r="I588" s="122" t="str">
        <f t="shared" si="260"/>
        <v/>
      </c>
      <c r="J588" s="7" t="str">
        <f t="shared" si="261"/>
        <v/>
      </c>
      <c r="K588" s="9" t="str">
        <f t="shared" si="262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57"/>
        <v/>
      </c>
      <c r="G589" s="7" t="str">
        <f t="shared" si="258"/>
        <v/>
      </c>
      <c r="H589" s="5" t="str">
        <f t="shared" si="259"/>
        <v/>
      </c>
      <c r="I589" s="122" t="str">
        <f t="shared" si="260"/>
        <v/>
      </c>
      <c r="J589" s="7" t="str">
        <f t="shared" si="261"/>
        <v/>
      </c>
      <c r="K589" s="9" t="str">
        <f t="shared" si="262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57"/>
        <v/>
      </c>
      <c r="G590" s="7" t="str">
        <f t="shared" si="258"/>
        <v/>
      </c>
      <c r="H590" s="5" t="str">
        <f t="shared" si="259"/>
        <v/>
      </c>
      <c r="I590" s="122" t="str">
        <f t="shared" si="260"/>
        <v/>
      </c>
      <c r="J590" s="7" t="str">
        <f t="shared" si="261"/>
        <v/>
      </c>
      <c r="K590" s="9" t="str">
        <f t="shared" si="262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57"/>
        <v/>
      </c>
      <c r="G591" s="7" t="str">
        <f t="shared" si="258"/>
        <v/>
      </c>
      <c r="H591" s="5" t="str">
        <f t="shared" si="259"/>
        <v/>
      </c>
      <c r="I591" s="122" t="str">
        <f t="shared" si="260"/>
        <v/>
      </c>
      <c r="J591" s="7" t="str">
        <f t="shared" si="261"/>
        <v/>
      </c>
      <c r="K591" s="9" t="str">
        <f t="shared" si="262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57"/>
        <v/>
      </c>
      <c r="G592" s="7" t="str">
        <f t="shared" si="258"/>
        <v/>
      </c>
      <c r="H592" s="5" t="str">
        <f t="shared" si="259"/>
        <v/>
      </c>
      <c r="I592" s="122" t="str">
        <f t="shared" si="260"/>
        <v/>
      </c>
      <c r="J592" s="7" t="str">
        <f t="shared" si="261"/>
        <v/>
      </c>
      <c r="K592" s="9" t="str">
        <f t="shared" si="262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57"/>
        <v/>
      </c>
      <c r="G593" s="7" t="str">
        <f t="shared" si="258"/>
        <v/>
      </c>
      <c r="H593" s="5" t="str">
        <f t="shared" si="259"/>
        <v/>
      </c>
      <c r="I593" s="122" t="str">
        <f t="shared" si="260"/>
        <v/>
      </c>
      <c r="J593" s="7" t="str">
        <f t="shared" si="261"/>
        <v/>
      </c>
      <c r="K593" s="9" t="str">
        <f t="shared" si="262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57"/>
        <v/>
      </c>
      <c r="G594" s="7" t="str">
        <f t="shared" si="258"/>
        <v/>
      </c>
      <c r="H594" s="5" t="str">
        <f t="shared" si="259"/>
        <v/>
      </c>
      <c r="I594" s="122" t="str">
        <f t="shared" si="260"/>
        <v/>
      </c>
      <c r="J594" s="7" t="str">
        <f t="shared" si="261"/>
        <v/>
      </c>
      <c r="K594" s="9" t="str">
        <f t="shared" si="262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57"/>
        <v/>
      </c>
      <c r="G595" s="7" t="str">
        <f t="shared" si="258"/>
        <v/>
      </c>
      <c r="H595" s="5" t="str">
        <f t="shared" si="259"/>
        <v/>
      </c>
      <c r="I595" s="122" t="str">
        <f t="shared" si="260"/>
        <v/>
      </c>
      <c r="J595" s="7" t="str">
        <f t="shared" si="261"/>
        <v/>
      </c>
      <c r="K595" s="9" t="str">
        <f t="shared" si="262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57"/>
        <v/>
      </c>
      <c r="G596" s="7" t="str">
        <f t="shared" si="258"/>
        <v/>
      </c>
      <c r="H596" s="5" t="str">
        <f t="shared" si="259"/>
        <v/>
      </c>
      <c r="I596" s="122" t="str">
        <f t="shared" si="260"/>
        <v/>
      </c>
      <c r="J596" s="7" t="str">
        <f t="shared" si="261"/>
        <v/>
      </c>
      <c r="K596" s="9" t="str">
        <f t="shared" si="262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57"/>
        <v/>
      </c>
      <c r="G597" s="7" t="str">
        <f t="shared" si="258"/>
        <v/>
      </c>
      <c r="H597" s="5" t="str">
        <f t="shared" si="259"/>
        <v/>
      </c>
      <c r="I597" s="122" t="str">
        <f t="shared" si="260"/>
        <v/>
      </c>
      <c r="J597" s="7" t="str">
        <f t="shared" si="261"/>
        <v/>
      </c>
      <c r="K597" s="9" t="str">
        <f t="shared" si="262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57"/>
        <v/>
      </c>
      <c r="G598" s="7" t="str">
        <f t="shared" si="258"/>
        <v/>
      </c>
      <c r="H598" s="5" t="str">
        <f t="shared" si="259"/>
        <v/>
      </c>
      <c r="I598" s="122" t="str">
        <f t="shared" si="260"/>
        <v/>
      </c>
      <c r="J598" s="7" t="str">
        <f t="shared" si="261"/>
        <v/>
      </c>
      <c r="K598" s="9" t="str">
        <f t="shared" si="262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57"/>
        <v/>
      </c>
      <c r="G599" s="7" t="str">
        <f t="shared" si="258"/>
        <v/>
      </c>
      <c r="H599" s="5" t="str">
        <f t="shared" si="259"/>
        <v/>
      </c>
      <c r="I599" s="122" t="str">
        <f t="shared" si="260"/>
        <v/>
      </c>
      <c r="J599" s="7" t="str">
        <f t="shared" si="261"/>
        <v/>
      </c>
      <c r="K599" s="9" t="str">
        <f t="shared" si="262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57"/>
        <v/>
      </c>
      <c r="G600" s="7" t="str">
        <f t="shared" si="258"/>
        <v/>
      </c>
      <c r="H600" s="5" t="str">
        <f t="shared" si="259"/>
        <v/>
      </c>
      <c r="I600" s="122" t="str">
        <f t="shared" si="260"/>
        <v/>
      </c>
      <c r="J600" s="7" t="str">
        <f t="shared" si="261"/>
        <v/>
      </c>
      <c r="K600" s="9" t="str">
        <f t="shared" si="262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57"/>
        <v/>
      </c>
      <c r="G601" s="7" t="str">
        <f t="shared" si="258"/>
        <v/>
      </c>
      <c r="H601" s="5" t="str">
        <f t="shared" si="259"/>
        <v/>
      </c>
      <c r="I601" s="122" t="str">
        <f t="shared" si="260"/>
        <v/>
      </c>
      <c r="J601" s="7" t="str">
        <f t="shared" si="261"/>
        <v/>
      </c>
      <c r="K601" s="9" t="str">
        <f t="shared" si="262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57"/>
        <v/>
      </c>
      <c r="G602" s="7" t="str">
        <f t="shared" si="258"/>
        <v/>
      </c>
      <c r="H602" s="5" t="str">
        <f t="shared" si="259"/>
        <v/>
      </c>
      <c r="I602" s="122" t="str">
        <f t="shared" si="260"/>
        <v/>
      </c>
      <c r="J602" s="7" t="str">
        <f t="shared" si="261"/>
        <v/>
      </c>
      <c r="K602" s="9" t="str">
        <f t="shared" si="262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57"/>
        <v/>
      </c>
      <c r="G603" s="7" t="str">
        <f t="shared" si="258"/>
        <v/>
      </c>
      <c r="H603" s="5" t="str">
        <f t="shared" si="259"/>
        <v/>
      </c>
      <c r="I603" s="122" t="str">
        <f t="shared" si="260"/>
        <v/>
      </c>
      <c r="J603" s="7" t="str">
        <f t="shared" si="261"/>
        <v/>
      </c>
      <c r="K603" s="9" t="str">
        <f t="shared" si="262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57"/>
        <v/>
      </c>
      <c r="G604" s="7" t="str">
        <f t="shared" si="258"/>
        <v/>
      </c>
      <c r="H604" s="5" t="str">
        <f t="shared" si="259"/>
        <v/>
      </c>
      <c r="I604" s="122" t="str">
        <f t="shared" si="260"/>
        <v/>
      </c>
      <c r="J604" s="7" t="str">
        <f t="shared" si="261"/>
        <v/>
      </c>
      <c r="K604" s="9" t="str">
        <f t="shared" si="262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ref="F605:F628" si="263">IF(ISBLANK(B605),"",IF(I605="L","Baixa",IF(I605="A","Média",IF(I605="","","Alta"))))</f>
        <v/>
      </c>
      <c r="G605" s="7" t="str">
        <f t="shared" ref="G605:G628" si="264">CONCATENATE(B605,I605)</f>
        <v/>
      </c>
      <c r="H605" s="5" t="str">
        <f t="shared" ref="H605:H628" si="265">IF(ISBLANK(B605),"",IF(B605="ALI",IF(I605="L",7,IF(I605="A",10,15)),IF(B605="AIE",IF(I605="L",5,IF(I605="A",7,10)),IF(B605="SE",IF(I605="L",4,IF(I605="A",5,7)),IF(OR(B605="EE",B605="CE"),IF(I605="L",3,IF(I605="A",4,6)),0)))))</f>
        <v/>
      </c>
      <c r="I605" s="122" t="str">
        <f t="shared" ref="I605:I628" si="266">IF(OR(ISBLANK(D605),ISBLANK(E605)),IF(OR(B605="ALI",B605="AIE"),"L",IF(OR(B605="EE",B605="SE",B605="CE"),"A","")),IF(B605="EE",IF(E605&gt;=3,IF(D605&gt;=5,"H","A"),IF(E605&gt;=2,IF(D605&gt;=16,"H",IF(D605&lt;=4,"L","A")),IF(D605&lt;=15,"L","A"))),IF(OR(B605="SE",B605="CE"),IF(E605&gt;=4,IF(D605&gt;=6,"H","A"),IF(E605&gt;=2,IF(D605&gt;=20,"H",IF(D605&lt;=5,"L","A")),IF(D605&lt;=19,"L","A"))),IF(OR(B605="ALI",B605="AIE"),IF(E605&gt;=6,IF(D605&gt;=20,"H","A"),IF(E605&gt;=2,IF(D605&gt;=51,"H",IF(D605&lt;=19,"L","A")),IF(D605&lt;=50,"L","A"))),""))))</f>
        <v/>
      </c>
      <c r="J605" s="7" t="str">
        <f t="shared" ref="J605:J628" si="267">CONCATENATE(B605,C605)</f>
        <v/>
      </c>
      <c r="K605" s="9" t="str">
        <f t="shared" si="262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63"/>
        <v/>
      </c>
      <c r="G606" s="7" t="str">
        <f t="shared" si="264"/>
        <v/>
      </c>
      <c r="H606" s="5" t="str">
        <f t="shared" si="265"/>
        <v/>
      </c>
      <c r="I606" s="122" t="str">
        <f t="shared" si="266"/>
        <v/>
      </c>
      <c r="J606" s="7" t="str">
        <f t="shared" si="267"/>
        <v/>
      </c>
      <c r="K606" s="9" t="str">
        <f t="shared" si="262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63"/>
        <v/>
      </c>
      <c r="G607" s="7" t="str">
        <f t="shared" si="264"/>
        <v/>
      </c>
      <c r="H607" s="5" t="str">
        <f t="shared" si="265"/>
        <v/>
      </c>
      <c r="I607" s="122" t="str">
        <f t="shared" si="266"/>
        <v/>
      </c>
      <c r="J607" s="7" t="str">
        <f t="shared" si="267"/>
        <v/>
      </c>
      <c r="K607" s="9" t="str">
        <f t="shared" ref="K607:K628" si="268">IF(OR(H607="",H607=0),L607,H607)</f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63"/>
        <v/>
      </c>
      <c r="G608" s="7" t="str">
        <f t="shared" si="264"/>
        <v/>
      </c>
      <c r="H608" s="5" t="str">
        <f t="shared" si="265"/>
        <v/>
      </c>
      <c r="I608" s="122" t="str">
        <f t="shared" si="266"/>
        <v/>
      </c>
      <c r="J608" s="7" t="str">
        <f t="shared" si="267"/>
        <v/>
      </c>
      <c r="K608" s="9" t="str">
        <f t="shared" si="268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63"/>
        <v/>
      </c>
      <c r="G609" s="7" t="str">
        <f t="shared" si="264"/>
        <v/>
      </c>
      <c r="H609" s="5" t="str">
        <f t="shared" si="265"/>
        <v/>
      </c>
      <c r="I609" s="122" t="str">
        <f t="shared" si="266"/>
        <v/>
      </c>
      <c r="J609" s="7" t="str">
        <f t="shared" si="267"/>
        <v/>
      </c>
      <c r="K609" s="9" t="str">
        <f t="shared" si="268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63"/>
        <v/>
      </c>
      <c r="G610" s="7" t="str">
        <f t="shared" si="264"/>
        <v/>
      </c>
      <c r="H610" s="5" t="str">
        <f t="shared" si="265"/>
        <v/>
      </c>
      <c r="I610" s="122" t="str">
        <f t="shared" si="266"/>
        <v/>
      </c>
      <c r="J610" s="7" t="str">
        <f t="shared" si="267"/>
        <v/>
      </c>
      <c r="K610" s="9" t="str">
        <f t="shared" si="268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63"/>
        <v/>
      </c>
      <c r="G611" s="7" t="str">
        <f t="shared" si="264"/>
        <v/>
      </c>
      <c r="H611" s="5" t="str">
        <f t="shared" si="265"/>
        <v/>
      </c>
      <c r="I611" s="122" t="str">
        <f t="shared" si="266"/>
        <v/>
      </c>
      <c r="J611" s="7" t="str">
        <f t="shared" si="267"/>
        <v/>
      </c>
      <c r="K611" s="9" t="str">
        <f t="shared" si="268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63"/>
        <v/>
      </c>
      <c r="G612" s="7" t="str">
        <f t="shared" si="264"/>
        <v/>
      </c>
      <c r="H612" s="5" t="str">
        <f t="shared" si="265"/>
        <v/>
      </c>
      <c r="I612" s="122" t="str">
        <f t="shared" si="266"/>
        <v/>
      </c>
      <c r="J612" s="7" t="str">
        <f t="shared" si="267"/>
        <v/>
      </c>
      <c r="K612" s="9" t="str">
        <f t="shared" si="268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63"/>
        <v/>
      </c>
      <c r="G613" s="7" t="str">
        <f t="shared" si="264"/>
        <v/>
      </c>
      <c r="H613" s="5" t="str">
        <f t="shared" si="265"/>
        <v/>
      </c>
      <c r="I613" s="122" t="str">
        <f t="shared" si="266"/>
        <v/>
      </c>
      <c r="J613" s="7" t="str">
        <f t="shared" si="267"/>
        <v/>
      </c>
      <c r="K613" s="9" t="str">
        <f t="shared" si="268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63"/>
        <v/>
      </c>
      <c r="G614" s="7" t="str">
        <f t="shared" si="264"/>
        <v/>
      </c>
      <c r="H614" s="5" t="str">
        <f t="shared" si="265"/>
        <v/>
      </c>
      <c r="I614" s="122" t="str">
        <f t="shared" si="266"/>
        <v/>
      </c>
      <c r="J614" s="7" t="str">
        <f t="shared" si="267"/>
        <v/>
      </c>
      <c r="K614" s="9" t="str">
        <f t="shared" si="268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63"/>
        <v/>
      </c>
      <c r="G615" s="7" t="str">
        <f t="shared" si="264"/>
        <v/>
      </c>
      <c r="H615" s="5" t="str">
        <f t="shared" si="265"/>
        <v/>
      </c>
      <c r="I615" s="122" t="str">
        <f t="shared" si="266"/>
        <v/>
      </c>
      <c r="J615" s="7" t="str">
        <f t="shared" si="267"/>
        <v/>
      </c>
      <c r="K615" s="9" t="str">
        <f t="shared" si="268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63"/>
        <v/>
      </c>
      <c r="G616" s="7" t="str">
        <f t="shared" si="264"/>
        <v/>
      </c>
      <c r="H616" s="5" t="str">
        <f t="shared" si="265"/>
        <v/>
      </c>
      <c r="I616" s="122" t="str">
        <f t="shared" si="266"/>
        <v/>
      </c>
      <c r="J616" s="7" t="str">
        <f t="shared" si="267"/>
        <v/>
      </c>
      <c r="K616" s="9" t="str">
        <f t="shared" si="268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63"/>
        <v/>
      </c>
      <c r="G617" s="7" t="str">
        <f t="shared" si="264"/>
        <v/>
      </c>
      <c r="H617" s="5" t="str">
        <f t="shared" si="265"/>
        <v/>
      </c>
      <c r="I617" s="122" t="str">
        <f t="shared" si="266"/>
        <v/>
      </c>
      <c r="J617" s="7" t="str">
        <f t="shared" si="267"/>
        <v/>
      </c>
      <c r="K617" s="9" t="str">
        <f t="shared" si="268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63"/>
        <v/>
      </c>
      <c r="G618" s="7" t="str">
        <f t="shared" si="264"/>
        <v/>
      </c>
      <c r="H618" s="5" t="str">
        <f t="shared" si="265"/>
        <v/>
      </c>
      <c r="I618" s="122" t="str">
        <f t="shared" si="266"/>
        <v/>
      </c>
      <c r="J618" s="7" t="str">
        <f t="shared" si="267"/>
        <v/>
      </c>
      <c r="K618" s="9" t="str">
        <f t="shared" si="268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63"/>
        <v/>
      </c>
      <c r="G619" s="7" t="str">
        <f t="shared" si="264"/>
        <v/>
      </c>
      <c r="H619" s="5" t="str">
        <f t="shared" si="265"/>
        <v/>
      </c>
      <c r="I619" s="122" t="str">
        <f t="shared" si="266"/>
        <v/>
      </c>
      <c r="J619" s="7" t="str">
        <f t="shared" si="267"/>
        <v/>
      </c>
      <c r="K619" s="9" t="str">
        <f t="shared" si="268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63"/>
        <v/>
      </c>
      <c r="G620" s="7" t="str">
        <f t="shared" si="264"/>
        <v/>
      </c>
      <c r="H620" s="5" t="str">
        <f t="shared" si="265"/>
        <v/>
      </c>
      <c r="I620" s="122" t="str">
        <f t="shared" si="266"/>
        <v/>
      </c>
      <c r="J620" s="7" t="str">
        <f t="shared" si="267"/>
        <v/>
      </c>
      <c r="K620" s="9" t="str">
        <f t="shared" si="268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63"/>
        <v/>
      </c>
      <c r="G621" s="7" t="str">
        <f t="shared" si="264"/>
        <v/>
      </c>
      <c r="H621" s="5" t="str">
        <f t="shared" si="265"/>
        <v/>
      </c>
      <c r="I621" s="122" t="str">
        <f t="shared" si="266"/>
        <v/>
      </c>
      <c r="J621" s="7" t="str">
        <f t="shared" si="267"/>
        <v/>
      </c>
      <c r="K621" s="9" t="str">
        <f t="shared" si="268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63"/>
        <v/>
      </c>
      <c r="G622" s="7" t="str">
        <f t="shared" si="264"/>
        <v/>
      </c>
      <c r="H622" s="5" t="str">
        <f t="shared" si="265"/>
        <v/>
      </c>
      <c r="I622" s="122" t="str">
        <f t="shared" si="266"/>
        <v/>
      </c>
      <c r="J622" s="7" t="str">
        <f t="shared" si="267"/>
        <v/>
      </c>
      <c r="K622" s="9" t="str">
        <f t="shared" si="268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63"/>
        <v/>
      </c>
      <c r="G623" s="7" t="str">
        <f t="shared" si="264"/>
        <v/>
      </c>
      <c r="H623" s="5" t="str">
        <f t="shared" si="265"/>
        <v/>
      </c>
      <c r="I623" s="122" t="str">
        <f t="shared" si="266"/>
        <v/>
      </c>
      <c r="J623" s="7" t="str">
        <f t="shared" si="267"/>
        <v/>
      </c>
      <c r="K623" s="9" t="str">
        <f t="shared" si="268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63"/>
        <v/>
      </c>
      <c r="G624" s="7" t="str">
        <f t="shared" si="264"/>
        <v/>
      </c>
      <c r="H624" s="5" t="str">
        <f t="shared" si="265"/>
        <v/>
      </c>
      <c r="I624" s="122" t="str">
        <f t="shared" si="266"/>
        <v/>
      </c>
      <c r="J624" s="7" t="str">
        <f t="shared" si="267"/>
        <v/>
      </c>
      <c r="K624" s="9" t="str">
        <f t="shared" si="268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63"/>
        <v/>
      </c>
      <c r="G625" s="7" t="str">
        <f t="shared" si="264"/>
        <v/>
      </c>
      <c r="H625" s="5" t="str">
        <f t="shared" si="265"/>
        <v/>
      </c>
      <c r="I625" s="122" t="str">
        <f t="shared" si="266"/>
        <v/>
      </c>
      <c r="J625" s="7" t="str">
        <f t="shared" si="267"/>
        <v/>
      </c>
      <c r="K625" s="9" t="str">
        <f t="shared" si="268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63"/>
        <v/>
      </c>
      <c r="G626" s="7" t="str">
        <f t="shared" si="264"/>
        <v/>
      </c>
      <c r="H626" s="5" t="str">
        <f t="shared" si="265"/>
        <v/>
      </c>
      <c r="I626" s="122" t="str">
        <f t="shared" si="266"/>
        <v/>
      </c>
      <c r="J626" s="7" t="str">
        <f t="shared" si="267"/>
        <v/>
      </c>
      <c r="K626" s="9" t="str">
        <f t="shared" si="268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63"/>
        <v/>
      </c>
      <c r="G627" s="7" t="str">
        <f t="shared" si="264"/>
        <v/>
      </c>
      <c r="H627" s="5" t="str">
        <f t="shared" si="265"/>
        <v/>
      </c>
      <c r="I627" s="122" t="str">
        <f t="shared" si="266"/>
        <v/>
      </c>
      <c r="J627" s="7" t="str">
        <f t="shared" si="267"/>
        <v/>
      </c>
      <c r="K627" s="9" t="str">
        <f t="shared" si="268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ht="13.5" thickBot="1" x14ac:dyDescent="0.25">
      <c r="A628" s="127"/>
      <c r="B628" s="11"/>
      <c r="C628" s="11"/>
      <c r="D628" s="12"/>
      <c r="E628" s="12"/>
      <c r="F628" s="13" t="str">
        <f t="shared" si="263"/>
        <v/>
      </c>
      <c r="G628" s="14" t="str">
        <f t="shared" si="264"/>
        <v/>
      </c>
      <c r="H628" s="15" t="str">
        <f t="shared" si="265"/>
        <v/>
      </c>
      <c r="I628" s="123" t="str">
        <f t="shared" si="266"/>
        <v/>
      </c>
      <c r="J628" s="124" t="str">
        <f t="shared" si="267"/>
        <v/>
      </c>
      <c r="K628" s="16" t="str">
        <f t="shared" si="268"/>
        <v/>
      </c>
      <c r="L628" s="16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7"/>
      <c r="N628" s="17"/>
      <c r="O628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9 C142:C147 C84:C87 C92:C97 C104:C139 C221:C628 C156:C190 C203:C219 C28:C29 C66:C77 C31:C52">
    <cfRule type="cellIs" dxfId="80" priority="631" stopIfTrue="1" operator="equal">
      <formula>"I"</formula>
    </cfRule>
    <cfRule type="cellIs" dxfId="79" priority="632" stopIfTrue="1" operator="equal">
      <formula>"A"</formula>
    </cfRule>
    <cfRule type="cellIs" dxfId="78" priority="633" stopIfTrue="1" operator="equal">
      <formula>"E"</formula>
    </cfRule>
  </conditionalFormatting>
  <conditionalFormatting sqref="C148 C150:C155">
    <cfRule type="cellIs" dxfId="77" priority="538" stopIfTrue="1" operator="equal">
      <formula>"I"</formula>
    </cfRule>
    <cfRule type="cellIs" dxfId="76" priority="539" stopIfTrue="1" operator="equal">
      <formula>"A"</formula>
    </cfRule>
    <cfRule type="cellIs" dxfId="75" priority="540" stopIfTrue="1" operator="equal">
      <formula>"E"</formula>
    </cfRule>
  </conditionalFormatting>
  <conditionalFormatting sqref="C140:C141">
    <cfRule type="cellIs" dxfId="74" priority="544" stopIfTrue="1" operator="equal">
      <formula>"I"</formula>
    </cfRule>
    <cfRule type="cellIs" dxfId="73" priority="545" stopIfTrue="1" operator="equal">
      <formula>"A"</formula>
    </cfRule>
    <cfRule type="cellIs" dxfId="72" priority="546" stopIfTrue="1" operator="equal">
      <formula>"E"</formula>
    </cfRule>
  </conditionalFormatting>
  <conditionalFormatting sqref="C194">
    <cfRule type="cellIs" dxfId="71" priority="529" stopIfTrue="1" operator="equal">
      <formula>"I"</formula>
    </cfRule>
    <cfRule type="cellIs" dxfId="70" priority="530" stopIfTrue="1" operator="equal">
      <formula>"A"</formula>
    </cfRule>
    <cfRule type="cellIs" dxfId="69" priority="531" stopIfTrue="1" operator="equal">
      <formula>"E"</formula>
    </cfRule>
  </conditionalFormatting>
  <conditionalFormatting sqref="C192:C193 C196:C202">
    <cfRule type="cellIs" dxfId="68" priority="532" stopIfTrue="1" operator="equal">
      <formula>"I"</formula>
    </cfRule>
    <cfRule type="cellIs" dxfId="67" priority="533" stopIfTrue="1" operator="equal">
      <formula>"A"</formula>
    </cfRule>
    <cfRule type="cellIs" dxfId="66" priority="534" stopIfTrue="1" operator="equal">
      <formula>"E"</formula>
    </cfRule>
  </conditionalFormatting>
  <conditionalFormatting sqref="C195">
    <cfRule type="cellIs" dxfId="65" priority="526" stopIfTrue="1" operator="equal">
      <formula>"I"</formula>
    </cfRule>
    <cfRule type="cellIs" dxfId="64" priority="527" stopIfTrue="1" operator="equal">
      <formula>"A"</formula>
    </cfRule>
    <cfRule type="cellIs" dxfId="63" priority="528" stopIfTrue="1" operator="equal">
      <formula>"E"</formula>
    </cfRule>
  </conditionalFormatting>
  <conditionalFormatting sqref="C22">
    <cfRule type="cellIs" dxfId="62" priority="412" stopIfTrue="1" operator="equal">
      <formula>"I"</formula>
    </cfRule>
    <cfRule type="cellIs" dxfId="61" priority="413" stopIfTrue="1" operator="equal">
      <formula>"A"</formula>
    </cfRule>
    <cfRule type="cellIs" dxfId="60" priority="414" stopIfTrue="1" operator="equal">
      <formula>"E"</formula>
    </cfRule>
  </conditionalFormatting>
  <conditionalFormatting sqref="C149">
    <cfRule type="cellIs" dxfId="59" priority="457" stopIfTrue="1" operator="equal">
      <formula>"I"</formula>
    </cfRule>
    <cfRule type="cellIs" dxfId="58" priority="458" stopIfTrue="1" operator="equal">
      <formula>"A"</formula>
    </cfRule>
    <cfRule type="cellIs" dxfId="57" priority="459" stopIfTrue="1" operator="equal">
      <formula>"E"</formula>
    </cfRule>
  </conditionalFormatting>
  <conditionalFormatting sqref="C21">
    <cfRule type="cellIs" dxfId="56" priority="442" stopIfTrue="1" operator="equal">
      <formula>"I"</formula>
    </cfRule>
    <cfRule type="cellIs" dxfId="55" priority="443" stopIfTrue="1" operator="equal">
      <formula>"A"</formula>
    </cfRule>
    <cfRule type="cellIs" dxfId="54" priority="444" stopIfTrue="1" operator="equal">
      <formula>"E"</formula>
    </cfRule>
  </conditionalFormatting>
  <conditionalFormatting sqref="C103">
    <cfRule type="cellIs" dxfId="53" priority="388" stopIfTrue="1" operator="equal">
      <formula>"I"</formula>
    </cfRule>
    <cfRule type="cellIs" dxfId="52" priority="389" stopIfTrue="1" operator="equal">
      <formula>"A"</formula>
    </cfRule>
    <cfRule type="cellIs" dxfId="51" priority="390" stopIfTrue="1" operator="equal">
      <formula>"E"</formula>
    </cfRule>
  </conditionalFormatting>
  <conditionalFormatting sqref="C63 C65">
    <cfRule type="cellIs" dxfId="50" priority="283" stopIfTrue="1" operator="equal">
      <formula>"I"</formula>
    </cfRule>
    <cfRule type="cellIs" dxfId="49" priority="284" stopIfTrue="1" operator="equal">
      <formula>"A"</formula>
    </cfRule>
    <cfRule type="cellIs" dxfId="48" priority="285" stopIfTrue="1" operator="equal">
      <formula>"E"</formula>
    </cfRule>
  </conditionalFormatting>
  <conditionalFormatting sqref="C64">
    <cfRule type="cellIs" dxfId="47" priority="280" stopIfTrue="1" operator="equal">
      <formula>"I"</formula>
    </cfRule>
    <cfRule type="cellIs" dxfId="46" priority="281" stopIfTrue="1" operator="equal">
      <formula>"A"</formula>
    </cfRule>
    <cfRule type="cellIs" dxfId="45" priority="282" stopIfTrue="1" operator="equal">
      <formula>"E"</formula>
    </cfRule>
  </conditionalFormatting>
  <conditionalFormatting sqref="C10:C11 C13:C20">
    <cfRule type="cellIs" dxfId="44" priority="277" stopIfTrue="1" operator="equal">
      <formula>"I"</formula>
    </cfRule>
    <cfRule type="cellIs" dxfId="43" priority="278" stopIfTrue="1" operator="equal">
      <formula>"A"</formula>
    </cfRule>
    <cfRule type="cellIs" dxfId="42" priority="279" stopIfTrue="1" operator="equal">
      <formula>"E"</formula>
    </cfRule>
  </conditionalFormatting>
  <conditionalFormatting sqref="C53:C62">
    <cfRule type="cellIs" dxfId="41" priority="274" stopIfTrue="1" operator="equal">
      <formula>"I"</formula>
    </cfRule>
    <cfRule type="cellIs" dxfId="40" priority="275" stopIfTrue="1" operator="equal">
      <formula>"A"</formula>
    </cfRule>
    <cfRule type="cellIs" dxfId="39" priority="276" stopIfTrue="1" operator="equal">
      <formula>"E"</formula>
    </cfRule>
  </conditionalFormatting>
  <conditionalFormatting sqref="C78">
    <cfRule type="cellIs" dxfId="38" priority="229" stopIfTrue="1" operator="equal">
      <formula>"I"</formula>
    </cfRule>
    <cfRule type="cellIs" dxfId="37" priority="230" stopIfTrue="1" operator="equal">
      <formula>"A"</formula>
    </cfRule>
    <cfRule type="cellIs" dxfId="36" priority="231" stopIfTrue="1" operator="equal">
      <formula>"E"</formula>
    </cfRule>
  </conditionalFormatting>
  <conditionalFormatting sqref="C90">
    <cfRule type="cellIs" dxfId="35" priority="220" stopIfTrue="1" operator="equal">
      <formula>"I"</formula>
    </cfRule>
    <cfRule type="cellIs" dxfId="34" priority="221" stopIfTrue="1" operator="equal">
      <formula>"A"</formula>
    </cfRule>
    <cfRule type="cellIs" dxfId="33" priority="222" stopIfTrue="1" operator="equal">
      <formula>"E"</formula>
    </cfRule>
  </conditionalFormatting>
  <conditionalFormatting sqref="C89">
    <cfRule type="cellIs" dxfId="32" priority="214" stopIfTrue="1" operator="equal">
      <formula>"I"</formula>
    </cfRule>
    <cfRule type="cellIs" dxfId="31" priority="215" stopIfTrue="1" operator="equal">
      <formula>"A"</formula>
    </cfRule>
    <cfRule type="cellIs" dxfId="30" priority="216" stopIfTrue="1" operator="equal">
      <formula>"E"</formula>
    </cfRule>
  </conditionalFormatting>
  <conditionalFormatting sqref="C79">
    <cfRule type="cellIs" dxfId="29" priority="217" stopIfTrue="1" operator="equal">
      <formula>"I"</formula>
    </cfRule>
    <cfRule type="cellIs" dxfId="28" priority="218" stopIfTrue="1" operator="equal">
      <formula>"A"</formula>
    </cfRule>
    <cfRule type="cellIs" dxfId="27" priority="219" stopIfTrue="1" operator="equal">
      <formula>"E"</formula>
    </cfRule>
  </conditionalFormatting>
  <conditionalFormatting sqref="C88">
    <cfRule type="cellIs" dxfId="26" priority="211" stopIfTrue="1" operator="equal">
      <formula>"I"</formula>
    </cfRule>
    <cfRule type="cellIs" dxfId="25" priority="212" stopIfTrue="1" operator="equal">
      <formula>"A"</formula>
    </cfRule>
    <cfRule type="cellIs" dxfId="24" priority="213" stopIfTrue="1" operator="equal">
      <formula>"E"</formula>
    </cfRule>
  </conditionalFormatting>
  <conditionalFormatting sqref="C98:C102">
    <cfRule type="cellIs" dxfId="23" priority="148" stopIfTrue="1" operator="equal">
      <formula>"I"</formula>
    </cfRule>
    <cfRule type="cellIs" dxfId="22" priority="149" stopIfTrue="1" operator="equal">
      <formula>"A"</formula>
    </cfRule>
    <cfRule type="cellIs" dxfId="21" priority="150" stopIfTrue="1" operator="equal">
      <formula>"E"</formula>
    </cfRule>
  </conditionalFormatting>
  <conditionalFormatting sqref="C91">
    <cfRule type="cellIs" dxfId="20" priority="199" stopIfTrue="1" operator="equal">
      <formula>"I"</formula>
    </cfRule>
    <cfRule type="cellIs" dxfId="19" priority="200" stopIfTrue="1" operator="equal">
      <formula>"A"</formula>
    </cfRule>
    <cfRule type="cellIs" dxfId="18" priority="201" stopIfTrue="1" operator="equal">
      <formula>"E"</formula>
    </cfRule>
  </conditionalFormatting>
  <conditionalFormatting sqref="C220">
    <cfRule type="cellIs" dxfId="17" priority="103" stopIfTrue="1" operator="equal">
      <formula>"I"</formula>
    </cfRule>
    <cfRule type="cellIs" dxfId="16" priority="104" stopIfTrue="1" operator="equal">
      <formula>"A"</formula>
    </cfRule>
    <cfRule type="cellIs" dxfId="15" priority="105" stopIfTrue="1" operator="equal">
      <formula>"E"</formula>
    </cfRule>
  </conditionalFormatting>
  <conditionalFormatting sqref="C191">
    <cfRule type="cellIs" dxfId="14" priority="64" stopIfTrue="1" operator="equal">
      <formula>"I"</formula>
    </cfRule>
    <cfRule type="cellIs" dxfId="13" priority="65" stopIfTrue="1" operator="equal">
      <formula>"A"</formula>
    </cfRule>
    <cfRule type="cellIs" dxfId="12" priority="66" stopIfTrue="1" operator="equal">
      <formula>"E"</formula>
    </cfRule>
  </conditionalFormatting>
  <conditionalFormatting sqref="C23:C27">
    <cfRule type="cellIs" dxfId="11" priority="19" stopIfTrue="1" operator="equal">
      <formula>"I"</formula>
    </cfRule>
    <cfRule type="cellIs" dxfId="10" priority="20" stopIfTrue="1" operator="equal">
      <formula>"A"</formula>
    </cfRule>
    <cfRule type="cellIs" dxfId="9" priority="21" stopIfTrue="1" operator="equal">
      <formula>"E"</formula>
    </cfRule>
  </conditionalFormatting>
  <conditionalFormatting sqref="C80:C83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12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30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28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28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1" firstPageNumber="0" fitToHeight="0" orientation="landscape" horizontalDpi="300" verticalDpi="300" r:id="rId1"/>
  <headerFooter alignWithMargins="0">
    <oddFooter>&amp;CPágina &amp;P de &amp;N</oddFooter>
  </headerFooter>
  <rowBreaks count="2" manualBreakCount="2">
    <brk id="56" max="14" man="1"/>
    <brk id="86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34" t="s">
        <v>30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22"/>
    </row>
    <row r="2" spans="1:12" ht="14.85" customHeight="1" x14ac:dyDescent="0.2">
      <c r="A2" s="153" t="s">
        <v>31</v>
      </c>
      <c r="B2" s="153"/>
      <c r="C2" s="153"/>
      <c r="D2" s="153"/>
      <c r="E2" s="153"/>
      <c r="F2" s="153"/>
      <c r="G2" s="154" t="s">
        <v>32</v>
      </c>
      <c r="H2" s="154" t="s">
        <v>33</v>
      </c>
      <c r="I2" s="154"/>
      <c r="J2" s="154" t="s">
        <v>2</v>
      </c>
      <c r="K2" s="155" t="s">
        <v>34</v>
      </c>
    </row>
    <row r="3" spans="1:12" ht="14.85" customHeight="1" x14ac:dyDescent="0.2">
      <c r="A3" s="23" t="s">
        <v>35</v>
      </c>
      <c r="B3" s="154" t="s">
        <v>36</v>
      </c>
      <c r="C3" s="154"/>
      <c r="D3" s="154"/>
      <c r="E3" s="154"/>
      <c r="F3" s="24" t="s">
        <v>28</v>
      </c>
      <c r="G3" s="154"/>
      <c r="H3" s="24" t="s">
        <v>37</v>
      </c>
      <c r="I3" s="24" t="s">
        <v>38</v>
      </c>
      <c r="J3" s="154"/>
      <c r="K3" s="155"/>
    </row>
    <row r="4" spans="1:12" x14ac:dyDescent="0.2">
      <c r="A4" s="3" t="s">
        <v>39</v>
      </c>
      <c r="B4" s="132" t="s">
        <v>40</v>
      </c>
      <c r="C4" s="132"/>
      <c r="D4" s="132"/>
      <c r="E4" s="132"/>
      <c r="F4" s="2"/>
      <c r="G4" s="25" t="s">
        <v>41</v>
      </c>
      <c r="H4" s="104">
        <v>1</v>
      </c>
      <c r="I4" s="105"/>
      <c r="J4" s="106">
        <f>SUMIF(Funções!$C$8:$C$628,Deflatores!G4,Funções!$H$8:$H$628)</f>
        <v>203</v>
      </c>
      <c r="K4" s="107">
        <f>IF(H4="",COUNTIF(Funções!C$8:C$628,G4)*I4,H4*J4)</f>
        <v>203</v>
      </c>
    </row>
    <row r="5" spans="1:12" x14ac:dyDescent="0.2">
      <c r="A5" s="3" t="s">
        <v>42</v>
      </c>
      <c r="B5" s="132" t="s">
        <v>43</v>
      </c>
      <c r="C5" s="132"/>
      <c r="D5" s="132"/>
      <c r="E5" s="132"/>
      <c r="F5" s="2" t="s">
        <v>48</v>
      </c>
      <c r="G5" s="25" t="s">
        <v>44</v>
      </c>
      <c r="H5" s="104">
        <v>0.5</v>
      </c>
      <c r="I5" s="105"/>
      <c r="J5" s="106">
        <f>SUMIF(Funções!$C$8:$C$628,Deflatores!G5,Funções!$H$8:$H$628)</f>
        <v>0</v>
      </c>
      <c r="K5" s="107">
        <f>IF(H5="",COUNTIF(Funções!C$8:C$628,G5)*I5,H5*J5)</f>
        <v>0</v>
      </c>
    </row>
    <row r="6" spans="1:12" x14ac:dyDescent="0.2">
      <c r="A6" s="3" t="s">
        <v>45</v>
      </c>
      <c r="B6" s="132" t="s">
        <v>46</v>
      </c>
      <c r="C6" s="132"/>
      <c r="D6" s="132"/>
      <c r="E6" s="132"/>
      <c r="F6" s="2" t="s">
        <v>48</v>
      </c>
      <c r="G6" s="25" t="s">
        <v>47</v>
      </c>
      <c r="H6" s="104">
        <v>0.4</v>
      </c>
      <c r="I6" s="105"/>
      <c r="J6" s="106">
        <f>SUMIF(Funções!$C$8:$C$628,Deflatores!G6,Funções!$H$8:$H$628)</f>
        <v>0</v>
      </c>
      <c r="K6" s="107">
        <f>IF(H6="",COUNTIF(Funções!C$8:C$628,G6)*I6,H6*J6)</f>
        <v>0</v>
      </c>
    </row>
    <row r="7" spans="1:12" x14ac:dyDescent="0.2">
      <c r="A7" s="3"/>
      <c r="B7" s="132" t="s">
        <v>150</v>
      </c>
      <c r="C7" s="132"/>
      <c r="D7" s="132"/>
      <c r="E7" s="132"/>
      <c r="F7" s="2" t="s">
        <v>48</v>
      </c>
      <c r="G7" s="25" t="s">
        <v>49</v>
      </c>
      <c r="H7" s="104">
        <v>0.5</v>
      </c>
      <c r="I7" s="105"/>
      <c r="J7" s="106">
        <f>SUMIF(Funções!$C$8:$C$628,Deflatores!G7,Funções!$H$8:$H$628)</f>
        <v>0</v>
      </c>
      <c r="K7" s="107">
        <f>IF(H7="",COUNTIF(Funções!C$8:C$628,G7)*I7,H7*J7)</f>
        <v>0</v>
      </c>
    </row>
    <row r="8" spans="1:12" x14ac:dyDescent="0.2">
      <c r="A8" s="3"/>
      <c r="B8" s="132" t="s">
        <v>151</v>
      </c>
      <c r="C8" s="132"/>
      <c r="D8" s="132"/>
      <c r="E8" s="132"/>
      <c r="F8" s="2" t="s">
        <v>48</v>
      </c>
      <c r="G8" s="25" t="s">
        <v>50</v>
      </c>
      <c r="H8" s="104">
        <v>0.75</v>
      </c>
      <c r="I8" s="105"/>
      <c r="J8" s="106">
        <f>SUMIF(Funções!$C$8:$C$628,Deflatores!G8,Funções!$H$8:$H$628)</f>
        <v>0</v>
      </c>
      <c r="K8" s="107">
        <f>IF(H8="",COUNTIF(Funções!C$8:C$628,G8)*I8,H8*J8)</f>
        <v>0</v>
      </c>
    </row>
    <row r="9" spans="1:12" x14ac:dyDescent="0.2">
      <c r="A9" s="3"/>
      <c r="B9" s="132" t="s">
        <v>152</v>
      </c>
      <c r="C9" s="132"/>
      <c r="D9" s="132"/>
      <c r="E9" s="132"/>
      <c r="F9" s="2" t="s">
        <v>48</v>
      </c>
      <c r="G9" s="25" t="s">
        <v>51</v>
      </c>
      <c r="H9" s="104">
        <v>0.9</v>
      </c>
      <c r="I9" s="105"/>
      <c r="J9" s="106">
        <f>SUMIF(Funções!$C$8:$C$628,Deflatores!G9,Funções!$H$8:$H$628)</f>
        <v>0</v>
      </c>
      <c r="K9" s="107">
        <f>IF(H9="",COUNTIF(Funções!C$8:C$628,G9)*I9,H9*J9)</f>
        <v>0</v>
      </c>
    </row>
    <row r="10" spans="1:12" x14ac:dyDescent="0.2">
      <c r="A10" s="3"/>
      <c r="B10" s="132" t="s">
        <v>52</v>
      </c>
      <c r="C10" s="132"/>
      <c r="D10" s="132"/>
      <c r="E10" s="132"/>
      <c r="F10" s="2" t="s">
        <v>53</v>
      </c>
      <c r="G10" s="25" t="s">
        <v>54</v>
      </c>
      <c r="H10" s="104">
        <v>1</v>
      </c>
      <c r="I10" s="105"/>
      <c r="J10" s="106">
        <f>SUMIF(Funções!$C$8:$C$628,Deflatores!G10,Funções!$H$8:$H$628)</f>
        <v>0</v>
      </c>
      <c r="K10" s="107">
        <f>IF(H10="",COUNTIF(Funções!C$8:C$628,G10)*I10,H10*J10)</f>
        <v>0</v>
      </c>
    </row>
    <row r="11" spans="1:12" x14ac:dyDescent="0.2">
      <c r="A11" s="3"/>
      <c r="B11" s="132" t="s">
        <v>55</v>
      </c>
      <c r="C11" s="132"/>
      <c r="D11" s="132"/>
      <c r="E11" s="132"/>
      <c r="F11" s="2" t="s">
        <v>56</v>
      </c>
      <c r="G11" s="25" t="s">
        <v>57</v>
      </c>
      <c r="H11" s="104">
        <v>0.5</v>
      </c>
      <c r="I11" s="105"/>
      <c r="J11" s="106">
        <f>SUMIF(Funções!$C$8:$C$628,Deflatores!G11,Funções!$H$8:$H$628)</f>
        <v>0</v>
      </c>
      <c r="K11" s="107">
        <f>IF(H11="",COUNTIF(Funções!C$8:C$628,G11)*I11,H11*J11)</f>
        <v>0</v>
      </c>
    </row>
    <row r="12" spans="1:12" ht="13.5" customHeight="1" x14ac:dyDescent="0.2">
      <c r="A12" s="3"/>
      <c r="B12" s="132" t="s">
        <v>146</v>
      </c>
      <c r="C12" s="132"/>
      <c r="D12" s="132"/>
      <c r="E12" s="132"/>
      <c r="F12" s="2" t="s">
        <v>56</v>
      </c>
      <c r="G12" s="25" t="s">
        <v>58</v>
      </c>
      <c r="H12" s="104">
        <v>0.5</v>
      </c>
      <c r="I12" s="105"/>
      <c r="J12" s="106">
        <f>SUMIF(Funções!$C$8:$C$628,Deflatores!G12,Funções!$H$8:$H$628)</f>
        <v>0</v>
      </c>
      <c r="K12" s="107">
        <f>IF(H12="",COUNTIF(Funções!C$8:C$628,G12)*I12,H12*J12)</f>
        <v>0</v>
      </c>
    </row>
    <row r="13" spans="1:12" ht="13.5" customHeight="1" x14ac:dyDescent="0.2">
      <c r="A13" s="3"/>
      <c r="B13" s="132" t="s">
        <v>147</v>
      </c>
      <c r="C13" s="132"/>
      <c r="D13" s="132"/>
      <c r="E13" s="132"/>
      <c r="F13" s="2" t="s">
        <v>56</v>
      </c>
      <c r="G13" s="25" t="s">
        <v>59</v>
      </c>
      <c r="H13" s="104">
        <v>0.75</v>
      </c>
      <c r="I13" s="105"/>
      <c r="J13" s="106">
        <f>SUMIF(Funções!$C$8:$C$628,Deflatores!G13,Funções!$H$8:$H$628)</f>
        <v>0</v>
      </c>
      <c r="K13" s="107">
        <f>IF(H13="",COUNTIF(Funções!C$8:C$628,G13)*I13,H13*J13)</f>
        <v>0</v>
      </c>
    </row>
    <row r="14" spans="1:12" ht="13.5" customHeight="1" x14ac:dyDescent="0.2">
      <c r="A14" s="3"/>
      <c r="B14" s="132" t="s">
        <v>148</v>
      </c>
      <c r="C14" s="132"/>
      <c r="D14" s="132"/>
      <c r="E14" s="132"/>
      <c r="F14" s="2" t="s">
        <v>56</v>
      </c>
      <c r="G14" s="25" t="s">
        <v>149</v>
      </c>
      <c r="H14" s="104">
        <v>0.9</v>
      </c>
      <c r="I14" s="105"/>
      <c r="J14" s="106">
        <f>SUMIF(Funções!$C$8:$C$628,Deflatores!G14,Funções!$H$8:$H$628)</f>
        <v>0</v>
      </c>
      <c r="K14" s="107">
        <f>IF(H14="",COUNTIF(Funções!C$8:C$628,G14)*I14,H14*J14)</f>
        <v>0</v>
      </c>
    </row>
    <row r="15" spans="1:12" ht="13.5" customHeight="1" x14ac:dyDescent="0.2">
      <c r="A15" s="3"/>
      <c r="B15" s="132" t="s">
        <v>60</v>
      </c>
      <c r="C15" s="132"/>
      <c r="D15" s="132"/>
      <c r="E15" s="132"/>
      <c r="F15" s="2" t="s">
        <v>56</v>
      </c>
      <c r="G15" s="25" t="s">
        <v>61</v>
      </c>
      <c r="H15" s="104">
        <v>0</v>
      </c>
      <c r="I15" s="105"/>
      <c r="J15" s="106">
        <f>SUMIF(Funções!$C$8:$C$628,Deflatores!G15,Funções!$H$8:$H$628)</f>
        <v>0</v>
      </c>
      <c r="K15" s="107">
        <f>IF(H15="",COUNTIF(Funções!C$8:C$628,G15)*I15,H15*J15)</f>
        <v>0</v>
      </c>
    </row>
    <row r="16" spans="1:12" ht="13.5" customHeight="1" x14ac:dyDescent="0.2">
      <c r="A16" s="3"/>
      <c r="B16" s="132" t="s">
        <v>62</v>
      </c>
      <c r="C16" s="132"/>
      <c r="D16" s="132"/>
      <c r="E16" s="132"/>
      <c r="F16" s="2" t="s">
        <v>63</v>
      </c>
      <c r="G16" s="25" t="s">
        <v>64</v>
      </c>
      <c r="H16" s="104">
        <v>1</v>
      </c>
      <c r="I16" s="105"/>
      <c r="J16" s="106">
        <f>SUMIF(Funções!$C$8:$C$628,Deflatores!G16,Funções!$H$8:$H$628)</f>
        <v>0</v>
      </c>
      <c r="K16" s="107">
        <f>IF(H16="",COUNTIF(Funções!C$8:C$628,G16)*I16,H16*J16)</f>
        <v>0</v>
      </c>
    </row>
    <row r="17" spans="1:11" x14ac:dyDescent="0.2">
      <c r="A17" s="3"/>
      <c r="B17" s="132" t="s">
        <v>168</v>
      </c>
      <c r="C17" s="132"/>
      <c r="D17" s="132"/>
      <c r="E17" s="132"/>
      <c r="F17" s="2" t="s">
        <v>65</v>
      </c>
      <c r="G17" s="25" t="s">
        <v>161</v>
      </c>
      <c r="H17" s="104">
        <v>1</v>
      </c>
      <c r="I17" s="105"/>
      <c r="J17" s="106">
        <f>SUMIF(Funções!$C$8:$C$628,Deflatores!G17,Funções!$H$8:$H$628)</f>
        <v>0</v>
      </c>
      <c r="K17" s="107">
        <f>IF(H17="",COUNTIF(Funções!C$8:C$628,G17)*I17,H17*J17)</f>
        <v>0</v>
      </c>
    </row>
    <row r="18" spans="1:11" ht="13.5" customHeight="1" x14ac:dyDescent="0.2">
      <c r="A18" s="3"/>
      <c r="B18" s="132" t="s">
        <v>169</v>
      </c>
      <c r="C18" s="132"/>
      <c r="D18" s="132"/>
      <c r="E18" s="132"/>
      <c r="F18" s="2" t="s">
        <v>65</v>
      </c>
      <c r="G18" s="25" t="s">
        <v>162</v>
      </c>
      <c r="H18" s="104">
        <v>0.3</v>
      </c>
      <c r="I18" s="105"/>
      <c r="J18" s="106">
        <f>SUMIF(Funções!$C$8:$C$628,Deflatores!G18,Funções!$H$8:$H$628)</f>
        <v>0</v>
      </c>
      <c r="K18" s="107">
        <f>IF(H18="",COUNTIF(Funções!C$8:C$628,G18)*I18,H18*J18)</f>
        <v>0</v>
      </c>
    </row>
    <row r="19" spans="1:11" ht="13.5" customHeight="1" x14ac:dyDescent="0.2">
      <c r="A19" s="3"/>
      <c r="B19" s="132" t="s">
        <v>66</v>
      </c>
      <c r="C19" s="132"/>
      <c r="D19" s="132"/>
      <c r="E19" s="132"/>
      <c r="F19" s="2" t="s">
        <v>67</v>
      </c>
      <c r="G19" s="25" t="s">
        <v>68</v>
      </c>
      <c r="H19" s="104">
        <v>0.3</v>
      </c>
      <c r="I19" s="105"/>
      <c r="J19" s="106">
        <f>SUMIF(Funções!$C$8:$C$628,Deflatores!G19,Funções!$H$8:$H$628)</f>
        <v>0</v>
      </c>
      <c r="K19" s="107">
        <f>IF(H19="",COUNTIF(Funções!C$8:C$628,G19)*I19,H19*J19)</f>
        <v>0</v>
      </c>
    </row>
    <row r="20" spans="1:11" ht="13.5" customHeight="1" x14ac:dyDescent="0.2">
      <c r="A20" s="3"/>
      <c r="B20" s="132" t="s">
        <v>69</v>
      </c>
      <c r="C20" s="132"/>
      <c r="D20" s="132"/>
      <c r="E20" s="132"/>
      <c r="F20" s="2" t="s">
        <v>70</v>
      </c>
      <c r="G20" s="25" t="s">
        <v>71</v>
      </c>
      <c r="H20" s="104">
        <v>0.3</v>
      </c>
      <c r="I20" s="105"/>
      <c r="J20" s="106">
        <f>SUMIF(Funções!$C$8:$C$628,Deflatores!G20,Funções!$H$8:$H$628)</f>
        <v>0</v>
      </c>
      <c r="K20" s="107">
        <f>IF(H20="",COUNTIF(Funções!C$8:C$628,G20)*I20,H20*J20)</f>
        <v>0</v>
      </c>
    </row>
    <row r="21" spans="1:11" ht="13.5" customHeight="1" x14ac:dyDescent="0.2">
      <c r="A21" s="3"/>
      <c r="B21" s="132" t="s">
        <v>72</v>
      </c>
      <c r="C21" s="132"/>
      <c r="D21" s="132"/>
      <c r="E21" s="132"/>
      <c r="F21" s="2" t="s">
        <v>73</v>
      </c>
      <c r="G21" s="25" t="s">
        <v>74</v>
      </c>
      <c r="H21" s="104">
        <v>0.3</v>
      </c>
      <c r="I21" s="105"/>
      <c r="J21" s="106">
        <f>SUMIF(Funções!$C$8:$C$628,Deflatores!G21,Funções!$H$8:$H$628)</f>
        <v>0</v>
      </c>
      <c r="K21" s="107">
        <f>IF(H21="",COUNTIF(Funções!C$8:C$628,G21)*I21,H21*J21)</f>
        <v>0</v>
      </c>
    </row>
    <row r="22" spans="1:11" x14ac:dyDescent="0.2">
      <c r="A22" s="3"/>
      <c r="B22" s="132" t="s">
        <v>75</v>
      </c>
      <c r="C22" s="132"/>
      <c r="D22" s="132"/>
      <c r="E22" s="132"/>
      <c r="F22" s="2" t="s">
        <v>76</v>
      </c>
      <c r="G22" s="25" t="s">
        <v>77</v>
      </c>
      <c r="H22" s="104"/>
      <c r="I22" s="105">
        <v>0.6</v>
      </c>
      <c r="J22" s="106">
        <f>SUMIF(Funções!$C$8:$C$628,Deflatores!G22,Funções!$H$8:$H$628)</f>
        <v>0</v>
      </c>
      <c r="K22" s="107">
        <f>IF(H22="",COUNTIF(Funções!C$8:C$628,G22)*I22,H22*J22)</f>
        <v>0</v>
      </c>
    </row>
    <row r="23" spans="1:11" ht="27" customHeight="1" x14ac:dyDescent="0.2">
      <c r="A23" s="3"/>
      <c r="B23" s="156" t="s">
        <v>154</v>
      </c>
      <c r="C23" s="157"/>
      <c r="D23" s="157"/>
      <c r="E23" s="158"/>
      <c r="F23" s="103" t="s">
        <v>78</v>
      </c>
      <c r="G23" s="25" t="s">
        <v>153</v>
      </c>
      <c r="H23" s="104">
        <v>0.5</v>
      </c>
      <c r="I23" s="105"/>
      <c r="J23" s="106">
        <f>SUMIF(Funções!$C$8:$C$628,Deflatores!G23,Funções!$H$8:$H$628)</f>
        <v>0</v>
      </c>
      <c r="K23" s="107">
        <f>IF(H23="",COUNTIF(Funções!C$8:C$628,G23)*I23,H23*J23)</f>
        <v>0</v>
      </c>
    </row>
    <row r="24" spans="1:11" ht="27" customHeight="1" x14ac:dyDescent="0.2">
      <c r="A24" s="3"/>
      <c r="B24" s="156" t="s">
        <v>155</v>
      </c>
      <c r="C24" s="157"/>
      <c r="D24" s="157"/>
      <c r="E24" s="158"/>
      <c r="F24" s="103" t="s">
        <v>78</v>
      </c>
      <c r="G24" s="25" t="s">
        <v>79</v>
      </c>
      <c r="H24" s="104">
        <v>0.5</v>
      </c>
      <c r="I24" s="105"/>
      <c r="J24" s="106">
        <f>SUMIF(Funções!$C$8:$C$628,Deflatores!G24,Funções!$H$8:$H$628)</f>
        <v>0</v>
      </c>
      <c r="K24" s="107">
        <f>IF(H24="",COUNTIF(Funções!C$8:C$628,G24)*I24,H24*J24)</f>
        <v>0</v>
      </c>
    </row>
    <row r="25" spans="1:11" ht="27" customHeight="1" x14ac:dyDescent="0.2">
      <c r="A25" s="3"/>
      <c r="B25" s="159" t="s">
        <v>156</v>
      </c>
      <c r="C25" s="132"/>
      <c r="D25" s="132"/>
      <c r="E25" s="132"/>
      <c r="F25" s="103" t="s">
        <v>78</v>
      </c>
      <c r="G25" s="25" t="s">
        <v>80</v>
      </c>
      <c r="H25" s="104">
        <v>0.75</v>
      </c>
      <c r="I25" s="105"/>
      <c r="J25" s="106">
        <f>SUMIF(Funções!$C$8:$C$628,Deflatores!G25,Funções!$H$8:$H$628)</f>
        <v>0</v>
      </c>
      <c r="K25" s="107">
        <f>IF(H25="",COUNTIF(Funções!C$8:C$628,G25)*I25,H25*J25)</f>
        <v>0</v>
      </c>
    </row>
    <row r="26" spans="1:11" ht="13.5" customHeight="1" x14ac:dyDescent="0.2">
      <c r="A26" s="3"/>
      <c r="B26" s="132" t="s">
        <v>167</v>
      </c>
      <c r="C26" s="132"/>
      <c r="D26" s="132"/>
      <c r="E26" s="132"/>
      <c r="F26" s="2" t="s">
        <v>81</v>
      </c>
      <c r="G26" s="25" t="s">
        <v>82</v>
      </c>
      <c r="H26" s="104">
        <v>1</v>
      </c>
      <c r="I26" s="105"/>
      <c r="J26" s="106">
        <f>SUMIF(Funções!$C$8:$C$628,Deflatores!G26,Funções!$H$8:$H$628)</f>
        <v>0</v>
      </c>
      <c r="K26" s="107">
        <f>IF(H26="",COUNTIF(Funções!C$8:C$628,G26)*I26,H26*J26)</f>
        <v>0</v>
      </c>
    </row>
    <row r="27" spans="1:11" ht="13.5" customHeight="1" x14ac:dyDescent="0.2">
      <c r="A27" s="3"/>
      <c r="B27" s="132" t="s">
        <v>166</v>
      </c>
      <c r="C27" s="132"/>
      <c r="D27" s="132"/>
      <c r="E27" s="132"/>
      <c r="F27" s="2" t="s">
        <v>81</v>
      </c>
      <c r="G27" s="25" t="s">
        <v>83</v>
      </c>
      <c r="H27" s="104">
        <v>1</v>
      </c>
      <c r="I27" s="105"/>
      <c r="J27" s="106">
        <f>SUMIF(Funções!$C$8:$C$628,Deflatores!G27,Funções!$H$8:$H$628)</f>
        <v>0</v>
      </c>
      <c r="K27" s="107">
        <f>IF(H27="",COUNTIF(Funções!C$8:C$628,G27)*I27,H27*J27)</f>
        <v>0</v>
      </c>
    </row>
    <row r="28" spans="1:11" ht="13.5" customHeight="1" x14ac:dyDescent="0.2">
      <c r="A28" s="3"/>
      <c r="B28" s="132" t="s">
        <v>165</v>
      </c>
      <c r="C28" s="132"/>
      <c r="D28" s="132"/>
      <c r="E28" s="132"/>
      <c r="F28" s="2" t="s">
        <v>81</v>
      </c>
      <c r="G28" s="25" t="s">
        <v>84</v>
      </c>
      <c r="H28" s="104">
        <v>0.6</v>
      </c>
      <c r="I28" s="105"/>
      <c r="J28" s="106">
        <f>SUMIF(Funções!$C$8:$C$628,Deflatores!G28,Funções!$H$8:$H$628)</f>
        <v>0</v>
      </c>
      <c r="K28" s="107">
        <f>IF(H28="",COUNTIF(Funções!C$8:C$628,G28)*I28,H28*J28)</f>
        <v>0</v>
      </c>
    </row>
    <row r="29" spans="1:11" ht="13.5" customHeight="1" x14ac:dyDescent="0.2">
      <c r="A29" s="3"/>
      <c r="B29" s="132" t="s">
        <v>85</v>
      </c>
      <c r="C29" s="132"/>
      <c r="D29" s="132"/>
      <c r="E29" s="132"/>
      <c r="F29" s="2" t="s">
        <v>86</v>
      </c>
      <c r="G29" s="25" t="s">
        <v>87</v>
      </c>
      <c r="H29" s="104">
        <v>1</v>
      </c>
      <c r="I29" s="105"/>
      <c r="J29" s="106">
        <f>SUMIF(Funções!$C$8:$C$628,Deflatores!G29,Funções!$H$8:$H$628)</f>
        <v>0</v>
      </c>
      <c r="K29" s="107">
        <f>IF(H29="",COUNTIF(Funções!C$8:C$628,G29)*I29,H29*J29)</f>
        <v>0</v>
      </c>
    </row>
    <row r="30" spans="1:11" ht="13.5" customHeight="1" x14ac:dyDescent="0.2">
      <c r="A30" s="3"/>
      <c r="B30" s="132" t="s">
        <v>88</v>
      </c>
      <c r="C30" s="132"/>
      <c r="D30" s="132"/>
      <c r="E30" s="132"/>
      <c r="F30" s="2" t="s">
        <v>89</v>
      </c>
      <c r="G30" s="25" t="s">
        <v>90</v>
      </c>
      <c r="H30" s="104">
        <v>0.1</v>
      </c>
      <c r="I30" s="105"/>
      <c r="J30" s="106">
        <f>SUMIF(Funções!$C$8:$C$628,Deflatores!G30,Funções!$H$8:$H$628)</f>
        <v>0</v>
      </c>
      <c r="K30" s="107">
        <f>IF(H30="",COUNTIF(Funções!C$8:C$628,G30)*I30,H30*J30)</f>
        <v>0</v>
      </c>
    </row>
    <row r="31" spans="1:11" ht="13.5" customHeight="1" x14ac:dyDescent="0.2">
      <c r="A31" s="3"/>
      <c r="B31" s="132" t="s">
        <v>91</v>
      </c>
      <c r="C31" s="132"/>
      <c r="D31" s="132"/>
      <c r="E31" s="132"/>
      <c r="F31" s="2" t="s">
        <v>92</v>
      </c>
      <c r="G31" s="25" t="s">
        <v>93</v>
      </c>
      <c r="H31" s="104">
        <v>0.1</v>
      </c>
      <c r="I31" s="105"/>
      <c r="J31" s="106">
        <f>SUMIF(Funções!$C$8:$C$628,Deflatores!G31,Funções!$H$8:$H$628)</f>
        <v>0</v>
      </c>
      <c r="K31" s="107">
        <f>IF(H31="",COUNTIF(Funções!C$8:C$628,G31)*I31,H31*J31)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SUMIF(Funções!$C$8:$C$628,Deflatores!G32,Funções!$H$8:$H$628)</f>
        <v>0</v>
      </c>
      <c r="K32" s="107">
        <f>IF(H32="",COUNTIF(Funções!C$8:C$628,G32)*I32,H32*J32)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SUMIF(Funções!$C$8:$C$628,Deflatores!G33,Funções!$H$8:$H$628)</f>
        <v>0</v>
      </c>
      <c r="K33" s="107">
        <f>IF(H33="",COUNTIF(Funções!C$8:C$628,G33)*I33,H33*J33)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SUMIF(Funções!$C$8:$C$628,Deflatores!G34,Funções!$H$8:$H$628)</f>
        <v>0</v>
      </c>
      <c r="K34" s="107">
        <f>IF(H34="",COUNTIF(Funções!C$8:C$628,G34)*I34,H34*J34)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SUMIF(Funções!$C$8:$C$628,Deflatores!G35,Funções!$H$8:$H$628)</f>
        <v>0</v>
      </c>
      <c r="K35" s="107">
        <f>IF(H35="",COUNTIF(Funções!C$8:C$628,G35)*I35,H35*J35)</f>
        <v>0</v>
      </c>
    </row>
    <row r="36" spans="1:12" ht="13.5" customHeight="1" x14ac:dyDescent="0.2">
      <c r="A36" s="3"/>
      <c r="B36" s="132" t="s">
        <v>94</v>
      </c>
      <c r="C36" s="132"/>
      <c r="D36" s="132"/>
      <c r="E36" s="132"/>
      <c r="F36" s="2" t="s">
        <v>95</v>
      </c>
      <c r="G36" s="25" t="s">
        <v>96</v>
      </c>
      <c r="H36" s="104">
        <v>1</v>
      </c>
      <c r="I36" s="105"/>
      <c r="J36" s="106">
        <f>SUMIF(Funções!$C$8:$C$628,Deflatores!G36,Funções!$H$8:$H$628)</f>
        <v>0</v>
      </c>
      <c r="K36" s="107">
        <f>IF(H36="",COUNTIF(Funções!C$8:C$628,G36)*I36,H36*J36)</f>
        <v>0</v>
      </c>
    </row>
    <row r="37" spans="1:12" ht="13.5" customHeight="1" x14ac:dyDescent="0.2">
      <c r="A37" s="3"/>
      <c r="B37" s="132"/>
      <c r="C37" s="132"/>
      <c r="D37" s="132"/>
      <c r="E37" s="132"/>
      <c r="F37" s="2"/>
      <c r="G37" s="25" t="s">
        <v>97</v>
      </c>
      <c r="H37" s="104"/>
      <c r="I37" s="105"/>
      <c r="J37" s="106">
        <f>SUMIF(Funções!$C$8:$C$628,Deflatores!G37,Funções!$H$8:$H$628)</f>
        <v>0</v>
      </c>
      <c r="K37" s="107">
        <f>IF(H37="",COUNTIF(Funções!C$8:C$628,G37)*I37,H37*J37)</f>
        <v>0</v>
      </c>
      <c r="L37" s="19" t="s">
        <v>98</v>
      </c>
    </row>
    <row r="38" spans="1:12" ht="13.5" customHeight="1" x14ac:dyDescent="0.2">
      <c r="A38" s="3"/>
      <c r="B38" s="132"/>
      <c r="C38" s="132"/>
      <c r="D38" s="132"/>
      <c r="E38" s="132"/>
      <c r="F38" s="2"/>
      <c r="G38" s="25" t="s">
        <v>97</v>
      </c>
      <c r="H38" s="104"/>
      <c r="I38" s="105"/>
      <c r="J38" s="106">
        <f>SUMIF(Funções!$C$8:$C$628,Deflatores!G38,Funções!$H$8:$H$628)</f>
        <v>0</v>
      </c>
      <c r="K38" s="107">
        <f>IF(H38="",COUNTIF(Funções!C$8:C$628,G38)*I38,H38*J38)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3" t="s">
        <v>30</v>
      </c>
      <c r="B40" s="153"/>
      <c r="C40" s="153"/>
      <c r="D40" s="153"/>
      <c r="E40" s="153"/>
      <c r="F40" s="153"/>
      <c r="G40" s="154" t="s">
        <v>32</v>
      </c>
      <c r="H40" s="154" t="s">
        <v>33</v>
      </c>
      <c r="I40" s="154"/>
      <c r="J40" s="154" t="s">
        <v>101</v>
      </c>
      <c r="K40" s="155" t="s">
        <v>34</v>
      </c>
      <c r="L40" s="19" t="s">
        <v>102</v>
      </c>
    </row>
    <row r="41" spans="1:12" ht="14.85" customHeight="1" x14ac:dyDescent="0.2">
      <c r="A41" s="23" t="s">
        <v>35</v>
      </c>
      <c r="B41" s="154" t="s">
        <v>36</v>
      </c>
      <c r="C41" s="154"/>
      <c r="D41" s="154"/>
      <c r="E41" s="154"/>
      <c r="F41" s="24" t="s">
        <v>28</v>
      </c>
      <c r="G41" s="154"/>
      <c r="H41" s="154"/>
      <c r="I41" s="154"/>
      <c r="J41" s="154"/>
      <c r="K41" s="155"/>
      <c r="L41" s="19" t="s">
        <v>103</v>
      </c>
    </row>
    <row r="42" spans="1:12" ht="13.5" customHeight="1" x14ac:dyDescent="0.25">
      <c r="A42" s="27"/>
      <c r="B42" s="132" t="s">
        <v>104</v>
      </c>
      <c r="C42" s="132"/>
      <c r="D42" s="132"/>
      <c r="E42" s="132"/>
      <c r="F42" s="2" t="s">
        <v>105</v>
      </c>
      <c r="G42" s="25" t="s">
        <v>106</v>
      </c>
      <c r="H42" s="160">
        <v>0.6</v>
      </c>
      <c r="I42" s="160"/>
      <c r="J42" s="28">
        <f>COUNTIF(Funções!B$8:B$628,G42)</f>
        <v>0</v>
      </c>
      <c r="K42" s="26">
        <f>SUMIF(Funções!B$8:B$628,$G42,Funções!K$8:K$628)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2" t="s">
        <v>116</v>
      </c>
      <c r="C43" s="132"/>
      <c r="D43" s="132"/>
      <c r="E43" s="132"/>
      <c r="F43" s="2" t="s">
        <v>76</v>
      </c>
      <c r="G43" s="25" t="s">
        <v>117</v>
      </c>
      <c r="H43" s="160">
        <v>0.6</v>
      </c>
      <c r="I43" s="160"/>
      <c r="J43" s="28">
        <f>COUNTIF(Funções!B$8:B$628,G43)</f>
        <v>0</v>
      </c>
      <c r="K43" s="26">
        <f>SUMIF(Funções!B$8:B$628,$G43,Funções!K$8:K$628)</f>
        <v>0</v>
      </c>
      <c r="L43" s="19" t="str">
        <f t="shared" si="0"/>
        <v>COSNF</v>
      </c>
    </row>
    <row r="44" spans="1:12" ht="13.5" customHeight="1" x14ac:dyDescent="0.25">
      <c r="A44" s="27"/>
      <c r="B44" s="132" t="s">
        <v>159</v>
      </c>
      <c r="C44" s="132"/>
      <c r="D44" s="132"/>
      <c r="E44" s="132"/>
      <c r="F44" s="2"/>
      <c r="G44" s="25" t="s">
        <v>160</v>
      </c>
      <c r="H44" s="160">
        <v>0</v>
      </c>
      <c r="I44" s="160"/>
      <c r="J44" s="28">
        <f>COUNTIF(Funções!B$8:B$628,G44)</f>
        <v>0</v>
      </c>
      <c r="K44" s="26">
        <f>SUMIF(Funções!B$8:B$628,$G44,Funções!K$8:K$628)</f>
        <v>0</v>
      </c>
      <c r="L44" s="19" t="str">
        <f t="shared" si="0"/>
        <v>DC</v>
      </c>
    </row>
    <row r="45" spans="1:12" ht="13.5" customHeight="1" x14ac:dyDescent="0.25">
      <c r="A45" s="27"/>
      <c r="B45" s="132"/>
      <c r="C45" s="132"/>
      <c r="D45" s="132"/>
      <c r="E45" s="132"/>
      <c r="F45" s="2"/>
      <c r="G45" s="25" t="s">
        <v>97</v>
      </c>
      <c r="H45" s="160"/>
      <c r="I45" s="160"/>
      <c r="J45" s="28">
        <f>COUNTIF(Funções!B$8:B$628,G45)</f>
        <v>0</v>
      </c>
      <c r="K45" s="26">
        <f>SUMIF(Funções!B$8:B$628,$G45,Funções!K$8:K$628)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2"/>
      <c r="C46" s="132"/>
      <c r="D46" s="132"/>
      <c r="E46" s="132"/>
      <c r="F46" s="2"/>
      <c r="G46" s="25" t="s">
        <v>97</v>
      </c>
      <c r="H46" s="160"/>
      <c r="I46" s="160"/>
      <c r="J46" s="28">
        <f>COUNTIF(Funções!B$8:B$628,G46)</f>
        <v>0</v>
      </c>
      <c r="K46" s="26">
        <f>SUMIF(Funções!B$8:B$628,$G46,Funções!K$8:K$628)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2"/>
      <c r="C47" s="132"/>
      <c r="D47" s="132"/>
      <c r="E47" s="132"/>
      <c r="F47" s="2"/>
      <c r="G47" s="25" t="s">
        <v>97</v>
      </c>
      <c r="H47" s="160"/>
      <c r="I47" s="160"/>
      <c r="J47" s="28">
        <f>COUNTIF(Funções!B$8:B$628,G47)</f>
        <v>0</v>
      </c>
      <c r="K47" s="26">
        <f>SUMIF(Funções!B$8:B$628,$G47,Funções!K$8:K$628)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2"/>
      <c r="C48" s="132"/>
      <c r="D48" s="132"/>
      <c r="E48" s="132"/>
      <c r="F48" s="2"/>
      <c r="G48" s="25" t="s">
        <v>97</v>
      </c>
      <c r="H48" s="160"/>
      <c r="I48" s="160"/>
      <c r="J48" s="28">
        <f>COUNTIF(Funções!B$8:B$628,G48)</f>
        <v>0</v>
      </c>
      <c r="K48" s="26">
        <f>SUMIF(Funções!B$8:B$628,$G48,Funções!K$8:K$628)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2"/>
      <c r="C49" s="132"/>
      <c r="D49" s="132"/>
      <c r="E49" s="132"/>
      <c r="F49" s="2"/>
      <c r="G49" s="25" t="s">
        <v>97</v>
      </c>
      <c r="H49" s="160"/>
      <c r="I49" s="160"/>
      <c r="J49" s="28">
        <f>COUNTIF(Funções!B$8:B$628,G49)</f>
        <v>0</v>
      </c>
      <c r="K49" s="26">
        <f>SUMIF(Funções!B$8:B$628,$G49,Funções!K$8:K$628)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2"/>
      <c r="C50" s="132"/>
      <c r="D50" s="132"/>
      <c r="E50" s="132"/>
      <c r="F50" s="2"/>
      <c r="G50" s="25" t="s">
        <v>97</v>
      </c>
      <c r="H50" s="160"/>
      <c r="I50" s="160"/>
      <c r="J50" s="28">
        <f>COUNTIF(Funções!B$8:B$628,G50)</f>
        <v>0</v>
      </c>
      <c r="K50" s="26">
        <f>SUMIF(Funções!B$8:B$628,$G50,Funções!K$8:K$628)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2"/>
      <c r="C51" s="132"/>
      <c r="D51" s="132"/>
      <c r="E51" s="132"/>
      <c r="F51" s="2"/>
      <c r="G51" s="25" t="s">
        <v>97</v>
      </c>
      <c r="H51" s="160"/>
      <c r="I51" s="160"/>
      <c r="J51" s="28">
        <f>COUNTIF(Funções!B$8:B$628,G51)</f>
        <v>0</v>
      </c>
      <c r="K51" s="26">
        <f>SUMIF(Funções!B$8:B$628,$G51,Funções!K$8:K$628)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2"/>
      <c r="C52" s="132"/>
      <c r="D52" s="132"/>
      <c r="E52" s="132"/>
      <c r="F52" s="2"/>
      <c r="G52" s="25" t="s">
        <v>97</v>
      </c>
      <c r="H52" s="160"/>
      <c r="I52" s="160"/>
      <c r="J52" s="28">
        <f>COUNTIF(Funções!B$8:B$628,G52)</f>
        <v>0</v>
      </c>
      <c r="K52" s="26">
        <f>SUMIF(Funções!B$8:B$628,$G52,Funções!K$8:K$628)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2"/>
      <c r="C53" s="132"/>
      <c r="D53" s="132"/>
      <c r="E53" s="132"/>
      <c r="F53" s="2"/>
      <c r="G53" s="25" t="s">
        <v>97</v>
      </c>
      <c r="H53" s="160"/>
      <c r="I53" s="160"/>
      <c r="J53" s="28">
        <f>COUNTIF(Funções!B$8:B$628,G53)</f>
        <v>0</v>
      </c>
      <c r="K53" s="26">
        <f>SUMIF(Funções!B$8:B$628,$G53,Funções!K$8:K$628)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2"/>
      <c r="C54" s="132"/>
      <c r="D54" s="132"/>
      <c r="E54" s="132"/>
      <c r="F54" s="2"/>
      <c r="G54" s="25" t="s">
        <v>97</v>
      </c>
      <c r="H54" s="160"/>
      <c r="I54" s="160"/>
      <c r="J54" s="28">
        <f>COUNTIF(Funções!B$8:B$628,G54)</f>
        <v>0</v>
      </c>
      <c r="K54" s="26">
        <f>SUMIF(Funções!B$8:B$628,$G54,Funções!K$8:K$628)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2"/>
      <c r="C55" s="132"/>
      <c r="D55" s="132"/>
      <c r="E55" s="132"/>
      <c r="F55" s="2"/>
      <c r="G55" s="25" t="s">
        <v>97</v>
      </c>
      <c r="H55" s="160"/>
      <c r="I55" s="160"/>
      <c r="J55" s="28">
        <f>COUNTIF(Funções!B$8:B$628,G55)</f>
        <v>0</v>
      </c>
      <c r="K55" s="26">
        <f>SUMIF(Funções!B$8:B$628,$G55,Funções!K$8:K$628)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2"/>
      <c r="C56" s="132"/>
      <c r="D56" s="132"/>
      <c r="E56" s="132"/>
      <c r="F56" s="2"/>
      <c r="G56" s="25" t="s">
        <v>97</v>
      </c>
      <c r="H56" s="160"/>
      <c r="I56" s="160"/>
      <c r="J56" s="28">
        <f>COUNTIF(Funções!B$8:B$628,G56)</f>
        <v>0</v>
      </c>
      <c r="K56" s="26">
        <f>SUMIF(Funções!B$8:B$628,$G56,Funções!K$8:K$628)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2"/>
      <c r="C57" s="132"/>
      <c r="D57" s="132"/>
      <c r="E57" s="132"/>
      <c r="F57" s="2"/>
      <c r="G57" s="25" t="s">
        <v>97</v>
      </c>
      <c r="H57" s="160"/>
      <c r="I57" s="160"/>
      <c r="J57" s="28">
        <f>COUNTIF(Funções!B$8:B$628,G57)</f>
        <v>0</v>
      </c>
      <c r="K57" s="26">
        <f>SUMIF(Funções!B$8:B$628,$G57,Funções!K$8:K$628)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2"/>
      <c r="C58" s="132"/>
      <c r="D58" s="132"/>
      <c r="E58" s="132"/>
      <c r="F58" s="2"/>
      <c r="G58" s="25" t="s">
        <v>97</v>
      </c>
      <c r="H58" s="160"/>
      <c r="I58" s="160"/>
      <c r="J58" s="28">
        <f>COUNTIF(Funções!B$8:B$628,G58)</f>
        <v>0</v>
      </c>
      <c r="K58" s="26">
        <f>SUMIF(Funções!B$8:B$628,$G58,Funções!K$8:K$628)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2"/>
      <c r="C59" s="132"/>
      <c r="D59" s="132"/>
      <c r="E59" s="132"/>
      <c r="F59" s="2"/>
      <c r="G59" s="25" t="s">
        <v>97</v>
      </c>
      <c r="H59" s="160"/>
      <c r="I59" s="160"/>
      <c r="J59" s="28">
        <f>COUNTIF(Funções!B$8:B$628,G59)</f>
        <v>0</v>
      </c>
      <c r="K59" s="26">
        <f>SUMIF(Funções!B$8:B$628,$G59,Funções!K$8:K$628)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2"/>
      <c r="C60" s="132"/>
      <c r="D60" s="132"/>
      <c r="E60" s="132"/>
      <c r="F60" s="2"/>
      <c r="G60" s="25" t="s">
        <v>97</v>
      </c>
      <c r="H60" s="160"/>
      <c r="I60" s="160"/>
      <c r="J60" s="28">
        <f>COUNTIF(Funções!B$8:B$628,G60)</f>
        <v>0</v>
      </c>
      <c r="K60" s="26">
        <f>SUMIF(Funções!B$8:B$628,$G60,Funções!K$8:K$628)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2"/>
      <c r="C61" s="132"/>
      <c r="D61" s="132"/>
      <c r="E61" s="132"/>
      <c r="F61" s="2"/>
      <c r="G61" s="25" t="s">
        <v>97</v>
      </c>
      <c r="H61" s="160"/>
      <c r="I61" s="160"/>
      <c r="J61" s="28">
        <f>COUNTIF(Funções!B$8:B$628,G61)</f>
        <v>0</v>
      </c>
      <c r="K61" s="26">
        <f>SUMIF(Funções!B$8:B$628,$G61,Funções!K$8:K$628)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2"/>
      <c r="C62" s="132"/>
      <c r="D62" s="132"/>
      <c r="E62" s="132"/>
      <c r="F62" s="2"/>
      <c r="G62" s="25" t="s">
        <v>97</v>
      </c>
      <c r="H62" s="160"/>
      <c r="I62" s="160"/>
      <c r="J62" s="28">
        <f>COUNTIF(Funções!B$8:B$628,G62)</f>
        <v>0</v>
      </c>
      <c r="K62" s="26">
        <f>SUMIF(Funções!B$8:B$628,$G62,Funções!K$8:K$628)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2"/>
      <c r="C63" s="132"/>
      <c r="D63" s="132"/>
      <c r="E63" s="132"/>
      <c r="F63" s="2"/>
      <c r="G63" s="25" t="s">
        <v>97</v>
      </c>
      <c r="H63" s="160"/>
      <c r="I63" s="160"/>
      <c r="J63" s="28">
        <f>COUNTIF(Funções!B$8:B$628,G63)</f>
        <v>0</v>
      </c>
      <c r="K63" s="26">
        <f>SUMIF(Funções!B$8:B$628,$G63,Funções!K$8:K$628)</f>
        <v>0</v>
      </c>
      <c r="L63" s="19" t="str">
        <f t="shared" si="0"/>
        <v xml:space="preserve">           .</v>
      </c>
    </row>
    <row r="64" spans="1:12" ht="13.5" x14ac:dyDescent="0.25">
      <c r="A64" s="29"/>
      <c r="B64" s="161"/>
      <c r="C64" s="161"/>
      <c r="D64" s="161"/>
      <c r="E64" s="161"/>
      <c r="F64" s="30"/>
      <c r="G64" s="31" t="s">
        <v>97</v>
      </c>
      <c r="H64" s="162"/>
      <c r="I64" s="162"/>
      <c r="J64" s="32">
        <f>COUNTIF(Funções!B$8:B$628,G64)</f>
        <v>0</v>
      </c>
      <c r="K64" s="33">
        <f>SUMIF(Funções!B$8:B$628,$G64,Funções!K$8:K$628)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Normal="100" zoomScaleSheetLayoutView="100" workbookViewId="0">
      <pane ySplit="8" topLeftCell="A18" activePane="bottomLeft" state="frozen"/>
      <selection activeCell="B11" sqref="B11"/>
      <selection pane="bottomLeft" activeCell="C58" sqref="C58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34" t="s">
        <v>118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2" x14ac:dyDescent="0.2">
      <c r="A4" s="165" t="str">
        <f>Contagem!A5&amp;" : "&amp;Contagem!F5</f>
        <v>Aplicação : SICAD</v>
      </c>
      <c r="B4" s="165"/>
      <c r="C4" s="165"/>
      <c r="D4" s="165"/>
      <c r="E4" s="165"/>
      <c r="F4" s="147" t="str">
        <f>Contagem!A8&amp;" : "&amp;Contagem!F8</f>
        <v>Projeto : SICAD</v>
      </c>
      <c r="G4" s="147"/>
      <c r="H4" s="147"/>
      <c r="I4" s="147"/>
      <c r="J4" s="147"/>
      <c r="K4" s="147"/>
      <c r="L4" s="147"/>
    </row>
    <row r="5" spans="1:12" x14ac:dyDescent="0.2">
      <c r="A5" s="165" t="str">
        <f>Contagem!A9&amp;" : "&amp;Contagem!F9</f>
        <v>Responsável : Jonathas Gomes Marques</v>
      </c>
      <c r="B5" s="165"/>
      <c r="C5" s="165"/>
      <c r="D5" s="165"/>
      <c r="E5" s="165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</row>
    <row r="6" spans="1:12" x14ac:dyDescent="0.2">
      <c r="A6" s="165" t="str">
        <f>Contagem!A4&amp;" : "&amp;Contagem!F4</f>
        <v>Empresa : Secretaria de Estado de Planejamento e Gestão de Mato Grosso</v>
      </c>
      <c r="B6" s="165"/>
      <c r="C6" s="165"/>
      <c r="D6" s="165"/>
      <c r="E6" s="165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7" t="s">
        <v>119</v>
      </c>
      <c r="B7" s="167"/>
      <c r="C7" s="168" t="s">
        <v>120</v>
      </c>
      <c r="D7" s="168"/>
      <c r="E7" s="168"/>
      <c r="F7" s="168"/>
      <c r="G7" s="163" t="s">
        <v>121</v>
      </c>
      <c r="H7" s="163" t="s">
        <v>122</v>
      </c>
      <c r="I7" s="69"/>
      <c r="J7" s="163" t="s">
        <v>123</v>
      </c>
      <c r="K7" s="163"/>
      <c r="L7" s="164" t="s">
        <v>122</v>
      </c>
    </row>
    <row r="8" spans="1:12" x14ac:dyDescent="0.2">
      <c r="A8" s="167"/>
      <c r="B8" s="167"/>
      <c r="C8" s="168"/>
      <c r="D8" s="168"/>
      <c r="E8" s="168"/>
      <c r="F8" s="168"/>
      <c r="G8" s="163"/>
      <c r="H8" s="163"/>
      <c r="I8" s="70"/>
      <c r="J8" s="163"/>
      <c r="K8" s="163"/>
      <c r="L8" s="164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COUNTIF(Funções!G8:G628,"EEL")</f>
        <v>0</v>
      </c>
      <c r="D10" s="51"/>
      <c r="E10" s="53" t="s">
        <v>124</v>
      </c>
      <c r="F10" s="53" t="s">
        <v>125</v>
      </c>
      <c r="G10" s="52">
        <f>C10*3</f>
        <v>0</v>
      </c>
      <c r="H10" s="51"/>
      <c r="I10" s="34"/>
      <c r="J10" s="54" t="str">
        <f>Deflatores!$G$4&amp;"="</f>
        <v>I=</v>
      </c>
      <c r="K10" s="55">
        <f>SUMIF(Funções!$J$8:$J$628,"EE"&amp;Deflatores!G4,Funções!$L$8:$L$628)</f>
        <v>0</v>
      </c>
      <c r="L10" s="56"/>
    </row>
    <row r="11" spans="1:12" ht="13.5" x14ac:dyDescent="0.25">
      <c r="A11" s="57"/>
      <c r="B11" s="51"/>
      <c r="C11" s="52">
        <f>COUNTIF(Funções!G8:G628,"EEA")</f>
        <v>0</v>
      </c>
      <c r="D11" s="51"/>
      <c r="E11" s="53" t="s">
        <v>126</v>
      </c>
      <c r="F11" s="53" t="s">
        <v>127</v>
      </c>
      <c r="G11" s="52">
        <f>C11*4</f>
        <v>0</v>
      </c>
      <c r="H11" s="51"/>
      <c r="I11" s="34"/>
      <c r="J11" s="54" t="str">
        <f>Deflatores!$G$5&amp;"="</f>
        <v>A=</v>
      </c>
      <c r="K11" s="55">
        <f>SUMIF(Funções!$J$8:$J$628,"EE"&amp;Deflatores!G5,Funções!$L$8:$L$628)</f>
        <v>0</v>
      </c>
      <c r="L11" s="56"/>
    </row>
    <row r="12" spans="1:12" ht="13.5" x14ac:dyDescent="0.25">
      <c r="A12" s="57"/>
      <c r="B12" s="51"/>
      <c r="C12" s="52">
        <f>COUNTIF(Funções!G8:G628,"EEH")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SUMIF(Funções!$J$8:$J$628,"EE"&amp;Deflatores!G6,Funções!$L$8:$L$628)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0</v>
      </c>
      <c r="D14" s="51"/>
      <c r="E14" s="51"/>
      <c r="F14" s="60" t="s">
        <v>131</v>
      </c>
      <c r="G14" s="52">
        <f>SUM(G10:G12)</f>
        <v>0</v>
      </c>
      <c r="H14" s="34">
        <f>IF($G$45&lt;&gt;0,G14/$G$45,"")</f>
        <v>0</v>
      </c>
      <c r="I14" s="61"/>
      <c r="J14" s="54"/>
      <c r="K14" s="55">
        <f>SUM(K10:K13)</f>
        <v>0</v>
      </c>
      <c r="L14" s="36">
        <f>IF('Sumário 2'!L11&lt;&gt;0,K14/'Sumário 2'!L11,"")</f>
        <v>0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COUNTIF(Funções!G8:G628,"SEL")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SUMIF(Funções!$J$8:$J$628,"SE"&amp;Deflatores!$G$4,Funções!$L$8:$L$628)</f>
        <v>0</v>
      </c>
      <c r="L17" s="56"/>
    </row>
    <row r="18" spans="1:12" ht="13.5" x14ac:dyDescent="0.25">
      <c r="A18" s="57"/>
      <c r="B18" s="51"/>
      <c r="C18" s="54">
        <f>COUNTIF(Funções!G8:G628,"SEA")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SUMIF(Funções!$J$8:$J$628,"SE"&amp;Deflatores!$G$5,Funções!$L$8:$L$628)</f>
        <v>0</v>
      </c>
      <c r="L18" s="56"/>
    </row>
    <row r="19" spans="1:12" ht="13.5" x14ac:dyDescent="0.25">
      <c r="A19" s="57"/>
      <c r="B19" s="51"/>
      <c r="C19" s="54">
        <f>COUNTIF(Funções!G8:G628,"SEH")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SUMIF(Funções!$J$8:$J$628,"SE"&amp;Deflatores!$G$6,Funções!$L$8:$L$628)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0</v>
      </c>
      <c r="D21" s="51"/>
      <c r="E21" s="51"/>
      <c r="F21" s="60" t="s">
        <v>131</v>
      </c>
      <c r="G21" s="52">
        <f>SUM(G17:G19)</f>
        <v>0</v>
      </c>
      <c r="H21" s="34">
        <f>IF($G$45&lt;&gt;0,G21/$G$45,"")</f>
        <v>0</v>
      </c>
      <c r="I21" s="61"/>
      <c r="J21" s="54"/>
      <c r="K21" s="55">
        <f>SUM(K17:K20)</f>
        <v>0</v>
      </c>
      <c r="L21" s="36">
        <f>IF('Sumário 2'!L11&lt;&gt;0,K21/'Sumário 2'!L11,"")</f>
        <v>0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COUNTIF(Funções!G8:G628,"CEL")</f>
        <v>0</v>
      </c>
      <c r="D24" s="51"/>
      <c r="E24" s="53" t="s">
        <v>124</v>
      </c>
      <c r="F24" s="53" t="s">
        <v>125</v>
      </c>
      <c r="G24" s="52">
        <f>C24*3</f>
        <v>0</v>
      </c>
      <c r="H24" s="51"/>
      <c r="I24" s="51"/>
      <c r="J24" s="54" t="str">
        <f>Deflatores!$G$4&amp;"="</f>
        <v>I=</v>
      </c>
      <c r="K24" s="55">
        <f>SUMIF(Funções!$J$8:$J$628,"CE"&amp;Deflatores!$G$4,Funções!$L$8:$L$628)</f>
        <v>0</v>
      </c>
      <c r="L24" s="56"/>
    </row>
    <row r="25" spans="1:12" ht="13.5" x14ac:dyDescent="0.25">
      <c r="A25" s="57"/>
      <c r="B25" s="51"/>
      <c r="C25" s="52">
        <f>COUNTIF(Funções!G8:G628,"CEA")</f>
        <v>0</v>
      </c>
      <c r="D25" s="51"/>
      <c r="E25" s="53" t="s">
        <v>126</v>
      </c>
      <c r="F25" s="53" t="s">
        <v>127</v>
      </c>
      <c r="G25" s="52">
        <f>C25*4</f>
        <v>0</v>
      </c>
      <c r="H25" s="51"/>
      <c r="I25" s="51"/>
      <c r="J25" s="54" t="str">
        <f>Deflatores!$G$5&amp;"="</f>
        <v>A=</v>
      </c>
      <c r="K25" s="55">
        <f>SUMIF(Funções!$J$8:$J$628,"CE"&amp;Deflatores!$G$5,Funções!$L$8:$L$628)</f>
        <v>0</v>
      </c>
      <c r="L25" s="56"/>
    </row>
    <row r="26" spans="1:12" ht="13.5" x14ac:dyDescent="0.25">
      <c r="A26" s="57"/>
      <c r="B26" s="51"/>
      <c r="C26" s="52">
        <f>COUNTIF(Funções!G8:G628,"CEH")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SUMIF(Funções!$J$8:$J$628,"CE"&amp;Deflatores!$G$6,Funções!$L$8:$L$628)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0</v>
      </c>
      <c r="D28" s="51"/>
      <c r="E28" s="51"/>
      <c r="F28" s="60" t="s">
        <v>131</v>
      </c>
      <c r="G28" s="52">
        <f>SUM(G24:G26)</f>
        <v>0</v>
      </c>
      <c r="H28" s="34">
        <f>IF($G$45&lt;&gt;0,G28/$G$45,"")</f>
        <v>0</v>
      </c>
      <c r="I28" s="61"/>
      <c r="J28" s="54"/>
      <c r="K28" s="55">
        <f>SUM(K24:K27)</f>
        <v>0</v>
      </c>
      <c r="L28" s="36">
        <f>IF('Sumário 2'!L11&lt;&gt;0,K28/'Sumário 2'!L11,"")</f>
        <v>0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COUNTIF(Funções!G8:G628,"ALIL")</f>
        <v>19</v>
      </c>
      <c r="D31" s="51"/>
      <c r="E31" s="51" t="s">
        <v>124</v>
      </c>
      <c r="F31" s="51" t="s">
        <v>133</v>
      </c>
      <c r="G31" s="52">
        <f>C31*7</f>
        <v>133</v>
      </c>
      <c r="H31" s="51"/>
      <c r="I31" s="51"/>
      <c r="J31" s="54" t="str">
        <f>Deflatores!$G$4&amp;"="</f>
        <v>I=</v>
      </c>
      <c r="K31" s="55">
        <f>SUMIF(Funções!$J$8:$J$628,"ALI"&amp;Deflatores!$G$4,Funções!$L$8:$L$628)</f>
        <v>133</v>
      </c>
      <c r="L31" s="56"/>
    </row>
    <row r="32" spans="1:12" ht="13.5" x14ac:dyDescent="0.25">
      <c r="A32" s="57"/>
      <c r="B32" s="51"/>
      <c r="C32" s="52">
        <f>COUNTIF(Funções!G8:G628,"ALIA")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SUMIF(Funções!$J$8:$J$628,"ALI"&amp;Deflatores!$G$5,Funções!$L$8:$L$628)</f>
        <v>0</v>
      </c>
      <c r="L32" s="56"/>
    </row>
    <row r="33" spans="1:12" ht="13.5" x14ac:dyDescent="0.25">
      <c r="A33" s="57"/>
      <c r="B33" s="51"/>
      <c r="C33" s="52">
        <f>COUNTIF(Funções!G8:G628,"ALIH")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SUMIF(Funções!$J$8:$J$628,"ALI"&amp;Deflatores!$G$6,Funções!$L$8:$L$628)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19</v>
      </c>
      <c r="D35" s="51"/>
      <c r="E35" s="51"/>
      <c r="F35" s="60" t="s">
        <v>131</v>
      </c>
      <c r="G35" s="52">
        <f>SUM(G31:G33)</f>
        <v>133</v>
      </c>
      <c r="H35" s="34">
        <f>IF($G$45&lt;&gt;0,G35/$G$45,"")</f>
        <v>0.65517241379310343</v>
      </c>
      <c r="I35" s="61"/>
      <c r="J35" s="54"/>
      <c r="K35" s="55">
        <f>SUM(K31:K34)</f>
        <v>133</v>
      </c>
      <c r="L35" s="36">
        <f>IF('Sumário 2'!L11&lt;&gt;0,K35/'Sumário 2'!L11,"")</f>
        <v>0.65517241379310343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COUNTIF(Funções!G8:G628,"AIEL")</f>
        <v>14</v>
      </c>
      <c r="D38" s="51"/>
      <c r="E38" s="51" t="s">
        <v>124</v>
      </c>
      <c r="F38" s="51" t="s">
        <v>132</v>
      </c>
      <c r="G38" s="52">
        <f>C38*5</f>
        <v>70</v>
      </c>
      <c r="H38" s="51"/>
      <c r="I38" s="51"/>
      <c r="J38" s="54" t="str">
        <f>Deflatores!$G$4&amp;"="</f>
        <v>I=</v>
      </c>
      <c r="K38" s="55">
        <f>SUMIF(Funções!$J$8:$J$628,"AIE"&amp;Deflatores!$G$4,Funções!$L$8:$L$628)</f>
        <v>70</v>
      </c>
      <c r="L38" s="56"/>
    </row>
    <row r="39" spans="1:12" ht="13.5" x14ac:dyDescent="0.25">
      <c r="A39" s="57"/>
      <c r="B39" s="51"/>
      <c r="C39" s="52">
        <f>COUNTIF(Funções!G8:G628,"AIEA")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SUMIF(Funções!$J$8:$J$628,"AIE"&amp;Deflatores!$G$5,Funções!$L$8:$L$628)</f>
        <v>0</v>
      </c>
      <c r="L39" s="56"/>
    </row>
    <row r="40" spans="1:12" ht="13.5" x14ac:dyDescent="0.25">
      <c r="A40" s="57"/>
      <c r="B40" s="51"/>
      <c r="C40" s="52">
        <f>COUNTIF(Funções!G8:G628,"AIEH")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SUMIF(Funções!$J$8:$J$628,"AIE"&amp;Deflatores!$G$6,Funções!$L$8:$L$628)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14</v>
      </c>
      <c r="D42" s="51"/>
      <c r="E42" s="51"/>
      <c r="F42" s="60" t="s">
        <v>131</v>
      </c>
      <c r="G42" s="52">
        <f>SUM(G38:G40)</f>
        <v>70</v>
      </c>
      <c r="H42" s="34">
        <f>IF($G$45&lt;&gt;0,G42/$G$45,"")</f>
        <v>0.34482758620689657</v>
      </c>
      <c r="I42" s="61"/>
      <c r="J42" s="54"/>
      <c r="K42" s="55">
        <f>SUM(K38:K41)</f>
        <v>70</v>
      </c>
      <c r="L42" s="36">
        <f>IF('Sumário 2'!L11&lt;&gt;0,K42/'Sumário 2'!L11,"")</f>
        <v>0.34482758620689657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6" t="s">
        <v>136</v>
      </c>
      <c r="C45" s="166"/>
      <c r="D45" s="166"/>
      <c r="E45" s="166"/>
      <c r="F45" s="166"/>
      <c r="G45" s="52">
        <f>SUM(G14+G21+G28+G35+G42)</f>
        <v>203</v>
      </c>
      <c r="H45" s="51"/>
      <c r="I45" s="51"/>
      <c r="J45" s="51"/>
      <c r="K45" s="51"/>
      <c r="L45" s="56"/>
    </row>
    <row r="46" spans="1:12" ht="13.5" x14ac:dyDescent="0.25">
      <c r="A46" s="57"/>
      <c r="B46" s="166" t="s">
        <v>137</v>
      </c>
      <c r="C46" s="166"/>
      <c r="D46" s="166"/>
      <c r="E46" s="166"/>
      <c r="F46" s="166"/>
      <c r="G46" s="52">
        <f>(C10+C11+C12)*4+(C17+C18+C19)*5+(C24+C25+C26)*4+(C31+C32+C33)*7+(C38+C39+C40)*5</f>
        <v>203</v>
      </c>
      <c r="H46" s="51"/>
      <c r="I46" s="51"/>
      <c r="J46" s="51"/>
      <c r="K46" s="51"/>
      <c r="L46" s="56"/>
    </row>
    <row r="47" spans="1:12" ht="13.5" x14ac:dyDescent="0.25">
      <c r="A47" s="57"/>
      <c r="B47" s="166" t="s">
        <v>138</v>
      </c>
      <c r="C47" s="166"/>
      <c r="D47" s="166"/>
      <c r="E47" s="166"/>
      <c r="F47" s="166"/>
      <c r="G47" s="52">
        <f>(C31+C32+C33)*35+(C38+C39+C40)*15</f>
        <v>875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34" t="s">
        <v>139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3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3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3" x14ac:dyDescent="0.2">
      <c r="A4" s="165" t="str">
        <f>Contagem!A5&amp;" : "&amp;Contagem!F5</f>
        <v>Aplicação : SICAD</v>
      </c>
      <c r="B4" s="165"/>
      <c r="C4" s="165"/>
      <c r="D4" s="165"/>
      <c r="E4" s="165"/>
      <c r="F4" s="147" t="str">
        <f>Contagem!A8&amp;" : "&amp;Contagem!F8</f>
        <v>Projeto : SICAD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69" t="str">
        <f>Contagem!A9&amp;" : "&amp;Contagem!F9</f>
        <v>Responsável : Jonathas Gomes Marques</v>
      </c>
      <c r="B5" s="169"/>
      <c r="C5" s="169"/>
      <c r="D5" s="169"/>
      <c r="E5" s="169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69" t="str">
        <f>Contagem!A4&amp;" : "&amp;Contagem!F4</f>
        <v>Empresa : Secretaria de Estado de Planejamento e Gestão de Mato Grosso</v>
      </c>
      <c r="B6" s="169"/>
      <c r="C6" s="169"/>
      <c r="D6" s="169"/>
      <c r="E6" s="169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0"/>
      <c r="C8" s="170"/>
      <c r="D8" s="170"/>
      <c r="E8" s="170"/>
      <c r="F8" s="170"/>
      <c r="G8" s="170"/>
      <c r="H8" s="170"/>
      <c r="I8" s="170"/>
      <c r="J8" s="61"/>
      <c r="K8" s="61"/>
      <c r="L8" s="61"/>
      <c r="M8" s="85"/>
    </row>
    <row r="9" spans="1:13" ht="13.5" x14ac:dyDescent="0.25">
      <c r="A9" s="84"/>
      <c r="B9" s="171" t="s">
        <v>140</v>
      </c>
      <c r="C9" s="171"/>
      <c r="D9" s="171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2" t="str">
        <f>""&amp;Deflatores!B4</f>
        <v>Inclusão</v>
      </c>
      <c r="C10" s="132"/>
      <c r="D10" s="25" t="str">
        <f>""&amp;Deflatores!G4</f>
        <v>I</v>
      </c>
      <c r="E10" s="108">
        <f>IF(D10="","",COUNTIF(Funções!C$8:C$628,D10))</f>
        <v>33</v>
      </c>
      <c r="F10" s="109">
        <f>SUMIF(Funções!$C$8:$C$628,Deflatores!G4,Funções!$H$8:$H$628)</f>
        <v>203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203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2" t="str">
        <f>""&amp;Deflatores!B5</f>
        <v>Alteração (sem conhecimento do Fator de Impacto)</v>
      </c>
      <c r="C11" s="132"/>
      <c r="D11" s="25" t="str">
        <f>""&amp;Deflatores!G5</f>
        <v>A</v>
      </c>
      <c r="E11" s="108">
        <f>IF(D11="","",COUNTIF(Funções!C$8:C$628,D11))</f>
        <v>0</v>
      </c>
      <c r="F11" s="109">
        <f>SUMIF(Funções!$C$8:$C$628,Deflatores!G5,Funções!$H$8:$H$628)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203</v>
      </c>
      <c r="M11" s="56"/>
    </row>
    <row r="12" spans="1:13" ht="13.5" customHeight="1" x14ac:dyDescent="0.25">
      <c r="A12" s="84"/>
      <c r="B12" s="132" t="str">
        <f>""&amp;Deflatores!B6</f>
        <v>Exclusão</v>
      </c>
      <c r="C12" s="132"/>
      <c r="D12" s="25" t="str">
        <f>""&amp;Deflatores!G6</f>
        <v>E</v>
      </c>
      <c r="E12" s="108">
        <f>IF(D12="","",COUNTIF(Funções!C$8:C$628,D12))</f>
        <v>0</v>
      </c>
      <c r="F12" s="109">
        <f>SUMIF(Funções!$C$8:$C$628,Deflatores!G6,Funções!$H$8:$H$628)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2" t="str">
        <f>""&amp;Deflatores!B7</f>
        <v>Alteração (50%) de função desenvolvida ou já alterada pela empresa atual</v>
      </c>
      <c r="C13" s="132"/>
      <c r="D13" s="25" t="str">
        <f>""&amp;Deflatores!G7</f>
        <v>A50</v>
      </c>
      <c r="E13" s="108">
        <f>IF(D13="","",COUNTIF(Funções!C$8:C$628,D13))</f>
        <v>0</v>
      </c>
      <c r="F13" s="109">
        <f>SUMIF(Funções!$C$8:$C$628,Deflatores!G7,Funções!$H$8:$H$628)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2" t="str">
        <f>""&amp;Deflatores!B8</f>
        <v>Alteração (75%) de função não desenv. e ainda não alterada pela empresa atual</v>
      </c>
      <c r="C14" s="132"/>
      <c r="D14" s="25" t="str">
        <f>""&amp;Deflatores!G8</f>
        <v>A75</v>
      </c>
      <c r="E14" s="108">
        <f>IF(D14="","",COUNTIF(Funções!C$8:C$628,D14))</f>
        <v>0</v>
      </c>
      <c r="F14" s="109">
        <f>SUMIF(Funções!$C$8:$C$628,Deflatores!G8,Funções!$H$8:$H$628)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203</v>
      </c>
      <c r="M14" s="56"/>
    </row>
    <row r="15" spans="1:13" ht="13.5" customHeight="1" x14ac:dyDescent="0.2">
      <c r="A15" s="84"/>
      <c r="B15" s="132" t="str">
        <f>""&amp;Deflatores!B9</f>
        <v>Alteração (75%+15%): o mesmo acima + redocumentar a função</v>
      </c>
      <c r="C15" s="132"/>
      <c r="D15" s="25" t="str">
        <f>""&amp;Deflatores!G9</f>
        <v>A90</v>
      </c>
      <c r="E15" s="108">
        <f>IF(D15="","",COUNTIF(Funções!C$8:C$628,D15))</f>
        <v>0</v>
      </c>
      <c r="F15" s="109">
        <f>SUMIF(Funções!$C$8:$C$628,Deflatores!G9,Funções!$H$8:$H$628)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2" t="str">
        <f>""&amp;Deflatores!B10</f>
        <v>Migração de Dados</v>
      </c>
      <c r="C16" s="132"/>
      <c r="D16" s="25" t="str">
        <f>""&amp;Deflatores!G10</f>
        <v>PMD</v>
      </c>
      <c r="E16" s="108">
        <f>IF(D16="","",COUNTIF(Funções!C$8:C$628,D16))</f>
        <v>0</v>
      </c>
      <c r="F16" s="109">
        <f>SUMIF(Funções!$C$8:$C$628,Deflatores!G10,Funções!$H$8:$H$628)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2" t="str">
        <f>""&amp;Deflatores!B11</f>
        <v>Corretiva (sem conhecimento do Fator de Impacto)</v>
      </c>
      <c r="C17" s="132"/>
      <c r="D17" s="25" t="str">
        <f>""&amp;Deflatores!G11</f>
        <v>COR</v>
      </c>
      <c r="E17" s="108">
        <f>IF(D17="","",COUNTIF(Funções!C$8:C$628,D17))</f>
        <v>0</v>
      </c>
      <c r="F17" s="109">
        <f>SUMIF(Funções!$C$8:$C$628,Deflatores!G11,Funções!$H$8:$H$628)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2" t="str">
        <f>""&amp;Deflatores!B12</f>
        <v>Corretiva (50%) - Fora da garantia (mesma empresa)</v>
      </c>
      <c r="C18" s="132"/>
      <c r="D18" s="25" t="str">
        <f>""&amp;Deflatores!G12</f>
        <v>COR50</v>
      </c>
      <c r="E18" s="108">
        <f>IF(D18="","",COUNTIF(Funções!C$8:C$628,D18))</f>
        <v>0</v>
      </c>
      <c r="F18" s="109">
        <f>SUMIF(Funções!$C$8:$C$628,Deflatores!G12,Funções!$H$8:$H$628)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2" t="str">
        <f>""&amp;Deflatores!B13</f>
        <v>Corretiva (75%) - Fora da garantia (outra empresa)</v>
      </c>
      <c r="C19" s="132"/>
      <c r="D19" s="25" t="str">
        <f>""&amp;Deflatores!G13</f>
        <v>COR75</v>
      </c>
      <c r="E19" s="108">
        <f>IF(D19="","",COUNTIF(Funções!C$8:C$628,D19))</f>
        <v>0</v>
      </c>
      <c r="F19" s="109">
        <f>SUMIF(Funções!$C$8:$C$628,Deflatores!G13,Funções!$H$8:$H$628)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2" t="str">
        <f>""&amp;Deflatores!B14</f>
        <v>Corretiva (75%+15%) - Fora da garantia (outra empresa) + Redocumentação</v>
      </c>
      <c r="C20" s="132"/>
      <c r="D20" s="25" t="str">
        <f>""&amp;Deflatores!G14</f>
        <v>COR90</v>
      </c>
      <c r="E20" s="108">
        <f>IF(D20="","",COUNTIF(Funções!C$8:C$628,D20))</f>
        <v>0</v>
      </c>
      <c r="F20" s="109">
        <f>SUMIF(Funções!$C$8:$C$628,Deflatores!G14,Funções!$H$8:$H$628)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2" t="str">
        <f>""&amp;Deflatores!B15</f>
        <v>Corretiva em Garantia</v>
      </c>
      <c r="C21" s="132"/>
      <c r="D21" s="25" t="str">
        <f>""&amp;Deflatores!G15</f>
        <v>GAR</v>
      </c>
      <c r="E21" s="108">
        <f>IF(D21="","",COUNTIF(Funções!C$8:C$628,D21))</f>
        <v>0</v>
      </c>
      <c r="F21" s="109">
        <f>SUMIF(Funções!$C$8:$C$628,Deflatores!G15,Funções!$H$8:$H$628)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2" t="str">
        <f>""&amp;Deflatores!B16</f>
        <v>Mudança de Plataforma - Linguagem de Programação</v>
      </c>
      <c r="C22" s="132"/>
      <c r="D22" s="25" t="str">
        <f>""&amp;Deflatores!G16</f>
        <v>MLP</v>
      </c>
      <c r="E22" s="108">
        <f>IF(D22="","",COUNTIF(Funções!C$8:C$628,D22))</f>
        <v>0</v>
      </c>
      <c r="F22" s="109">
        <f>SUMIF(Funções!$C$8:$C$628,Deflatores!G16,Funções!$H$8:$H$628)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2" t="str">
        <f>""&amp;Deflatores!B17</f>
        <v>Mudança de Plataforma - Banco de Dados (outro paradigma)</v>
      </c>
      <c r="C23" s="132"/>
      <c r="D23" s="25" t="str">
        <f>""&amp;Deflatores!G17</f>
        <v>MBO</v>
      </c>
      <c r="E23" s="108">
        <f>IF(D23="","",COUNTIF(Funções!C$8:C$628,D23))</f>
        <v>0</v>
      </c>
      <c r="F23" s="109">
        <f>SUMIF(Funções!$C$8:$C$628,Deflatores!G17,Funções!$H$8:$H$628)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2" t="str">
        <f>""&amp;Deflatores!B18</f>
        <v>Mudança de Plataforma - Banco de Dados (mesmo paradigma com alterações)</v>
      </c>
      <c r="C24" s="132"/>
      <c r="D24" s="25" t="str">
        <f>""&amp;Deflatores!G18</f>
        <v>MBM</v>
      </c>
      <c r="E24" s="108">
        <f>IF(D24="","",COUNTIF(Funções!C$8:C$628,D24))</f>
        <v>0</v>
      </c>
      <c r="F24" s="109">
        <f>SUMIF(Funções!$C$8:$C$628,Deflatores!G18,Funções!$H$8:$H$628)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2" t="str">
        <f>""&amp;Deflatores!B19</f>
        <v>Atualização de Versão – Linguagem de Programação</v>
      </c>
      <c r="C25" s="132"/>
      <c r="D25" s="25" t="str">
        <f>""&amp;Deflatores!G19</f>
        <v>ALP</v>
      </c>
      <c r="E25" s="108">
        <f>IF(D25="","",COUNTIF(Funções!C$8:C$628,D25))</f>
        <v>0</v>
      </c>
      <c r="F25" s="109">
        <f>SUMIF(Funções!$C$8:$C$628,Deflatores!G19,Funções!$H$8:$H$628)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2" t="str">
        <f>""&amp;Deflatores!B20</f>
        <v>Atualização de Versão – Browser</v>
      </c>
      <c r="C26" s="132"/>
      <c r="D26" s="25" t="str">
        <f>""&amp;Deflatores!G20</f>
        <v>AVB</v>
      </c>
      <c r="E26" s="108">
        <f>IF(D26="","",COUNTIF(Funções!C$8:C$628,D26))</f>
        <v>0</v>
      </c>
      <c r="F26" s="109">
        <f>SUMIF(Funções!$C$8:$C$628,Deflatores!G20,Funções!$H$8:$H$628)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2" t="str">
        <f>""&amp;Deflatores!B21</f>
        <v>Atualização de Versão – Banco de Dados</v>
      </c>
      <c r="C27" s="132"/>
      <c r="D27" s="25" t="str">
        <f>""&amp;Deflatores!G21</f>
        <v>ABD</v>
      </c>
      <c r="E27" s="108">
        <f>IF(D27="","",COUNTIF(Funções!C$8:C$628,D27))</f>
        <v>0</v>
      </c>
      <c r="F27" s="109">
        <f>SUMIF(Funções!$C$8:$C$628,Deflatores!G21,Funções!$H$8:$H$628)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2" t="str">
        <f>""&amp;Deflatores!B22</f>
        <v>Manutenção Cosmética</v>
      </c>
      <c r="C28" s="132"/>
      <c r="D28" s="25" t="str">
        <f>""&amp;Deflatores!G22</f>
        <v>COS</v>
      </c>
      <c r="E28" s="108">
        <f>IF(D28="","",COUNTIF(Funções!C$8:C$628,D28))</f>
        <v>0</v>
      </c>
      <c r="F28" s="109">
        <f>SUMIF(Funções!$C$8:$C$628,Deflatores!G22,Funções!$H$8:$H$628)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6" t="str">
        <f>""&amp;Deflatores!B23</f>
        <v>Adaptação em Funcionalidades sem Alteração de Requisitos Funcionais
(sem conhecimento do Fator de Impacto)</v>
      </c>
      <c r="C29" s="158"/>
      <c r="D29" s="25" t="str">
        <f>""&amp;Deflatores!G23</f>
        <v>ARN</v>
      </c>
      <c r="E29" s="108">
        <f>IF(D29="","",COUNTIF(Funções!C$8:C$628,D29))</f>
        <v>0</v>
      </c>
      <c r="F29" s="109">
        <f>SUMIF(Funções!$C$8:$C$628,Deflatores!G23,Funções!$H$8:$H$628)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6" t="str">
        <f>""&amp;Deflatores!B24</f>
        <v>Adaptação em Funcionalidades sem Alteração de Requisitos Funcionais (50%)
(em função desenvolvida ou já alterada pela empresa atual)</v>
      </c>
      <c r="C30" s="158"/>
      <c r="D30" s="25" t="str">
        <f>""&amp;Deflatores!G24</f>
        <v>ARN50</v>
      </c>
      <c r="E30" s="108">
        <f>IF(D30="","",COUNTIF(Funções!C$8:C$628,D30))</f>
        <v>0</v>
      </c>
      <c r="F30" s="109">
        <f>SUMIF(Funções!$C$8:$C$628,Deflatores!G24,Funções!$H$8:$H$628)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6" t="str">
        <f>""&amp;Deflatores!B25</f>
        <v>Adaptação em Funcionalidades sem Alteração de Requisitos Funcionais (75%)
(em função não desenvolvida e ainda não alterada pela empresa atual)</v>
      </c>
      <c r="C31" s="158"/>
      <c r="D31" s="25" t="str">
        <f>""&amp;Deflatores!G25</f>
        <v>ARN75</v>
      </c>
      <c r="E31" s="108">
        <f>IF(D31="","",COUNTIF(Funções!C$8:C$628,D31))</f>
        <v>0</v>
      </c>
      <c r="F31" s="109">
        <f>SUMIF(Funções!$C$8:$C$628,Deflatores!G25,Funções!$H$8:$H$628)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2" t="str">
        <f>""&amp;Deflatores!B26</f>
        <v>Atualização de Dados sem Consulta Prévia</v>
      </c>
      <c r="C32" s="132"/>
      <c r="D32" s="25" t="str">
        <f>""&amp;Deflatores!G26</f>
        <v>ADS</v>
      </c>
      <c r="E32" s="108">
        <f>IF(D32="","",COUNTIF(Funções!C$8:C$628,D32))</f>
        <v>0</v>
      </c>
      <c r="F32" s="109">
        <f>SUMIF(Funções!$C$8:$C$628,Deflatores!G26,Funções!$H$8:$H$628)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2" t="str">
        <f>""&amp;Deflatores!B27</f>
        <v>Consulta Prévia sem Atualização</v>
      </c>
      <c r="C33" s="132"/>
      <c r="D33" s="25" t="str">
        <f>""&amp;Deflatores!G27</f>
        <v>CPA</v>
      </c>
      <c r="E33" s="108">
        <f>IF(D33="","",COUNTIF(Funções!C$8:C$628,D33))</f>
        <v>0</v>
      </c>
      <c r="F33" s="109">
        <f>SUMIF(Funções!$C$8:$C$628,Deflatores!G27,Funções!$H$8:$H$628)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2" t="str">
        <f>""&amp;Deflatores!B28</f>
        <v>Atualização de Dados com Consulta Prévia</v>
      </c>
      <c r="C34" s="132"/>
      <c r="D34" s="25" t="str">
        <f>""&amp;Deflatores!G28</f>
        <v>ADC</v>
      </c>
      <c r="E34" s="108">
        <f>IF(D34="","",COUNTIF(Funções!C$8:C$628,D34))</f>
        <v>0</v>
      </c>
      <c r="F34" s="109">
        <f>SUMIF(Funções!$C$8:$C$628,Deflatores!G28,Funções!$H$8:$H$628)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2" t="str">
        <f>""&amp;Deflatores!B29</f>
        <v>Apuração Especial – Geração de Relatórios</v>
      </c>
      <c r="C35" s="132"/>
      <c r="D35" s="25" t="str">
        <f>""&amp;Deflatores!G29</f>
        <v>AGR</v>
      </c>
      <c r="E35" s="108">
        <f>IF(D35="","",COUNTIF(Funções!C$8:C$628,D35))</f>
        <v>0</v>
      </c>
      <c r="F35" s="109">
        <f>SUMIF(Funções!$C$8:$C$628,Deflatores!G29,Funções!$H$8:$H$628)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2" t="str">
        <f>""&amp;Deflatores!B30</f>
        <v>Apuração Especial – Reexecução</v>
      </c>
      <c r="C36" s="132"/>
      <c r="D36" s="25" t="str">
        <f>""&amp;Deflatores!G30</f>
        <v>AER</v>
      </c>
      <c r="E36" s="108">
        <f>IF(D36="","",COUNTIF(Funções!C$8:C$628,D36))</f>
        <v>0</v>
      </c>
      <c r="F36" s="109">
        <f>SUMIF(Funções!$C$8:$C$628,Deflatores!G30,Funções!$H$8:$H$628)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2" t="str">
        <f>""&amp;Deflatores!B31</f>
        <v>Atualização de Dados</v>
      </c>
      <c r="C37" s="132"/>
      <c r="D37" s="25" t="str">
        <f>""&amp;Deflatores!G31</f>
        <v>ATD</v>
      </c>
      <c r="E37" s="108">
        <f>IF(D37="","",COUNTIF(Funções!C$8:C$628,D37))</f>
        <v>0</v>
      </c>
      <c r="F37" s="109">
        <f>SUMIF(Funções!$C$8:$C$628,Deflatores!G31,Funções!$H$8:$H$628)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2" t="str">
        <f>""&amp;Deflatores!B32</f>
        <v>Manutenção de Documentação de Sistemas Legados</v>
      </c>
      <c r="C38" s="132"/>
      <c r="D38" s="25" t="str">
        <f>""&amp;Deflatores!G32</f>
        <v>MSL</v>
      </c>
      <c r="E38" s="108">
        <f>IF(D38="","",COUNTIF(Funções!C$8:C$628,D38))</f>
        <v>0</v>
      </c>
      <c r="F38" s="109">
        <f>SUMIF(Funções!$C$8:$C$628,Deflatores!G32,Funções!$H$8:$H$628)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2" t="str">
        <f>""&amp;Deflatores!B33</f>
        <v>Verificação de Erros (Sem Documentação de Teste existente)</v>
      </c>
      <c r="C39" s="132"/>
      <c r="D39" s="25" t="str">
        <f>""&amp;Deflatores!G33</f>
        <v>VES</v>
      </c>
      <c r="E39" s="108">
        <f>IF(D39="","",COUNTIF(Funções!C$8:C$628,D39))</f>
        <v>0</v>
      </c>
      <c r="F39" s="109">
        <f>SUMIF(Funções!$C$8:$C$628,Deflatores!G33,Funções!$H$8:$H$628)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2" t="str">
        <f>""&amp;Deflatores!B34</f>
        <v>Verificação de Erros (Com Documentação de Teste existente)</v>
      </c>
      <c r="C40" s="132"/>
      <c r="D40" s="25" t="str">
        <f>""&amp;Deflatores!G34</f>
        <v>VEC</v>
      </c>
      <c r="E40" s="108">
        <f>IF(D40="","",COUNTIF(Funções!C$8:C$628,D40))</f>
        <v>0</v>
      </c>
      <c r="F40" s="109">
        <f>SUMIF(Funções!$C$8:$C$628,Deflatores!G34,Funções!$H$8:$H$628)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2" t="str">
        <f>""&amp;Deflatores!B35</f>
        <v>Pontos de Função de Teste</v>
      </c>
      <c r="C41" s="132"/>
      <c r="D41" s="25" t="str">
        <f>""&amp;Deflatores!G35</f>
        <v>PFT</v>
      </c>
      <c r="E41" s="108">
        <f>IF(D41="","",COUNTIF(Funções!C$8:C$628,D41))</f>
        <v>0</v>
      </c>
      <c r="F41" s="109">
        <f>SUMIF(Funções!$C$8:$C$628,Deflatores!G35,Funções!$H$8:$H$628)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2" t="str">
        <f>""&amp;Deflatores!B36</f>
        <v>Componente Interno Reusável</v>
      </c>
      <c r="C42" s="132"/>
      <c r="D42" s="25" t="str">
        <f>""&amp;Deflatores!G36</f>
        <v>CIR</v>
      </c>
      <c r="E42" s="108">
        <f>IF(D42="","",COUNTIF(Funções!C$8:C$628,D42))</f>
        <v>0</v>
      </c>
      <c r="F42" s="109">
        <f>SUMIF(Funções!$C$8:$C$628,Deflatores!G36,Funções!$H$8:$H$628)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2" t="str">
        <f>""&amp;Deflatores!B37</f>
        <v/>
      </c>
      <c r="C43" s="132"/>
      <c r="D43" s="25" t="str">
        <f>""&amp;Deflatores!G37</f>
        <v xml:space="preserve">           .</v>
      </c>
      <c r="E43" s="108">
        <f>IF(D43="","",COUNTIF(Funções!C$8:C$628,D43))</f>
        <v>0</v>
      </c>
      <c r="F43" s="109">
        <f>SUMIF(Funções!$C$8:$C$628,Deflatores!G37,Funções!$H$8:$H$628)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2" t="str">
        <f>""&amp;Deflatores!B38</f>
        <v/>
      </c>
      <c r="C44" s="132"/>
      <c r="D44" s="25" t="str">
        <f>""&amp;Deflatores!G38</f>
        <v xml:space="preserve">           .</v>
      </c>
      <c r="E44" s="108">
        <f>IF(D44="","",COUNTIF(Funções!C$8:C$628,D44))</f>
        <v>0</v>
      </c>
      <c r="F44" s="109">
        <f>SUMIF(Funções!$C$8:$C$628,Deflatores!G38,Funções!$H$8:$H$628)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72" t="s">
        <v>145</v>
      </c>
      <c r="C46" s="172"/>
      <c r="D46" s="172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2" t="str">
        <f>""&amp;Deflatores!B42</f>
        <v>Páginas Estáticas</v>
      </c>
      <c r="C47" s="132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2" t="str">
        <f>""&amp;Deflatores!B43</f>
        <v>Manutenção Cosmética (atrelada a algo não funcional)</v>
      </c>
      <c r="C48" s="132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2" t="str">
        <f>""&amp;Deflatores!B44</f>
        <v>Dados de Código</v>
      </c>
      <c r="C49" s="132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2" t="str">
        <f>""&amp;Deflatores!B45</f>
        <v/>
      </c>
      <c r="C50" s="132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2" t="str">
        <f>""&amp;Deflatores!B46</f>
        <v/>
      </c>
      <c r="C51" s="132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2" t="str">
        <f>""&amp;Deflatores!B47</f>
        <v/>
      </c>
      <c r="C52" s="132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2" t="str">
        <f>""&amp;Deflatores!B48</f>
        <v/>
      </c>
      <c r="C53" s="132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2" t="str">
        <f>""&amp;Deflatores!B49</f>
        <v/>
      </c>
      <c r="C54" s="132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2" t="str">
        <f>""&amp;Deflatores!B50</f>
        <v/>
      </c>
      <c r="C55" s="132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2" t="str">
        <f>""&amp;Deflatores!B51</f>
        <v/>
      </c>
      <c r="C56" s="132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2" t="str">
        <f>""&amp;Deflatores!B52</f>
        <v/>
      </c>
      <c r="C57" s="132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2" t="str">
        <f>""&amp;Deflatores!B53</f>
        <v/>
      </c>
      <c r="C58" s="132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2" t="str">
        <f>""&amp;Deflatores!B54</f>
        <v/>
      </c>
      <c r="C59" s="132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2" t="str">
        <f>""&amp;Deflatores!B55</f>
        <v/>
      </c>
      <c r="C60" s="132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2" t="str">
        <f>""&amp;Deflatores!B56</f>
        <v/>
      </c>
      <c r="C61" s="132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2" t="str">
        <f>""&amp;Deflatores!B57</f>
        <v/>
      </c>
      <c r="C62" s="132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2" t="str">
        <f>""&amp;Deflatores!B58</f>
        <v/>
      </c>
      <c r="C63" s="132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2" t="str">
        <f>""&amp;Deflatores!B59</f>
        <v/>
      </c>
      <c r="C64" s="132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2" t="str">
        <f>""&amp;Deflatores!B60</f>
        <v/>
      </c>
      <c r="C65" s="132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2" t="str">
        <f>""&amp;Deflatores!B61</f>
        <v/>
      </c>
      <c r="C66" s="132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2" t="str">
        <f>""&amp;Deflatores!B62</f>
        <v/>
      </c>
      <c r="C67" s="132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2" t="str">
        <f>""&amp;Deflatores!B63</f>
        <v/>
      </c>
      <c r="C68" s="132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2" t="str">
        <f>""&amp;Deflatores!B64</f>
        <v/>
      </c>
      <c r="C69" s="132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2022-06-27T17:14:12Z</cp:lastPrinted>
  <dcterms:created xsi:type="dcterms:W3CDTF">2015-06-26T19:24:40Z</dcterms:created>
  <dcterms:modified xsi:type="dcterms:W3CDTF">2023-12-12T14:00:27Z</dcterms:modified>
</cp:coreProperties>
</file>