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a.karyna\Downloads\"/>
    </mc:Choice>
  </mc:AlternateContent>
  <xr:revisionPtr revIDLastSave="0" documentId="13_ncr:1_{4CFC3AB7-CFAD-4D2F-9F3D-2FF70CE87A1A}" xr6:coauthVersionLast="47" xr6:coauthVersionMax="47" xr10:uidLastSave="{00000000-0000-0000-0000-000000000000}"/>
  <bookViews>
    <workbookView xWindow="28680" yWindow="-3210" windowWidth="29040" windowHeight="15720" tabRatio="340" firstSheet="1" activeTab="1" xr2:uid="{00000000-000D-0000-FFFF-FFFF00000000}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externalReferences>
    <externalReference r:id="rId6"/>
  </externalReferences>
  <definedNames>
    <definedName name="_xlnm._FilterDatabase" localSheetId="1" hidden="1">Funções!$A$1:$P$766</definedName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2" l="1"/>
  <c r="J54" i="2"/>
  <c r="I54" i="2"/>
  <c r="G54" i="2" s="1"/>
  <c r="H54" i="2"/>
  <c r="L267" i="2"/>
  <c r="L270" i="2"/>
  <c r="L271" i="2"/>
  <c r="L273" i="2"/>
  <c r="L274" i="2"/>
  <c r="L276" i="2"/>
  <c r="L277" i="2"/>
  <c r="L279" i="2"/>
  <c r="L280" i="2"/>
  <c r="L282" i="2"/>
  <c r="L288" i="2"/>
  <c r="J287" i="2"/>
  <c r="I287" i="2"/>
  <c r="H287" i="2" s="1"/>
  <c r="J286" i="2"/>
  <c r="I286" i="2"/>
  <c r="H286" i="2"/>
  <c r="L286" i="2" s="1"/>
  <c r="G286" i="2"/>
  <c r="F286" i="2"/>
  <c r="J285" i="2"/>
  <c r="I285" i="2"/>
  <c r="H285" i="2" s="1"/>
  <c r="L285" i="2" s="1"/>
  <c r="J284" i="2"/>
  <c r="I284" i="2"/>
  <c r="G284" i="2" s="1"/>
  <c r="H284" i="2"/>
  <c r="L284" i="2" s="1"/>
  <c r="K283" i="2"/>
  <c r="J283" i="2"/>
  <c r="I283" i="2"/>
  <c r="F283" i="2" s="1"/>
  <c r="H283" i="2"/>
  <c r="L283" i="2" s="1"/>
  <c r="G283" i="2"/>
  <c r="J282" i="2"/>
  <c r="I282" i="2"/>
  <c r="H282" i="2" s="1"/>
  <c r="J281" i="2"/>
  <c r="I281" i="2"/>
  <c r="G281" i="2" s="1"/>
  <c r="J280" i="2"/>
  <c r="I280" i="2"/>
  <c r="G280" i="2" s="1"/>
  <c r="H280" i="2"/>
  <c r="F280" i="2"/>
  <c r="J49" i="2"/>
  <c r="I49" i="2"/>
  <c r="H49" i="2" s="1"/>
  <c r="I56" i="2"/>
  <c r="F56" i="2" s="1"/>
  <c r="J56" i="2"/>
  <c r="J261" i="2"/>
  <c r="I261" i="2"/>
  <c r="H261" i="2" s="1"/>
  <c r="J260" i="2"/>
  <c r="I260" i="2"/>
  <c r="H260" i="2" s="1"/>
  <c r="J259" i="2"/>
  <c r="I259" i="2"/>
  <c r="H259" i="2" s="1"/>
  <c r="J258" i="2"/>
  <c r="I258" i="2"/>
  <c r="H258" i="2" s="1"/>
  <c r="J263" i="2"/>
  <c r="I263" i="2"/>
  <c r="H263" i="2" s="1"/>
  <c r="K49" i="2" l="1"/>
  <c r="L49" i="2"/>
  <c r="L287" i="2"/>
  <c r="K287" i="2"/>
  <c r="F54" i="2"/>
  <c r="K284" i="2"/>
  <c r="K286" i="2"/>
  <c r="F287" i="2"/>
  <c r="G287" i="2"/>
  <c r="H281" i="2"/>
  <c r="L281" i="2" s="1"/>
  <c r="K54" i="2"/>
  <c r="K280" i="2"/>
  <c r="K282" i="2"/>
  <c r="K285" i="2"/>
  <c r="F282" i="2"/>
  <c r="F281" i="2"/>
  <c r="G282" i="2"/>
  <c r="F285" i="2"/>
  <c r="F284" i="2"/>
  <c r="G285" i="2"/>
  <c r="K281" i="2"/>
  <c r="H56" i="2"/>
  <c r="L56" i="2" s="1"/>
  <c r="G56" i="2"/>
  <c r="F259" i="2"/>
  <c r="L261" i="2"/>
  <c r="K261" i="2"/>
  <c r="L260" i="2"/>
  <c r="K260" i="2"/>
  <c r="F261" i="2"/>
  <c r="F260" i="2"/>
  <c r="G261" i="2"/>
  <c r="G260" i="2"/>
  <c r="K258" i="2"/>
  <c r="L258" i="2"/>
  <c r="K259" i="2"/>
  <c r="L259" i="2"/>
  <c r="F258" i="2"/>
  <c r="G259" i="2"/>
  <c r="G258" i="2"/>
  <c r="L263" i="2"/>
  <c r="K263" i="2"/>
  <c r="G263" i="2"/>
  <c r="F263" i="2"/>
  <c r="K56" i="2" l="1"/>
  <c r="J137" i="2"/>
  <c r="I137" i="2"/>
  <c r="H137" i="2" s="1"/>
  <c r="J136" i="2"/>
  <c r="I136" i="2"/>
  <c r="H136" i="2" s="1"/>
  <c r="J135" i="2"/>
  <c r="I135" i="2"/>
  <c r="G135" i="2" s="1"/>
  <c r="J134" i="2"/>
  <c r="I134" i="2"/>
  <c r="G134" i="2" s="1"/>
  <c r="J133" i="2"/>
  <c r="I133" i="2"/>
  <c r="H133" i="2" s="1"/>
  <c r="J132" i="2"/>
  <c r="I132" i="2"/>
  <c r="G132" i="2" s="1"/>
  <c r="H132" i="2"/>
  <c r="J279" i="2"/>
  <c r="I279" i="2"/>
  <c r="F279" i="2" s="1"/>
  <c r="H279" i="2"/>
  <c r="J278" i="2"/>
  <c r="I278" i="2"/>
  <c r="G278" i="2" s="1"/>
  <c r="J277" i="2"/>
  <c r="I277" i="2"/>
  <c r="G277" i="2" s="1"/>
  <c r="H277" i="2"/>
  <c r="F277" i="2"/>
  <c r="J276" i="2"/>
  <c r="I276" i="2"/>
  <c r="G276" i="2" s="1"/>
  <c r="H276" i="2"/>
  <c r="F276" i="2"/>
  <c r="J275" i="2"/>
  <c r="I275" i="2"/>
  <c r="G275" i="2" s="1"/>
  <c r="J274" i="2"/>
  <c r="I274" i="2"/>
  <c r="G274" i="2" s="1"/>
  <c r="H274" i="2"/>
  <c r="F274" i="2"/>
  <c r="H135" i="2" l="1"/>
  <c r="L135" i="2" s="1"/>
  <c r="F135" i="2"/>
  <c r="F137" i="2"/>
  <c r="F136" i="2"/>
  <c r="F134" i="2"/>
  <c r="H134" i="2"/>
  <c r="L134" i="2" s="1"/>
  <c r="G279" i="2"/>
  <c r="G137" i="2"/>
  <c r="F275" i="2"/>
  <c r="H275" i="2"/>
  <c r="G136" i="2"/>
  <c r="F278" i="2"/>
  <c r="K274" i="2"/>
  <c r="K276" i="2"/>
  <c r="L133" i="2"/>
  <c r="K133" i="2" s="1"/>
  <c r="L136" i="2"/>
  <c r="K136" i="2" s="1"/>
  <c r="L137" i="2"/>
  <c r="K137" i="2" s="1"/>
  <c r="H278" i="2"/>
  <c r="L278" i="2" s="1"/>
  <c r="L132" i="2"/>
  <c r="K132" i="2" s="1"/>
  <c r="K279" i="2"/>
  <c r="F133" i="2"/>
  <c r="K277" i="2"/>
  <c r="F132" i="2"/>
  <c r="G133" i="2"/>
  <c r="J272" i="2"/>
  <c r="I272" i="2"/>
  <c r="G272" i="2" s="1"/>
  <c r="J271" i="2"/>
  <c r="I271" i="2"/>
  <c r="G271" i="2" s="1"/>
  <c r="H271" i="2"/>
  <c r="F271" i="2"/>
  <c r="J270" i="2"/>
  <c r="I270" i="2"/>
  <c r="G270" i="2" s="1"/>
  <c r="H270" i="2"/>
  <c r="F270" i="2"/>
  <c r="J269" i="2"/>
  <c r="I269" i="2"/>
  <c r="H269" i="2" s="1"/>
  <c r="L269" i="2" s="1"/>
  <c r="J268" i="2"/>
  <c r="I268" i="2"/>
  <c r="G268" i="2" s="1"/>
  <c r="J267" i="2"/>
  <c r="I267" i="2"/>
  <c r="G267" i="2" s="1"/>
  <c r="H267" i="2"/>
  <c r="F267" i="2"/>
  <c r="L266" i="2"/>
  <c r="K275" i="2" l="1"/>
  <c r="L275" i="2"/>
  <c r="H272" i="2"/>
  <c r="L272" i="2" s="1"/>
  <c r="K135" i="2"/>
  <c r="K134" i="2"/>
  <c r="K267" i="2"/>
  <c r="K270" i="2"/>
  <c r="K278" i="2"/>
  <c r="K271" i="2"/>
  <c r="F272" i="2"/>
  <c r="K269" i="2"/>
  <c r="F269" i="2"/>
  <c r="F268" i="2"/>
  <c r="G269" i="2"/>
  <c r="H268" i="2"/>
  <c r="L268" i="2" s="1"/>
  <c r="K272" i="2" l="1"/>
  <c r="K268" i="2"/>
  <c r="J252" i="2"/>
  <c r="I252" i="2"/>
  <c r="H252" i="2" s="1"/>
  <c r="L127" i="2"/>
  <c r="L205" i="2"/>
  <c r="L206" i="2"/>
  <c r="L210" i="2"/>
  <c r="L231" i="2"/>
  <c r="L245" i="2"/>
  <c r="L257" i="2"/>
  <c r="L163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J249" i="2"/>
  <c r="I249" i="2"/>
  <c r="H249" i="2" s="1"/>
  <c r="L249" i="2" s="1"/>
  <c r="J248" i="2"/>
  <c r="I248" i="2"/>
  <c r="H248" i="2" s="1"/>
  <c r="L248" i="2" s="1"/>
  <c r="J175" i="2"/>
  <c r="I175" i="2"/>
  <c r="G175" i="2" s="1"/>
  <c r="J61" i="2"/>
  <c r="I61" i="2"/>
  <c r="H61" i="2" s="1"/>
  <c r="J265" i="2"/>
  <c r="I265" i="2"/>
  <c r="H265" i="2" s="1"/>
  <c r="L265" i="2" s="1"/>
  <c r="J264" i="2"/>
  <c r="I264" i="2"/>
  <c r="H264" i="2" s="1"/>
  <c r="L264" i="2" s="1"/>
  <c r="J262" i="2"/>
  <c r="I262" i="2"/>
  <c r="G262" i="2" s="1"/>
  <c r="J257" i="2"/>
  <c r="I257" i="2"/>
  <c r="G257" i="2" s="1"/>
  <c r="H257" i="2"/>
  <c r="F257" i="2"/>
  <c r="J256" i="2"/>
  <c r="I256" i="2"/>
  <c r="H256" i="2" s="1"/>
  <c r="L256" i="2" s="1"/>
  <c r="J255" i="2"/>
  <c r="I255" i="2"/>
  <c r="G255" i="2" s="1"/>
  <c r="J254" i="2"/>
  <c r="I254" i="2"/>
  <c r="G254" i="2" s="1"/>
  <c r="J253" i="2"/>
  <c r="I253" i="2"/>
  <c r="H253" i="2" s="1"/>
  <c r="L253" i="2" s="1"/>
  <c r="J251" i="2"/>
  <c r="I251" i="2"/>
  <c r="H251" i="2" s="1"/>
  <c r="L251" i="2" s="1"/>
  <c r="J250" i="2"/>
  <c r="I250" i="2"/>
  <c r="H250" i="2" s="1"/>
  <c r="L250" i="2" s="1"/>
  <c r="J247" i="2"/>
  <c r="I247" i="2"/>
  <c r="G247" i="2" s="1"/>
  <c r="J246" i="2"/>
  <c r="I246" i="2"/>
  <c r="G246" i="2" s="1"/>
  <c r="J245" i="2"/>
  <c r="I245" i="2"/>
  <c r="G245" i="2" s="1"/>
  <c r="H245" i="2"/>
  <c r="F245" i="2"/>
  <c r="J244" i="2"/>
  <c r="I244" i="2"/>
  <c r="G244" i="2" s="1"/>
  <c r="J243" i="2"/>
  <c r="I243" i="2"/>
  <c r="F243" i="2" s="1"/>
  <c r="J242" i="2"/>
  <c r="I242" i="2"/>
  <c r="G242" i="2" s="1"/>
  <c r="H254" i="2" l="1"/>
  <c r="L254" i="2" s="1"/>
  <c r="H242" i="2"/>
  <c r="L242" i="2" s="1"/>
  <c r="F244" i="2"/>
  <c r="F255" i="2"/>
  <c r="F262" i="2"/>
  <c r="H262" i="2"/>
  <c r="L262" i="2" s="1"/>
  <c r="H255" i="2"/>
  <c r="L255" i="2" s="1"/>
  <c r="H244" i="2"/>
  <c r="L244" i="2" s="1"/>
  <c r="F242" i="2"/>
  <c r="F254" i="2"/>
  <c r="K257" i="2"/>
  <c r="F249" i="2"/>
  <c r="F252" i="2"/>
  <c r="L252" i="2"/>
  <c r="K252" i="2"/>
  <c r="G252" i="2"/>
  <c r="H247" i="2"/>
  <c r="L247" i="2" s="1"/>
  <c r="K249" i="2"/>
  <c r="K254" i="2"/>
  <c r="G249" i="2"/>
  <c r="K242" i="2"/>
  <c r="H246" i="2"/>
  <c r="K248" i="2"/>
  <c r="F248" i="2"/>
  <c r="G248" i="2"/>
  <c r="H175" i="2"/>
  <c r="L175" i="2" s="1"/>
  <c r="K245" i="2"/>
  <c r="G253" i="2"/>
  <c r="F175" i="2"/>
  <c r="F251" i="2"/>
  <c r="K253" i="2"/>
  <c r="L61" i="2"/>
  <c r="K61" i="2" s="1"/>
  <c r="G251" i="2"/>
  <c r="F61" i="2"/>
  <c r="G243" i="2"/>
  <c r="F246" i="2"/>
  <c r="G61" i="2"/>
  <c r="H243" i="2"/>
  <c r="L243" i="2" s="1"/>
  <c r="F253" i="2"/>
  <c r="F265" i="2"/>
  <c r="G265" i="2"/>
  <c r="K251" i="2"/>
  <c r="K264" i="2"/>
  <c r="K256" i="2"/>
  <c r="K250" i="2"/>
  <c r="K265" i="2"/>
  <c r="F250" i="2"/>
  <c r="F264" i="2"/>
  <c r="F247" i="2"/>
  <c r="G250" i="2"/>
  <c r="G264" i="2"/>
  <c r="F256" i="2"/>
  <c r="G256" i="2"/>
  <c r="K244" i="2" l="1"/>
  <c r="K255" i="2"/>
  <c r="K262" i="2"/>
  <c r="L246" i="2"/>
  <c r="K246" i="2" s="1"/>
  <c r="K247" i="2"/>
  <c r="K175" i="2"/>
  <c r="K243" i="2"/>
  <c r="J201" i="2"/>
  <c r="I201" i="2"/>
  <c r="H201" i="2" s="1"/>
  <c r="L201" i="2" s="1"/>
  <c r="J197" i="2"/>
  <c r="I197" i="2"/>
  <c r="F197" i="2" s="1"/>
  <c r="J193" i="2"/>
  <c r="I193" i="2"/>
  <c r="H193" i="2" s="1"/>
  <c r="L193" i="2" s="1"/>
  <c r="J31" i="2"/>
  <c r="I31" i="2"/>
  <c r="H31" i="2" s="1"/>
  <c r="L31" i="2" s="1"/>
  <c r="J241" i="2"/>
  <c r="I241" i="2"/>
  <c r="G241" i="2" s="1"/>
  <c r="J240" i="2"/>
  <c r="I240" i="2"/>
  <c r="H240" i="2" s="1"/>
  <c r="L240" i="2" s="1"/>
  <c r="J239" i="2"/>
  <c r="I239" i="2"/>
  <c r="G239" i="2" s="1"/>
  <c r="J238" i="2"/>
  <c r="I238" i="2"/>
  <c r="F238" i="2" s="1"/>
  <c r="J237" i="2"/>
  <c r="I237" i="2"/>
  <c r="G237" i="2" s="1"/>
  <c r="J236" i="2"/>
  <c r="I236" i="2"/>
  <c r="G236" i="2" s="1"/>
  <c r="J235" i="2"/>
  <c r="I235" i="2"/>
  <c r="H235" i="2" s="1"/>
  <c r="L235" i="2" s="1"/>
  <c r="J234" i="2"/>
  <c r="I234" i="2"/>
  <c r="H234" i="2" s="1"/>
  <c r="L234" i="2" s="1"/>
  <c r="J233" i="2"/>
  <c r="I233" i="2"/>
  <c r="G233" i="2" s="1"/>
  <c r="J232" i="2"/>
  <c r="I232" i="2"/>
  <c r="H232" i="2" s="1"/>
  <c r="L232" i="2" s="1"/>
  <c r="J231" i="2"/>
  <c r="I231" i="2"/>
  <c r="G231" i="2" s="1"/>
  <c r="H231" i="2"/>
  <c r="F231" i="2"/>
  <c r="J230" i="2"/>
  <c r="I230" i="2"/>
  <c r="G230" i="2" s="1"/>
  <c r="J229" i="2"/>
  <c r="I229" i="2"/>
  <c r="H229" i="2" s="1"/>
  <c r="L229" i="2" s="1"/>
  <c r="J228" i="2"/>
  <c r="I228" i="2"/>
  <c r="G228" i="2" s="1"/>
  <c r="J227" i="2"/>
  <c r="I227" i="2"/>
  <c r="H227" i="2" s="1"/>
  <c r="L227" i="2" s="1"/>
  <c r="J226" i="2"/>
  <c r="I226" i="2"/>
  <c r="G226" i="2" s="1"/>
  <c r="J225" i="2"/>
  <c r="I225" i="2"/>
  <c r="G225" i="2" s="1"/>
  <c r="J224" i="2"/>
  <c r="I224" i="2"/>
  <c r="H224" i="2" s="1"/>
  <c r="L224" i="2" s="1"/>
  <c r="J223" i="2"/>
  <c r="I223" i="2"/>
  <c r="G223" i="2" s="1"/>
  <c r="J222" i="2"/>
  <c r="I222" i="2"/>
  <c r="F222" i="2" s="1"/>
  <c r="J221" i="2"/>
  <c r="I221" i="2"/>
  <c r="H221" i="2" s="1"/>
  <c r="L221" i="2" s="1"/>
  <c r="J220" i="2"/>
  <c r="I220" i="2"/>
  <c r="G220" i="2" s="1"/>
  <c r="J219" i="2"/>
  <c r="I219" i="2"/>
  <c r="G219" i="2" s="1"/>
  <c r="J218" i="2"/>
  <c r="I218" i="2"/>
  <c r="G218" i="2" s="1"/>
  <c r="J217" i="2"/>
  <c r="I217" i="2"/>
  <c r="G217" i="2" s="1"/>
  <c r="J216" i="2"/>
  <c r="I216" i="2"/>
  <c r="H216" i="2" s="1"/>
  <c r="L216" i="2" s="1"/>
  <c r="J215" i="2"/>
  <c r="I215" i="2"/>
  <c r="G215" i="2" s="1"/>
  <c r="J214" i="2"/>
  <c r="I214" i="2"/>
  <c r="F214" i="2" s="1"/>
  <c r="J213" i="2"/>
  <c r="I213" i="2"/>
  <c r="H213" i="2" s="1"/>
  <c r="L213" i="2" s="1"/>
  <c r="J212" i="2"/>
  <c r="I212" i="2"/>
  <c r="G212" i="2" s="1"/>
  <c r="J211" i="2"/>
  <c r="I211" i="2"/>
  <c r="G211" i="2" s="1"/>
  <c r="H217" i="2" l="1"/>
  <c r="L217" i="2" s="1"/>
  <c r="H241" i="2"/>
  <c r="L241" i="2" s="1"/>
  <c r="F211" i="2"/>
  <c r="F226" i="2"/>
  <c r="H226" i="2"/>
  <c r="L226" i="2" s="1"/>
  <c r="F236" i="2"/>
  <c r="F230" i="2"/>
  <c r="F217" i="2"/>
  <c r="F241" i="2"/>
  <c r="H211" i="2"/>
  <c r="L211" i="2" s="1"/>
  <c r="H230" i="2"/>
  <c r="L230" i="2" s="1"/>
  <c r="H236" i="2"/>
  <c r="L236" i="2" s="1"/>
  <c r="F218" i="2"/>
  <c r="F225" i="2"/>
  <c r="H218" i="2"/>
  <c r="L218" i="2" s="1"/>
  <c r="H225" i="2"/>
  <c r="L225" i="2" s="1"/>
  <c r="F237" i="2"/>
  <c r="H237" i="2"/>
  <c r="L237" i="2" s="1"/>
  <c r="H197" i="2"/>
  <c r="F201" i="2"/>
  <c r="K231" i="2"/>
  <c r="K217" i="2"/>
  <c r="H219" i="2"/>
  <c r="L219" i="2" s="1"/>
  <c r="G197" i="2"/>
  <c r="K201" i="2"/>
  <c r="G201" i="2"/>
  <c r="H238" i="2"/>
  <c r="L238" i="2" s="1"/>
  <c r="F235" i="2"/>
  <c r="F227" i="2"/>
  <c r="K230" i="2"/>
  <c r="G235" i="2"/>
  <c r="H222" i="2"/>
  <c r="L222" i="2" s="1"/>
  <c r="F193" i="2"/>
  <c r="F234" i="2"/>
  <c r="G193" i="2"/>
  <c r="K193" i="2"/>
  <c r="H215" i="2"/>
  <c r="L215" i="2" s="1"/>
  <c r="H212" i="2"/>
  <c r="L212" i="2" s="1"/>
  <c r="G222" i="2"/>
  <c r="H233" i="2"/>
  <c r="L233" i="2" s="1"/>
  <c r="F31" i="2"/>
  <c r="K234" i="2"/>
  <c r="K31" i="2"/>
  <c r="G227" i="2"/>
  <c r="F233" i="2"/>
  <c r="G234" i="2"/>
  <c r="G31" i="2"/>
  <c r="H220" i="2"/>
  <c r="L220" i="2" s="1"/>
  <c r="K237" i="2"/>
  <c r="H239" i="2"/>
  <c r="L239" i="2" s="1"/>
  <c r="K241" i="2"/>
  <c r="G214" i="2"/>
  <c r="H223" i="2"/>
  <c r="L223" i="2" s="1"/>
  <c r="H214" i="2"/>
  <c r="L214" i="2" s="1"/>
  <c r="F219" i="2"/>
  <c r="H228" i="2"/>
  <c r="L228" i="2" s="1"/>
  <c r="K236" i="2"/>
  <c r="G238" i="2"/>
  <c r="K232" i="2"/>
  <c r="K229" i="2"/>
  <c r="K221" i="2"/>
  <c r="K216" i="2"/>
  <c r="K240" i="2"/>
  <c r="K224" i="2"/>
  <c r="K213" i="2"/>
  <c r="F216" i="2"/>
  <c r="F224" i="2"/>
  <c r="F232" i="2"/>
  <c r="F240" i="2"/>
  <c r="F215" i="2"/>
  <c r="G216" i="2"/>
  <c r="F223" i="2"/>
  <c r="G224" i="2"/>
  <c r="G232" i="2"/>
  <c r="F239" i="2"/>
  <c r="G240" i="2"/>
  <c r="K227" i="2"/>
  <c r="K235" i="2"/>
  <c r="F213" i="2"/>
  <c r="F229" i="2"/>
  <c r="F221" i="2"/>
  <c r="F212" i="2"/>
  <c r="F220" i="2"/>
  <c r="G221" i="2"/>
  <c r="F228" i="2"/>
  <c r="G229" i="2"/>
  <c r="G213" i="2"/>
  <c r="K226" i="2" l="1"/>
  <c r="K211" i="2"/>
  <c r="K218" i="2"/>
  <c r="K225" i="2"/>
  <c r="K212" i="2"/>
  <c r="L197" i="2"/>
  <c r="K197" i="2" s="1"/>
  <c r="K228" i="2"/>
  <c r="K219" i="2"/>
  <c r="K222" i="2"/>
  <c r="K238" i="2"/>
  <c r="K220" i="2"/>
  <c r="K215" i="2"/>
  <c r="K233" i="2"/>
  <c r="K239" i="2"/>
  <c r="K214" i="2"/>
  <c r="K223" i="2"/>
  <c r="J65" i="2" l="1"/>
  <c r="I65" i="2"/>
  <c r="G65" i="2" s="1"/>
  <c r="J64" i="2"/>
  <c r="I64" i="2"/>
  <c r="H64" i="2" s="1"/>
  <c r="L64" i="2" s="1"/>
  <c r="J63" i="2"/>
  <c r="I63" i="2"/>
  <c r="H63" i="2" s="1"/>
  <c r="L63" i="2" s="1"/>
  <c r="J62" i="2"/>
  <c r="I62" i="2"/>
  <c r="H62" i="2" s="1"/>
  <c r="L62" i="2" s="1"/>
  <c r="J59" i="2"/>
  <c r="I59" i="2"/>
  <c r="H59" i="2" s="1"/>
  <c r="L59" i="2" s="1"/>
  <c r="J58" i="2"/>
  <c r="I58" i="2"/>
  <c r="H58" i="2" s="1"/>
  <c r="L58" i="2" s="1"/>
  <c r="J57" i="2"/>
  <c r="I57" i="2"/>
  <c r="F57" i="2" s="1"/>
  <c r="J51" i="2"/>
  <c r="I51" i="2"/>
  <c r="G51" i="2" s="1"/>
  <c r="J55" i="2"/>
  <c r="I55" i="2"/>
  <c r="H55" i="2" s="1"/>
  <c r="J53" i="2"/>
  <c r="I53" i="2"/>
  <c r="F53" i="2" s="1"/>
  <c r="J52" i="2"/>
  <c r="I52" i="2"/>
  <c r="H52" i="2" s="1"/>
  <c r="J210" i="2"/>
  <c r="I210" i="2"/>
  <c r="G210" i="2" s="1"/>
  <c r="H210" i="2"/>
  <c r="F210" i="2"/>
  <c r="J209" i="2"/>
  <c r="I209" i="2"/>
  <c r="H209" i="2" s="1"/>
  <c r="L209" i="2" s="1"/>
  <c r="J208" i="2"/>
  <c r="I208" i="2"/>
  <c r="F208" i="2" s="1"/>
  <c r="J207" i="2"/>
  <c r="I207" i="2"/>
  <c r="H207" i="2" s="1"/>
  <c r="L207" i="2" s="1"/>
  <c r="J206" i="2"/>
  <c r="I206" i="2"/>
  <c r="G206" i="2" s="1"/>
  <c r="H206" i="2"/>
  <c r="F206" i="2"/>
  <c r="J205" i="2"/>
  <c r="I205" i="2"/>
  <c r="G205" i="2" s="1"/>
  <c r="H205" i="2"/>
  <c r="F205" i="2"/>
  <c r="J204" i="2"/>
  <c r="I204" i="2"/>
  <c r="F204" i="2" s="1"/>
  <c r="J203" i="2"/>
  <c r="I203" i="2"/>
  <c r="H203" i="2" s="1"/>
  <c r="L203" i="2" s="1"/>
  <c r="J202" i="2"/>
  <c r="I202" i="2"/>
  <c r="G202" i="2" s="1"/>
  <c r="J200" i="2"/>
  <c r="I200" i="2"/>
  <c r="F200" i="2" s="1"/>
  <c r="J199" i="2"/>
  <c r="I199" i="2"/>
  <c r="G199" i="2" s="1"/>
  <c r="J198" i="2"/>
  <c r="I198" i="2"/>
  <c r="G198" i="2" s="1"/>
  <c r="J196" i="2"/>
  <c r="I196" i="2"/>
  <c r="G196" i="2" s="1"/>
  <c r="J195" i="2"/>
  <c r="I195" i="2"/>
  <c r="G195" i="2" s="1"/>
  <c r="J194" i="2"/>
  <c r="I194" i="2"/>
  <c r="G194" i="2" s="1"/>
  <c r="J192" i="2"/>
  <c r="I192" i="2"/>
  <c r="F192" i="2" s="1"/>
  <c r="J191" i="2"/>
  <c r="I191" i="2"/>
  <c r="F191" i="2" s="1"/>
  <c r="J190" i="2"/>
  <c r="I190" i="2"/>
  <c r="F190" i="2" s="1"/>
  <c r="J189" i="2"/>
  <c r="I189" i="2"/>
  <c r="H189" i="2" s="1"/>
  <c r="L189" i="2" s="1"/>
  <c r="J188" i="2"/>
  <c r="I188" i="2"/>
  <c r="H188" i="2" s="1"/>
  <c r="L188" i="2" s="1"/>
  <c r="J187" i="2"/>
  <c r="I187" i="2"/>
  <c r="G187" i="2" s="1"/>
  <c r="J186" i="2"/>
  <c r="I186" i="2"/>
  <c r="F186" i="2" s="1"/>
  <c r="J185" i="2"/>
  <c r="I185" i="2"/>
  <c r="G185" i="2" s="1"/>
  <c r="J184" i="2"/>
  <c r="I184" i="2"/>
  <c r="H184" i="2" s="1"/>
  <c r="L184" i="2" s="1"/>
  <c r="J183" i="2"/>
  <c r="I183" i="2"/>
  <c r="F183" i="2" s="1"/>
  <c r="J182" i="2"/>
  <c r="I182" i="2"/>
  <c r="G182" i="2" s="1"/>
  <c r="J181" i="2"/>
  <c r="I181" i="2"/>
  <c r="G181" i="2" s="1"/>
  <c r="J180" i="2"/>
  <c r="I180" i="2"/>
  <c r="H180" i="2" s="1"/>
  <c r="L180" i="2" s="1"/>
  <c r="J179" i="2"/>
  <c r="I179" i="2"/>
  <c r="G179" i="2" s="1"/>
  <c r="J178" i="2"/>
  <c r="I178" i="2"/>
  <c r="F178" i="2" s="1"/>
  <c r="J177" i="2"/>
  <c r="I177" i="2"/>
  <c r="G177" i="2" s="1"/>
  <c r="J176" i="2"/>
  <c r="I176" i="2"/>
  <c r="H176" i="2" s="1"/>
  <c r="L176" i="2" s="1"/>
  <c r="J174" i="2"/>
  <c r="I174" i="2"/>
  <c r="H174" i="2" s="1"/>
  <c r="L174" i="2" s="1"/>
  <c r="J173" i="2"/>
  <c r="I173" i="2"/>
  <c r="G173" i="2" s="1"/>
  <c r="J172" i="2"/>
  <c r="I172" i="2"/>
  <c r="G172" i="2" s="1"/>
  <c r="J171" i="2"/>
  <c r="I171" i="2"/>
  <c r="H171" i="2" s="1"/>
  <c r="L171" i="2" s="1"/>
  <c r="J170" i="2"/>
  <c r="I170" i="2"/>
  <c r="G170" i="2" s="1"/>
  <c r="J169" i="2"/>
  <c r="I169" i="2"/>
  <c r="G169" i="2" s="1"/>
  <c r="J168" i="2"/>
  <c r="I168" i="2"/>
  <c r="G168" i="2" s="1"/>
  <c r="J167" i="2"/>
  <c r="I167" i="2"/>
  <c r="F167" i="2" s="1"/>
  <c r="J166" i="2"/>
  <c r="I166" i="2"/>
  <c r="H166" i="2" s="1"/>
  <c r="L166" i="2" s="1"/>
  <c r="J165" i="2"/>
  <c r="I165" i="2"/>
  <c r="H165" i="2" s="1"/>
  <c r="L165" i="2" s="1"/>
  <c r="J164" i="2"/>
  <c r="I164" i="2"/>
  <c r="H164" i="2" s="1"/>
  <c r="L164" i="2" s="1"/>
  <c r="J131" i="2"/>
  <c r="I131" i="2"/>
  <c r="H131" i="2" s="1"/>
  <c r="L131" i="2" s="1"/>
  <c r="J130" i="2"/>
  <c r="I130" i="2"/>
  <c r="G130" i="2" s="1"/>
  <c r="J129" i="2"/>
  <c r="I129" i="2"/>
  <c r="G129" i="2" s="1"/>
  <c r="J128" i="2"/>
  <c r="I128" i="2"/>
  <c r="G128" i="2" s="1"/>
  <c r="J127" i="2"/>
  <c r="I127" i="2"/>
  <c r="G127" i="2" s="1"/>
  <c r="H127" i="2"/>
  <c r="F127" i="2"/>
  <c r="J126" i="2"/>
  <c r="I126" i="2"/>
  <c r="G126" i="2" s="1"/>
  <c r="J125" i="2"/>
  <c r="I125" i="2"/>
  <c r="F125" i="2" s="1"/>
  <c r="J124" i="2"/>
  <c r="I124" i="2"/>
  <c r="H124" i="2" s="1"/>
  <c r="L124" i="2" s="1"/>
  <c r="J123" i="2"/>
  <c r="I123" i="2"/>
  <c r="G123" i="2" s="1"/>
  <c r="H123" i="2"/>
  <c r="F123" i="2"/>
  <c r="J122" i="2"/>
  <c r="I122" i="2"/>
  <c r="G122" i="2" s="1"/>
  <c r="H122" i="2"/>
  <c r="F122" i="2"/>
  <c r="J121" i="2"/>
  <c r="I121" i="2"/>
  <c r="H121" i="2" s="1"/>
  <c r="L121" i="2" s="1"/>
  <c r="J120" i="2"/>
  <c r="I120" i="2"/>
  <c r="G120" i="2" s="1"/>
  <c r="J119" i="2"/>
  <c r="I119" i="2"/>
  <c r="F119" i="2" s="1"/>
  <c r="J118" i="2"/>
  <c r="I118" i="2"/>
  <c r="G118" i="2" s="1"/>
  <c r="J117" i="2"/>
  <c r="I117" i="2"/>
  <c r="G117" i="2" s="1"/>
  <c r="H117" i="2"/>
  <c r="F117" i="2"/>
  <c r="I37" i="2"/>
  <c r="G37" i="2" s="1"/>
  <c r="J37" i="2"/>
  <c r="I38" i="2"/>
  <c r="H38" i="2" s="1"/>
  <c r="J38" i="2"/>
  <c r="I39" i="2"/>
  <c r="G39" i="2" s="1"/>
  <c r="J39" i="2"/>
  <c r="I40" i="2"/>
  <c r="F40" i="2" s="1"/>
  <c r="J40" i="2"/>
  <c r="I41" i="2"/>
  <c r="F41" i="2" s="1"/>
  <c r="J41" i="2"/>
  <c r="I42" i="2"/>
  <c r="F42" i="2" s="1"/>
  <c r="J42" i="2"/>
  <c r="I43" i="2"/>
  <c r="J43" i="2"/>
  <c r="I44" i="2"/>
  <c r="F44" i="2" s="1"/>
  <c r="J44" i="2"/>
  <c r="I45" i="2"/>
  <c r="G45" i="2" s="1"/>
  <c r="J45" i="2"/>
  <c r="I46" i="2"/>
  <c r="G46" i="2" s="1"/>
  <c r="J46" i="2"/>
  <c r="I47" i="2"/>
  <c r="G47" i="2" s="1"/>
  <c r="J47" i="2"/>
  <c r="I48" i="2"/>
  <c r="F48" i="2" s="1"/>
  <c r="J48" i="2"/>
  <c r="I50" i="2"/>
  <c r="F50" i="2" s="1"/>
  <c r="J50" i="2"/>
  <c r="I66" i="2"/>
  <c r="G66" i="2" s="1"/>
  <c r="J66" i="2"/>
  <c r="J104" i="2"/>
  <c r="I104" i="2"/>
  <c r="H104" i="2" s="1"/>
  <c r="J103" i="2"/>
  <c r="I103" i="2"/>
  <c r="H103" i="2" s="1"/>
  <c r="J112" i="2"/>
  <c r="I112" i="2"/>
  <c r="H112" i="2" s="1"/>
  <c r="L112" i="2" s="1"/>
  <c r="J111" i="2"/>
  <c r="I111" i="2"/>
  <c r="G111" i="2" s="1"/>
  <c r="J105" i="2"/>
  <c r="I105" i="2"/>
  <c r="H105" i="2" s="1"/>
  <c r="J91" i="2"/>
  <c r="I91" i="2"/>
  <c r="G91" i="2" s="1"/>
  <c r="H198" i="2" l="1"/>
  <c r="L198" i="2" s="1"/>
  <c r="F172" i="2"/>
  <c r="H128" i="2"/>
  <c r="L128" i="2" s="1"/>
  <c r="H46" i="2"/>
  <c r="L46" i="2" s="1"/>
  <c r="F182" i="2"/>
  <c r="F199" i="2"/>
  <c r="H172" i="2"/>
  <c r="L172" i="2" s="1"/>
  <c r="H182" i="2"/>
  <c r="L182" i="2" s="1"/>
  <c r="H199" i="2"/>
  <c r="L199" i="2" s="1"/>
  <c r="F173" i="2"/>
  <c r="F181" i="2"/>
  <c r="H173" i="2"/>
  <c r="L173" i="2" s="1"/>
  <c r="H181" i="2"/>
  <c r="L181" i="2" s="1"/>
  <c r="F198" i="2"/>
  <c r="F128" i="2"/>
  <c r="F46" i="2"/>
  <c r="H66" i="2"/>
  <c r="L66" i="2" s="1"/>
  <c r="H45" i="2"/>
  <c r="L45" i="2" s="1"/>
  <c r="F66" i="2"/>
  <c r="F45" i="2"/>
  <c r="H65" i="2"/>
  <c r="L65" i="2" s="1"/>
  <c r="F51" i="2"/>
  <c r="H57" i="2"/>
  <c r="L57" i="2" s="1"/>
  <c r="G57" i="2"/>
  <c r="G64" i="2"/>
  <c r="F59" i="2"/>
  <c r="F64" i="2"/>
  <c r="F65" i="2"/>
  <c r="K64" i="2"/>
  <c r="K62" i="2"/>
  <c r="K63" i="2"/>
  <c r="F63" i="2"/>
  <c r="F62" i="2"/>
  <c r="G63" i="2"/>
  <c r="G62" i="2"/>
  <c r="K58" i="2"/>
  <c r="K59" i="2"/>
  <c r="F58" i="2"/>
  <c r="G59" i="2"/>
  <c r="G58" i="2"/>
  <c r="H51" i="2"/>
  <c r="G53" i="2"/>
  <c r="H53" i="2"/>
  <c r="H204" i="2"/>
  <c r="L204" i="2" s="1"/>
  <c r="L55" i="2"/>
  <c r="K55" i="2"/>
  <c r="F55" i="2"/>
  <c r="G55" i="2"/>
  <c r="H208" i="2"/>
  <c r="L208" i="2" s="1"/>
  <c r="G190" i="2"/>
  <c r="H190" i="2"/>
  <c r="L190" i="2" s="1"/>
  <c r="F52" i="2"/>
  <c r="L52" i="2"/>
  <c r="K52" i="2"/>
  <c r="G52" i="2"/>
  <c r="H192" i="2"/>
  <c r="L192" i="2" s="1"/>
  <c r="G208" i="2"/>
  <c r="F124" i="2"/>
  <c r="K198" i="2"/>
  <c r="G174" i="2"/>
  <c r="F184" i="2"/>
  <c r="G184" i="2"/>
  <c r="F126" i="2"/>
  <c r="H170" i="2"/>
  <c r="L170" i="2" s="1"/>
  <c r="F174" i="2"/>
  <c r="G192" i="2"/>
  <c r="H120" i="2"/>
  <c r="K206" i="2"/>
  <c r="H125" i="2"/>
  <c r="L125" i="2" s="1"/>
  <c r="F209" i="2"/>
  <c r="K174" i="2"/>
  <c r="G125" i="2"/>
  <c r="H185" i="2"/>
  <c r="L185" i="2" s="1"/>
  <c r="H194" i="2"/>
  <c r="L194" i="2" s="1"/>
  <c r="G167" i="2"/>
  <c r="H167" i="2"/>
  <c r="L167" i="2" s="1"/>
  <c r="H177" i="2"/>
  <c r="L177" i="2" s="1"/>
  <c r="H200" i="2"/>
  <c r="L200" i="2" s="1"/>
  <c r="H126" i="2"/>
  <c r="L126" i="2" s="1"/>
  <c r="H130" i="2"/>
  <c r="L130" i="2" s="1"/>
  <c r="F118" i="2"/>
  <c r="F166" i="2"/>
  <c r="K205" i="2"/>
  <c r="H118" i="2"/>
  <c r="L118" i="2" s="1"/>
  <c r="K128" i="2"/>
  <c r="G166" i="2"/>
  <c r="H183" i="2"/>
  <c r="L183" i="2" s="1"/>
  <c r="F185" i="2"/>
  <c r="H191" i="2"/>
  <c r="F194" i="2"/>
  <c r="K124" i="2"/>
  <c r="K166" i="2"/>
  <c r="K164" i="2"/>
  <c r="K165" i="2"/>
  <c r="F177" i="2"/>
  <c r="G183" i="2"/>
  <c r="H187" i="2"/>
  <c r="G191" i="2"/>
  <c r="H196" i="2"/>
  <c r="L196" i="2" s="1"/>
  <c r="G200" i="2"/>
  <c r="H202" i="2"/>
  <c r="L202" i="2" s="1"/>
  <c r="F165" i="2"/>
  <c r="F176" i="2"/>
  <c r="G124" i="2"/>
  <c r="K127" i="2"/>
  <c r="F164" i="2"/>
  <c r="G165" i="2"/>
  <c r="G176" i="2"/>
  <c r="F203" i="2"/>
  <c r="K210" i="2"/>
  <c r="G164" i="2"/>
  <c r="F168" i="2"/>
  <c r="F189" i="2"/>
  <c r="G203" i="2"/>
  <c r="G119" i="2"/>
  <c r="H168" i="2"/>
  <c r="L168" i="2" s="1"/>
  <c r="H179" i="2"/>
  <c r="L179" i="2" s="1"/>
  <c r="F202" i="2"/>
  <c r="K131" i="2"/>
  <c r="K188" i="2"/>
  <c r="K209" i="2"/>
  <c r="K121" i="2"/>
  <c r="K171" i="2"/>
  <c r="K189" i="2"/>
  <c r="K180" i="2"/>
  <c r="K207" i="2"/>
  <c r="G178" i="2"/>
  <c r="G186" i="2"/>
  <c r="H119" i="2"/>
  <c r="L119" i="2" s="1"/>
  <c r="H129" i="2"/>
  <c r="L129" i="2" s="1"/>
  <c r="H169" i="2"/>
  <c r="L169" i="2" s="1"/>
  <c r="H178" i="2"/>
  <c r="L178" i="2" s="1"/>
  <c r="H186" i="2"/>
  <c r="L186" i="2" s="1"/>
  <c r="H195" i="2"/>
  <c r="L195" i="2" s="1"/>
  <c r="G204" i="2"/>
  <c r="G209" i="2"/>
  <c r="F121" i="2"/>
  <c r="F131" i="2"/>
  <c r="F171" i="2"/>
  <c r="F180" i="2"/>
  <c r="F188" i="2"/>
  <c r="G189" i="2"/>
  <c r="F207" i="2"/>
  <c r="F120" i="2"/>
  <c r="G121" i="2"/>
  <c r="F130" i="2"/>
  <c r="G131" i="2"/>
  <c r="F170" i="2"/>
  <c r="G171" i="2"/>
  <c r="K176" i="2"/>
  <c r="F179" i="2"/>
  <c r="G180" i="2"/>
  <c r="K184" i="2"/>
  <c r="F187" i="2"/>
  <c r="G188" i="2"/>
  <c r="F196" i="2"/>
  <c r="K203" i="2"/>
  <c r="G207" i="2"/>
  <c r="F129" i="2"/>
  <c r="F169" i="2"/>
  <c r="F195" i="2"/>
  <c r="F43" i="2"/>
  <c r="G43" i="2"/>
  <c r="K46" i="2"/>
  <c r="H44" i="2"/>
  <c r="H41" i="2"/>
  <c r="H39" i="2"/>
  <c r="G50" i="2"/>
  <c r="F47" i="2"/>
  <c r="G41" i="2"/>
  <c r="F39" i="2"/>
  <c r="H50" i="2"/>
  <c r="H47" i="2"/>
  <c r="G38" i="2"/>
  <c r="G48" i="2"/>
  <c r="G40" i="2"/>
  <c r="L38" i="2"/>
  <c r="K38" i="2" s="1"/>
  <c r="F37" i="2"/>
  <c r="H48" i="2"/>
  <c r="H40" i="2"/>
  <c r="F38" i="2"/>
  <c r="H42" i="2"/>
  <c r="H43" i="2"/>
  <c r="G42" i="2"/>
  <c r="G44" i="2"/>
  <c r="H37" i="2"/>
  <c r="F104" i="2"/>
  <c r="L104" i="2"/>
  <c r="K104" i="2"/>
  <c r="G104" i="2"/>
  <c r="F103" i="2"/>
  <c r="L103" i="2"/>
  <c r="K103" i="2" s="1"/>
  <c r="G103" i="2"/>
  <c r="H111" i="2"/>
  <c r="F112" i="2"/>
  <c r="G112" i="2"/>
  <c r="K112" i="2"/>
  <c r="F111" i="2"/>
  <c r="F105" i="2"/>
  <c r="G105" i="2"/>
  <c r="L105" i="2"/>
  <c r="K105" i="2" s="1"/>
  <c r="H91" i="2"/>
  <c r="F91" i="2"/>
  <c r="K45" i="2" l="1"/>
  <c r="K172" i="2"/>
  <c r="K182" i="2"/>
  <c r="K199" i="2"/>
  <c r="K173" i="2"/>
  <c r="K66" i="2"/>
  <c r="K208" i="2"/>
  <c r="K181" i="2"/>
  <c r="K47" i="2"/>
  <c r="K65" i="2"/>
  <c r="K57" i="2"/>
  <c r="L187" i="2"/>
  <c r="K187" i="2" s="1"/>
  <c r="L191" i="2"/>
  <c r="K191" i="2" s="1"/>
  <c r="K125" i="2"/>
  <c r="K179" i="2"/>
  <c r="K183" i="2"/>
  <c r="K194" i="2"/>
  <c r="L120" i="2"/>
  <c r="K120" i="2" s="1"/>
  <c r="K190" i="2"/>
  <c r="L51" i="2"/>
  <c r="K51" i="2" s="1"/>
  <c r="L53" i="2"/>
  <c r="K53" i="2" s="1"/>
  <c r="K204" i="2"/>
  <c r="K167" i="2"/>
  <c r="K118" i="2"/>
  <c r="L47" i="2"/>
  <c r="K192" i="2"/>
  <c r="K185" i="2"/>
  <c r="K170" i="2"/>
  <c r="K130" i="2"/>
  <c r="K126" i="2"/>
  <c r="K177" i="2"/>
  <c r="K168" i="2"/>
  <c r="K200" i="2"/>
  <c r="K202" i="2"/>
  <c r="K196" i="2"/>
  <c r="K195" i="2"/>
  <c r="K119" i="2"/>
  <c r="K186" i="2"/>
  <c r="K178" i="2"/>
  <c r="K169" i="2"/>
  <c r="L39" i="2"/>
  <c r="K39" i="2" s="1"/>
  <c r="K129" i="2"/>
  <c r="L50" i="2"/>
  <c r="K50" i="2" s="1"/>
  <c r="L44" i="2"/>
  <c r="K44" i="2" s="1"/>
  <c r="L41" i="2"/>
  <c r="K41" i="2" s="1"/>
  <c r="L48" i="2"/>
  <c r="K48" i="2" s="1"/>
  <c r="L40" i="2"/>
  <c r="K40" i="2"/>
  <c r="L37" i="2"/>
  <c r="K37" i="2"/>
  <c r="L43" i="2"/>
  <c r="K43" i="2" s="1"/>
  <c r="L42" i="2"/>
  <c r="K42" i="2"/>
  <c r="L111" i="2"/>
  <c r="K111" i="2" s="1"/>
  <c r="L91" i="2"/>
  <c r="K91" i="2"/>
  <c r="J79" i="2" l="1"/>
  <c r="I79" i="2"/>
  <c r="H79" i="2" s="1"/>
  <c r="J35" i="2"/>
  <c r="I35" i="2"/>
  <c r="H35" i="2" s="1"/>
  <c r="J22" i="2"/>
  <c r="I22" i="2"/>
  <c r="H22" i="2" s="1"/>
  <c r="F79" i="2" l="1"/>
  <c r="L79" i="2"/>
  <c r="K79" i="2" s="1"/>
  <c r="G79" i="2"/>
  <c r="F35" i="2"/>
  <c r="L35" i="2"/>
  <c r="K35" i="2" s="1"/>
  <c r="G35" i="2"/>
  <c r="F22" i="2"/>
  <c r="L22" i="2"/>
  <c r="K22" i="2" s="1"/>
  <c r="G22" i="2"/>
  <c r="J99" i="2"/>
  <c r="I99" i="2"/>
  <c r="F99" i="2" s="1"/>
  <c r="J93" i="2"/>
  <c r="I93" i="2"/>
  <c r="H93" i="2" s="1"/>
  <c r="G99" i="2" l="1"/>
  <c r="H99" i="2"/>
  <c r="F93" i="2"/>
  <c r="G93" i="2"/>
  <c r="L93" i="2"/>
  <c r="K93" i="2" s="1"/>
  <c r="J87" i="2"/>
  <c r="I87" i="2"/>
  <c r="H87" i="2" s="1"/>
  <c r="J81" i="2"/>
  <c r="I81" i="2"/>
  <c r="H81" i="2" s="1"/>
  <c r="L99" i="2" l="1"/>
  <c r="K99" i="2" s="1"/>
  <c r="G87" i="2"/>
  <c r="F87" i="2"/>
  <c r="L87" i="2"/>
  <c r="K87" i="2" s="1"/>
  <c r="L81" i="2"/>
  <c r="K81" i="2" s="1"/>
  <c r="F81" i="2"/>
  <c r="G81" i="2"/>
  <c r="J75" i="2"/>
  <c r="I75" i="2"/>
  <c r="H75" i="2" s="1"/>
  <c r="J73" i="2"/>
  <c r="I73" i="2"/>
  <c r="G73" i="2" s="1"/>
  <c r="J72" i="2"/>
  <c r="I72" i="2"/>
  <c r="H72" i="2" s="1"/>
  <c r="J69" i="2"/>
  <c r="I69" i="2"/>
  <c r="H69" i="2" s="1"/>
  <c r="H73" i="2" l="1"/>
  <c r="F73" i="2"/>
  <c r="L75" i="2"/>
  <c r="K75" i="2" s="1"/>
  <c r="F75" i="2"/>
  <c r="G75" i="2"/>
  <c r="L72" i="2"/>
  <c r="K72" i="2" s="1"/>
  <c r="F72" i="2"/>
  <c r="G72" i="2"/>
  <c r="L69" i="2"/>
  <c r="K69" i="2" s="1"/>
  <c r="F69" i="2"/>
  <c r="G69" i="2"/>
  <c r="L73" i="2" l="1"/>
  <c r="K73" i="2" s="1"/>
  <c r="J30" i="2" l="1"/>
  <c r="I30" i="2"/>
  <c r="G30" i="2" s="1"/>
  <c r="F30" i="2" l="1"/>
  <c r="H30" i="2"/>
  <c r="K30" i="2" l="1"/>
  <c r="L30" i="2"/>
  <c r="J84" i="2" l="1"/>
  <c r="I84" i="2"/>
  <c r="H84" i="2" s="1"/>
  <c r="J108" i="2"/>
  <c r="I108" i="2"/>
  <c r="G108" i="2" s="1"/>
  <c r="J114" i="2"/>
  <c r="I114" i="2"/>
  <c r="G114" i="2" s="1"/>
  <c r="J115" i="2"/>
  <c r="I115" i="2"/>
  <c r="H115" i="2" s="1"/>
  <c r="L84" i="2" l="1"/>
  <c r="K84" i="2" s="1"/>
  <c r="F84" i="2"/>
  <c r="G84" i="2"/>
  <c r="F108" i="2"/>
  <c r="H108" i="2"/>
  <c r="L108" i="2" s="1"/>
  <c r="H114" i="2"/>
  <c r="F114" i="2"/>
  <c r="L115" i="2"/>
  <c r="K115" i="2" s="1"/>
  <c r="F115" i="2"/>
  <c r="G115" i="2"/>
  <c r="K108" i="2" l="1"/>
  <c r="L114" i="2"/>
  <c r="K114" i="2" s="1"/>
  <c r="J34" i="2" l="1"/>
  <c r="I34" i="2"/>
  <c r="H34" i="2" s="1"/>
  <c r="J33" i="2"/>
  <c r="I33" i="2"/>
  <c r="H33" i="2" s="1"/>
  <c r="J26" i="2"/>
  <c r="I26" i="2"/>
  <c r="H26" i="2" s="1"/>
  <c r="J17" i="2"/>
  <c r="I17" i="2"/>
  <c r="H17" i="2" s="1"/>
  <c r="J116" i="2"/>
  <c r="I116" i="2"/>
  <c r="G116" i="2" s="1"/>
  <c r="J110" i="2"/>
  <c r="I110" i="2"/>
  <c r="G110" i="2" s="1"/>
  <c r="J88" i="2"/>
  <c r="I88" i="2"/>
  <c r="G88" i="2" s="1"/>
  <c r="J109" i="2"/>
  <c r="I109" i="2"/>
  <c r="G109" i="2" s="1"/>
  <c r="J107" i="2"/>
  <c r="I107" i="2"/>
  <c r="G107" i="2" s="1"/>
  <c r="F116" i="2" l="1"/>
  <c r="H116" i="2"/>
  <c r="L116" i="2" s="1"/>
  <c r="H88" i="2"/>
  <c r="L88" i="2" s="1"/>
  <c r="F88" i="2"/>
  <c r="F110" i="2"/>
  <c r="H110" i="2"/>
  <c r="L110" i="2" s="1"/>
  <c r="L34" i="2"/>
  <c r="K34" i="2" s="1"/>
  <c r="F34" i="2"/>
  <c r="G34" i="2"/>
  <c r="L33" i="2"/>
  <c r="K33" i="2" s="1"/>
  <c r="F33" i="2"/>
  <c r="G33" i="2"/>
  <c r="L26" i="2"/>
  <c r="K26" i="2" s="1"/>
  <c r="F26" i="2"/>
  <c r="G26" i="2"/>
  <c r="L17" i="2"/>
  <c r="K17" i="2" s="1"/>
  <c r="F17" i="2"/>
  <c r="G17" i="2"/>
  <c r="K116" i="2"/>
  <c r="H109" i="2"/>
  <c r="F109" i="2"/>
  <c r="H107" i="2"/>
  <c r="F107" i="2"/>
  <c r="I101" i="2"/>
  <c r="G101" i="2" s="1"/>
  <c r="I102" i="2"/>
  <c r="G102" i="2" s="1"/>
  <c r="I113" i="2"/>
  <c r="F113" i="2" s="1"/>
  <c r="J101" i="2"/>
  <c r="J102" i="2"/>
  <c r="J113" i="2"/>
  <c r="J98" i="2"/>
  <c r="I98" i="2"/>
  <c r="H98" i="2" s="1"/>
  <c r="J94" i="2"/>
  <c r="I94" i="2"/>
  <c r="F94" i="2" s="1"/>
  <c r="J90" i="2"/>
  <c r="I90" i="2"/>
  <c r="H90" i="2" s="1"/>
  <c r="K88" i="2" l="1"/>
  <c r="H101" i="2"/>
  <c r="L101" i="2" s="1"/>
  <c r="F101" i="2"/>
  <c r="K110" i="2"/>
  <c r="F102" i="2"/>
  <c r="H102" i="2"/>
  <c r="L102" i="2" s="1"/>
  <c r="L109" i="2"/>
  <c r="K109" i="2" s="1"/>
  <c r="L107" i="2"/>
  <c r="K107" i="2" s="1"/>
  <c r="G113" i="2"/>
  <c r="H113" i="2"/>
  <c r="L98" i="2"/>
  <c r="K98" i="2" s="1"/>
  <c r="F98" i="2"/>
  <c r="G98" i="2"/>
  <c r="G94" i="2"/>
  <c r="H94" i="2"/>
  <c r="F90" i="2"/>
  <c r="G90" i="2"/>
  <c r="L90" i="2"/>
  <c r="K90" i="2" s="1"/>
  <c r="J89" i="2"/>
  <c r="I89" i="2"/>
  <c r="H89" i="2" s="1"/>
  <c r="J80" i="2"/>
  <c r="I80" i="2"/>
  <c r="H80" i="2" s="1"/>
  <c r="J76" i="2"/>
  <c r="I76" i="2"/>
  <c r="G76" i="2" s="1"/>
  <c r="J74" i="2"/>
  <c r="I74" i="2"/>
  <c r="G74" i="2" s="1"/>
  <c r="J68" i="2"/>
  <c r="I68" i="2"/>
  <c r="H68" i="2" s="1"/>
  <c r="J67" i="2"/>
  <c r="I67" i="2"/>
  <c r="H67" i="2" s="1"/>
  <c r="K101" i="2" l="1"/>
  <c r="F89" i="2"/>
  <c r="K102" i="2"/>
  <c r="F68" i="2"/>
  <c r="L113" i="2"/>
  <c r="K113" i="2" s="1"/>
  <c r="L94" i="2"/>
  <c r="K94" i="2" s="1"/>
  <c r="L89" i="2"/>
  <c r="K89" i="2" s="1"/>
  <c r="G89" i="2"/>
  <c r="L80" i="2"/>
  <c r="K80" i="2" s="1"/>
  <c r="F80" i="2"/>
  <c r="G80" i="2"/>
  <c r="H76" i="2"/>
  <c r="F76" i="2"/>
  <c r="H74" i="2"/>
  <c r="F74" i="2"/>
  <c r="L68" i="2"/>
  <c r="K68" i="2" s="1"/>
  <c r="G68" i="2"/>
  <c r="L67" i="2"/>
  <c r="K67" i="2" s="1"/>
  <c r="F67" i="2"/>
  <c r="G67" i="2"/>
  <c r="L76" i="2" l="1"/>
  <c r="K76" i="2" s="1"/>
  <c r="L74" i="2"/>
  <c r="K74" i="2" s="1"/>
  <c r="J32" i="2" l="1"/>
  <c r="I32" i="2"/>
  <c r="H32" i="2" s="1"/>
  <c r="J13" i="2"/>
  <c r="I13" i="2"/>
  <c r="F13" i="2" s="1"/>
  <c r="L32" i="2" l="1"/>
  <c r="K32" i="2" s="1"/>
  <c r="F32" i="2"/>
  <c r="G32" i="2"/>
  <c r="H13" i="2"/>
  <c r="G13" i="2"/>
  <c r="L13" i="2" l="1"/>
  <c r="K13" i="2" s="1"/>
  <c r="J18" i="2" l="1"/>
  <c r="I18" i="2"/>
  <c r="H18" i="2" s="1"/>
  <c r="J16" i="2"/>
  <c r="I16" i="2"/>
  <c r="H16" i="2" s="1"/>
  <c r="J25" i="2"/>
  <c r="I25" i="2"/>
  <c r="G25" i="2" s="1"/>
  <c r="J24" i="2"/>
  <c r="I24" i="2"/>
  <c r="H24" i="2" s="1"/>
  <c r="J9" i="2"/>
  <c r="I9" i="2"/>
  <c r="G9" i="2" s="1"/>
  <c r="G16" i="2" l="1"/>
  <c r="F16" i="2"/>
  <c r="L18" i="2"/>
  <c r="K18" i="2" s="1"/>
  <c r="F18" i="2"/>
  <c r="G18" i="2"/>
  <c r="L16" i="2"/>
  <c r="K16" i="2" s="1"/>
  <c r="H25" i="2"/>
  <c r="F25" i="2"/>
  <c r="L24" i="2"/>
  <c r="K24" i="2" s="1"/>
  <c r="F24" i="2"/>
  <c r="G24" i="2"/>
  <c r="F9" i="2"/>
  <c r="H9" i="2"/>
  <c r="L9" i="2" s="1"/>
  <c r="J12" i="2"/>
  <c r="I12" i="2"/>
  <c r="H12" i="2" s="1"/>
  <c r="J20" i="2"/>
  <c r="I20" i="2"/>
  <c r="F20" i="2" s="1"/>
  <c r="H20" i="2" l="1"/>
  <c r="G20" i="2"/>
  <c r="L25" i="2"/>
  <c r="K25" i="2" s="1"/>
  <c r="K9" i="2"/>
  <c r="L12" i="2"/>
  <c r="K12" i="2" s="1"/>
  <c r="F12" i="2"/>
  <c r="G12" i="2"/>
  <c r="L20" i="2" l="1"/>
  <c r="K20" i="2" s="1"/>
  <c r="J11" i="2"/>
  <c r="I11" i="2"/>
  <c r="G11" i="2" s="1"/>
  <c r="J322" i="2"/>
  <c r="I322" i="2"/>
  <c r="G322" i="2" s="1"/>
  <c r="J321" i="2"/>
  <c r="I321" i="2"/>
  <c r="G321" i="2" s="1"/>
  <c r="J320" i="2"/>
  <c r="I320" i="2"/>
  <c r="G320" i="2" s="1"/>
  <c r="J319" i="2"/>
  <c r="I319" i="2"/>
  <c r="H319" i="2" s="1"/>
  <c r="J318" i="2"/>
  <c r="I318" i="2"/>
  <c r="G318" i="2" s="1"/>
  <c r="J326" i="2"/>
  <c r="I326" i="2"/>
  <c r="G326" i="2" s="1"/>
  <c r="J325" i="2"/>
  <c r="I325" i="2"/>
  <c r="G325" i="2" s="1"/>
  <c r="J324" i="2"/>
  <c r="I324" i="2"/>
  <c r="G324" i="2" s="1"/>
  <c r="J323" i="2"/>
  <c r="I323" i="2"/>
  <c r="H323" i="2" s="1"/>
  <c r="J328" i="2"/>
  <c r="I328" i="2"/>
  <c r="G328" i="2" s="1"/>
  <c r="J327" i="2"/>
  <c r="I327" i="2"/>
  <c r="G327" i="2" s="1"/>
  <c r="J329" i="2"/>
  <c r="I329" i="2"/>
  <c r="G329" i="2" s="1"/>
  <c r="H329" i="2"/>
  <c r="F329" i="2"/>
  <c r="J357" i="2"/>
  <c r="I357" i="2"/>
  <c r="G357" i="2" s="1"/>
  <c r="J356" i="2"/>
  <c r="I356" i="2"/>
  <c r="G356" i="2" s="1"/>
  <c r="J355" i="2"/>
  <c r="I355" i="2"/>
  <c r="F355" i="2" s="1"/>
  <c r="J354" i="2"/>
  <c r="I354" i="2"/>
  <c r="G354" i="2" s="1"/>
  <c r="J353" i="2"/>
  <c r="I353" i="2"/>
  <c r="G353" i="2" s="1"/>
  <c r="J352" i="2"/>
  <c r="I352" i="2"/>
  <c r="G352" i="2" s="1"/>
  <c r="J358" i="2"/>
  <c r="I358" i="2"/>
  <c r="G358" i="2" s="1"/>
  <c r="H358" i="2"/>
  <c r="F358" i="2"/>
  <c r="J266" i="2"/>
  <c r="I266" i="2"/>
  <c r="G266" i="2" s="1"/>
  <c r="J85" i="2"/>
  <c r="I85" i="2"/>
  <c r="G85" i="2" s="1"/>
  <c r="J100" i="2"/>
  <c r="I100" i="2"/>
  <c r="G100" i="2" s="1"/>
  <c r="J95" i="2"/>
  <c r="I95" i="2"/>
  <c r="G95" i="2" s="1"/>
  <c r="J96" i="2"/>
  <c r="I96" i="2"/>
  <c r="G96" i="2" s="1"/>
  <c r="J97" i="2"/>
  <c r="I97" i="2"/>
  <c r="G97" i="2" s="1"/>
  <c r="J92" i="2"/>
  <c r="I92" i="2"/>
  <c r="G92" i="2" s="1"/>
  <c r="J106" i="2"/>
  <c r="I106" i="2"/>
  <c r="G106" i="2" s="1"/>
  <c r="F92" i="2" l="1"/>
  <c r="H92" i="2"/>
  <c r="L92" i="2" s="1"/>
  <c r="F85" i="2"/>
  <c r="H85" i="2"/>
  <c r="F11" i="2"/>
  <c r="H11" i="2"/>
  <c r="L11" i="2" s="1"/>
  <c r="F320" i="2"/>
  <c r="H320" i="2"/>
  <c r="H318" i="2"/>
  <c r="F325" i="2"/>
  <c r="H325" i="2"/>
  <c r="F323" i="2"/>
  <c r="F326" i="2"/>
  <c r="H326" i="2"/>
  <c r="F319" i="2"/>
  <c r="F324" i="2"/>
  <c r="G319" i="2"/>
  <c r="H324" i="2"/>
  <c r="H322" i="2"/>
  <c r="K323" i="2"/>
  <c r="K319" i="2"/>
  <c r="F318" i="2"/>
  <c r="F328" i="2"/>
  <c r="H328" i="2"/>
  <c r="F322" i="2"/>
  <c r="F321" i="2"/>
  <c r="H321" i="2"/>
  <c r="K321" i="2" s="1"/>
  <c r="F327" i="2"/>
  <c r="G323" i="2"/>
  <c r="H327" i="2"/>
  <c r="K329" i="2"/>
  <c r="H352" i="2"/>
  <c r="F353" i="2"/>
  <c r="G355" i="2"/>
  <c r="K358" i="2"/>
  <c r="H355" i="2"/>
  <c r="F352" i="2"/>
  <c r="F356" i="2"/>
  <c r="H356" i="2"/>
  <c r="K356" i="2" s="1"/>
  <c r="F357" i="2"/>
  <c r="H353" i="2"/>
  <c r="F354" i="2"/>
  <c r="H357" i="2"/>
  <c r="H354" i="2"/>
  <c r="H266" i="2"/>
  <c r="K266" i="2" s="1"/>
  <c r="F266" i="2"/>
  <c r="H97" i="2"/>
  <c r="H96" i="2"/>
  <c r="L96" i="2" s="1"/>
  <c r="H100" i="2"/>
  <c r="H95" i="2"/>
  <c r="F100" i="2"/>
  <c r="F96" i="2"/>
  <c r="F106" i="2"/>
  <c r="H106" i="2"/>
  <c r="L106" i="2" s="1"/>
  <c r="K106" i="2" s="1"/>
  <c r="F97" i="2"/>
  <c r="F95" i="2"/>
  <c r="K92" i="2" l="1"/>
  <c r="L85" i="2"/>
  <c r="K85" i="2" s="1"/>
  <c r="K11" i="2"/>
  <c r="K320" i="2"/>
  <c r="K318" i="2"/>
  <c r="K324" i="2"/>
  <c r="K322" i="2"/>
  <c r="K326" i="2"/>
  <c r="K325" i="2"/>
  <c r="K328" i="2"/>
  <c r="K327" i="2"/>
  <c r="K352" i="2"/>
  <c r="K355" i="2"/>
  <c r="K354" i="2"/>
  <c r="K357" i="2"/>
  <c r="K353" i="2"/>
  <c r="L100" i="2"/>
  <c r="K100" i="2" s="1"/>
  <c r="L95" i="2"/>
  <c r="K95" i="2" s="1"/>
  <c r="L97" i="2"/>
  <c r="K97" i="2" s="1"/>
  <c r="K96" i="2"/>
  <c r="J273" i="2"/>
  <c r="I273" i="2"/>
  <c r="G273" i="2" s="1"/>
  <c r="H273" i="2"/>
  <c r="F273" i="2"/>
  <c r="J315" i="2"/>
  <c r="I315" i="2"/>
  <c r="G315" i="2" s="1"/>
  <c r="J314" i="2"/>
  <c r="I314" i="2"/>
  <c r="G314" i="2" s="1"/>
  <c r="J313" i="2"/>
  <c r="I313" i="2"/>
  <c r="G313" i="2" s="1"/>
  <c r="J312" i="2"/>
  <c r="I312" i="2"/>
  <c r="G312" i="2" s="1"/>
  <c r="J311" i="2"/>
  <c r="I311" i="2"/>
  <c r="H311" i="2" s="1"/>
  <c r="J310" i="2"/>
  <c r="I310" i="2"/>
  <c r="G310" i="2" s="1"/>
  <c r="J309" i="2"/>
  <c r="I309" i="2"/>
  <c r="G309" i="2" s="1"/>
  <c r="H309" i="2"/>
  <c r="F309" i="2"/>
  <c r="J317" i="2"/>
  <c r="I317" i="2"/>
  <c r="G317" i="2" s="1"/>
  <c r="J316" i="2"/>
  <c r="I316" i="2"/>
  <c r="H316" i="2" s="1"/>
  <c r="J10" i="2"/>
  <c r="I10" i="2"/>
  <c r="G10" i="2" s="1"/>
  <c r="L8" i="2"/>
  <c r="J8" i="2"/>
  <c r="I8" i="2"/>
  <c r="G8" i="2" s="1"/>
  <c r="H8" i="2"/>
  <c r="F8" i="2"/>
  <c r="J145" i="2"/>
  <c r="I145" i="2"/>
  <c r="G145" i="2" s="1"/>
  <c r="K309" i="2" l="1"/>
  <c r="H313" i="2"/>
  <c r="K313" i="2" s="1"/>
  <c r="H312" i="2"/>
  <c r="F316" i="2"/>
  <c r="G316" i="2"/>
  <c r="H314" i="2"/>
  <c r="K273" i="2"/>
  <c r="H317" i="2"/>
  <c r="F317" i="2"/>
  <c r="K316" i="2"/>
  <c r="F315" i="2"/>
  <c r="H315" i="2"/>
  <c r="F314" i="2"/>
  <c r="F313" i="2"/>
  <c r="F312" i="2"/>
  <c r="F311" i="2"/>
  <c r="G311" i="2"/>
  <c r="F310" i="2"/>
  <c r="H310" i="2"/>
  <c r="K311" i="2"/>
  <c r="F10" i="2"/>
  <c r="H10" i="2"/>
  <c r="L10" i="2" s="1"/>
  <c r="K8" i="2"/>
  <c r="F145" i="2"/>
  <c r="H145" i="2"/>
  <c r="L145" i="2" s="1"/>
  <c r="K315" i="2" l="1"/>
  <c r="K310" i="2"/>
  <c r="K145" i="2"/>
  <c r="K314" i="2"/>
  <c r="K317" i="2"/>
  <c r="K312" i="2"/>
  <c r="K10" i="2"/>
  <c r="J21" i="2" l="1"/>
  <c r="I21" i="2"/>
  <c r="F21" i="2" s="1"/>
  <c r="J151" i="2"/>
  <c r="I151" i="2"/>
  <c r="G151" i="2" s="1"/>
  <c r="J142" i="2"/>
  <c r="I142" i="2"/>
  <c r="H142" i="2" s="1"/>
  <c r="L142" i="2" s="1"/>
  <c r="J140" i="2"/>
  <c r="I140" i="2"/>
  <c r="G140" i="2" s="1"/>
  <c r="J139" i="2"/>
  <c r="I139" i="2"/>
  <c r="H139" i="2" s="1"/>
  <c r="L139" i="2" s="1"/>
  <c r="J19" i="2"/>
  <c r="I19" i="2"/>
  <c r="G19" i="2" s="1"/>
  <c r="F139" i="2" l="1"/>
  <c r="F151" i="2"/>
  <c r="H151" i="2"/>
  <c r="L151" i="2" s="1"/>
  <c r="H140" i="2"/>
  <c r="L140" i="2" s="1"/>
  <c r="H21" i="2"/>
  <c r="L21" i="2" s="1"/>
  <c r="K21" i="2" s="1"/>
  <c r="G21" i="2"/>
  <c r="K142" i="2"/>
  <c r="F142" i="2"/>
  <c r="G142" i="2"/>
  <c r="F140" i="2"/>
  <c r="K139" i="2"/>
  <c r="G139" i="2"/>
  <c r="H19" i="2"/>
  <c r="F19" i="2"/>
  <c r="K151" i="2" l="1"/>
  <c r="K140" i="2"/>
  <c r="L19" i="2"/>
  <c r="K1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14" i="2"/>
  <c r="G14" i="2" s="1"/>
  <c r="J14" i="2"/>
  <c r="I15" i="2"/>
  <c r="G15" i="2" s="1"/>
  <c r="J15" i="2"/>
  <c r="I23" i="2"/>
  <c r="G23" i="2" s="1"/>
  <c r="J23" i="2"/>
  <c r="I28" i="2"/>
  <c r="G28" i="2" s="1"/>
  <c r="J28" i="2"/>
  <c r="I27" i="2"/>
  <c r="H27" i="2" s="1"/>
  <c r="L27" i="2" s="1"/>
  <c r="J27" i="2"/>
  <c r="I29" i="2"/>
  <c r="G29" i="2" s="1"/>
  <c r="J29" i="2"/>
  <c r="I36" i="2"/>
  <c r="G36" i="2" s="1"/>
  <c r="J36" i="2"/>
  <c r="I70" i="2"/>
  <c r="G70" i="2" s="1"/>
  <c r="J70" i="2"/>
  <c r="I71" i="2"/>
  <c r="G71" i="2" s="1"/>
  <c r="J71" i="2"/>
  <c r="I77" i="2"/>
  <c r="G77" i="2" s="1"/>
  <c r="J77" i="2"/>
  <c r="I78" i="2"/>
  <c r="G78" i="2" s="1"/>
  <c r="J78" i="2"/>
  <c r="I82" i="2"/>
  <c r="J82" i="2"/>
  <c r="I83" i="2"/>
  <c r="G83" i="2" s="1"/>
  <c r="J83" i="2"/>
  <c r="I86" i="2"/>
  <c r="G86" i="2" s="1"/>
  <c r="J86" i="2"/>
  <c r="I138" i="2"/>
  <c r="H138" i="2" s="1"/>
  <c r="L138" i="2" s="1"/>
  <c r="J138" i="2"/>
  <c r="I141" i="2"/>
  <c r="G141" i="2" s="1"/>
  <c r="J141" i="2"/>
  <c r="I143" i="2"/>
  <c r="G143" i="2" s="1"/>
  <c r="J143" i="2"/>
  <c r="I144" i="2"/>
  <c r="G144" i="2" s="1"/>
  <c r="J144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288" i="2"/>
  <c r="G288" i="2" s="1"/>
  <c r="J288" i="2"/>
  <c r="I289" i="2"/>
  <c r="G289" i="2" s="1"/>
  <c r="J289" i="2"/>
  <c r="I290" i="2"/>
  <c r="G290" i="2" s="1"/>
  <c r="J290" i="2"/>
  <c r="I291" i="2"/>
  <c r="G291" i="2" s="1"/>
  <c r="J291" i="2"/>
  <c r="I292" i="2"/>
  <c r="G292" i="2" s="1"/>
  <c r="J292" i="2"/>
  <c r="I293" i="2"/>
  <c r="G293" i="2" s="1"/>
  <c r="J293" i="2"/>
  <c r="I294" i="2"/>
  <c r="G294" i="2" s="1"/>
  <c r="J294" i="2"/>
  <c r="F295" i="2"/>
  <c r="H295" i="2"/>
  <c r="I295" i="2"/>
  <c r="G295" i="2" s="1"/>
  <c r="J295" i="2"/>
  <c r="I296" i="2"/>
  <c r="G296" i="2" s="1"/>
  <c r="J296" i="2"/>
  <c r="I297" i="2"/>
  <c r="G297" i="2" s="1"/>
  <c r="J297" i="2"/>
  <c r="I298" i="2"/>
  <c r="G298" i="2" s="1"/>
  <c r="J298" i="2"/>
  <c r="I299" i="2"/>
  <c r="G299" i="2" s="1"/>
  <c r="J299" i="2"/>
  <c r="I300" i="2"/>
  <c r="G300" i="2" s="1"/>
  <c r="J300" i="2"/>
  <c r="I301" i="2"/>
  <c r="G301" i="2" s="1"/>
  <c r="J301" i="2"/>
  <c r="I302" i="2"/>
  <c r="G302" i="2" s="1"/>
  <c r="J302" i="2"/>
  <c r="I303" i="2"/>
  <c r="G303" i="2" s="1"/>
  <c r="J303" i="2"/>
  <c r="I304" i="2"/>
  <c r="F304" i="2" s="1"/>
  <c r="J304" i="2"/>
  <c r="I305" i="2"/>
  <c r="G305" i="2" s="1"/>
  <c r="J305" i="2"/>
  <c r="I306" i="2"/>
  <c r="G306" i="2" s="1"/>
  <c r="J306" i="2"/>
  <c r="I307" i="2"/>
  <c r="G307" i="2" s="1"/>
  <c r="J307" i="2"/>
  <c r="F308" i="2"/>
  <c r="I308" i="2"/>
  <c r="G308" i="2" s="1"/>
  <c r="J308" i="2"/>
  <c r="I330" i="2"/>
  <c r="G330" i="2" s="1"/>
  <c r="J330" i="2"/>
  <c r="I331" i="2"/>
  <c r="G331" i="2" s="1"/>
  <c r="J331" i="2"/>
  <c r="I332" i="2"/>
  <c r="G332" i="2" s="1"/>
  <c r="J332" i="2"/>
  <c r="I333" i="2"/>
  <c r="G333" i="2" s="1"/>
  <c r="J333" i="2"/>
  <c r="I334" i="2"/>
  <c r="G334" i="2" s="1"/>
  <c r="J334" i="2"/>
  <c r="I335" i="2"/>
  <c r="G335" i="2" s="1"/>
  <c r="J335" i="2"/>
  <c r="I336" i="2"/>
  <c r="G336" i="2" s="1"/>
  <c r="F336" i="2"/>
  <c r="J336" i="2"/>
  <c r="I337" i="2"/>
  <c r="G337" i="2" s="1"/>
  <c r="J337" i="2"/>
  <c r="I338" i="2"/>
  <c r="G338" i="2" s="1"/>
  <c r="J338" i="2"/>
  <c r="I339" i="2"/>
  <c r="G339" i="2" s="1"/>
  <c r="J339" i="2"/>
  <c r="I340" i="2"/>
  <c r="G340" i="2" s="1"/>
  <c r="J340" i="2"/>
  <c r="I341" i="2"/>
  <c r="G341" i="2" s="1"/>
  <c r="J341" i="2"/>
  <c r="I342" i="2"/>
  <c r="G342" i="2" s="1"/>
  <c r="J342" i="2"/>
  <c r="I343" i="2"/>
  <c r="G343" i="2" s="1"/>
  <c r="J343" i="2"/>
  <c r="I344" i="2"/>
  <c r="G344" i="2" s="1"/>
  <c r="J344" i="2"/>
  <c r="I345" i="2"/>
  <c r="G345" i="2" s="1"/>
  <c r="J345" i="2"/>
  <c r="I346" i="2"/>
  <c r="G346" i="2" s="1"/>
  <c r="J346" i="2"/>
  <c r="I347" i="2"/>
  <c r="G347" i="2" s="1"/>
  <c r="J347" i="2"/>
  <c r="I348" i="2"/>
  <c r="G348" i="2" s="1"/>
  <c r="J348" i="2"/>
  <c r="I349" i="2"/>
  <c r="G349" i="2" s="1"/>
  <c r="J349" i="2"/>
  <c r="I350" i="2"/>
  <c r="G350" i="2" s="1"/>
  <c r="J350" i="2"/>
  <c r="I351" i="2"/>
  <c r="G351" i="2" s="1"/>
  <c r="J351" i="2"/>
  <c r="F359" i="2"/>
  <c r="H359" i="2"/>
  <c r="I359" i="2"/>
  <c r="G359" i="2" s="1"/>
  <c r="J359" i="2"/>
  <c r="F360" i="2"/>
  <c r="H360" i="2"/>
  <c r="I360" i="2"/>
  <c r="G360" i="2" s="1"/>
  <c r="J360" i="2"/>
  <c r="I361" i="2"/>
  <c r="G361" i="2" s="1"/>
  <c r="J361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F645" i="2"/>
  <c r="H645" i="2"/>
  <c r="I645" i="2"/>
  <c r="G645" i="2" s="1"/>
  <c r="J645" i="2"/>
  <c r="F646" i="2"/>
  <c r="H646" i="2"/>
  <c r="I646" i="2"/>
  <c r="G646" i="2" s="1"/>
  <c r="J646" i="2"/>
  <c r="F647" i="2"/>
  <c r="H647" i="2"/>
  <c r="I647" i="2"/>
  <c r="G647" i="2" s="1"/>
  <c r="J647" i="2"/>
  <c r="F648" i="2"/>
  <c r="H648" i="2"/>
  <c r="I648" i="2"/>
  <c r="G648" i="2" s="1"/>
  <c r="J648" i="2"/>
  <c r="F649" i="2"/>
  <c r="H649" i="2"/>
  <c r="I649" i="2"/>
  <c r="G649" i="2" s="1"/>
  <c r="J649" i="2"/>
  <c r="F650" i="2"/>
  <c r="H650" i="2"/>
  <c r="I650" i="2"/>
  <c r="G650" i="2" s="1"/>
  <c r="J650" i="2"/>
  <c r="F651" i="2"/>
  <c r="H651" i="2"/>
  <c r="I651" i="2"/>
  <c r="G651" i="2" s="1"/>
  <c r="J651" i="2"/>
  <c r="F652" i="2"/>
  <c r="H652" i="2"/>
  <c r="I652" i="2"/>
  <c r="G652" i="2" s="1"/>
  <c r="J652" i="2"/>
  <c r="F653" i="2"/>
  <c r="H653" i="2"/>
  <c r="I653" i="2"/>
  <c r="G653" i="2" s="1"/>
  <c r="J653" i="2"/>
  <c r="F654" i="2"/>
  <c r="H654" i="2"/>
  <c r="I654" i="2"/>
  <c r="G654" i="2" s="1"/>
  <c r="J654" i="2"/>
  <c r="F655" i="2"/>
  <c r="H655" i="2"/>
  <c r="I655" i="2"/>
  <c r="G655" i="2" s="1"/>
  <c r="J655" i="2"/>
  <c r="F656" i="2"/>
  <c r="H656" i="2"/>
  <c r="I656" i="2"/>
  <c r="G656" i="2" s="1"/>
  <c r="J656" i="2"/>
  <c r="F657" i="2"/>
  <c r="H657" i="2"/>
  <c r="I657" i="2"/>
  <c r="G657" i="2" s="1"/>
  <c r="J657" i="2"/>
  <c r="F658" i="2"/>
  <c r="H658" i="2"/>
  <c r="I658" i="2"/>
  <c r="G658" i="2" s="1"/>
  <c r="J658" i="2"/>
  <c r="F659" i="2"/>
  <c r="H659" i="2"/>
  <c r="I659" i="2"/>
  <c r="G659" i="2" s="1"/>
  <c r="J659" i="2"/>
  <c r="F660" i="2"/>
  <c r="H660" i="2"/>
  <c r="I660" i="2"/>
  <c r="G660" i="2" s="1"/>
  <c r="J660" i="2"/>
  <c r="F661" i="2"/>
  <c r="H661" i="2"/>
  <c r="I661" i="2"/>
  <c r="G661" i="2" s="1"/>
  <c r="J661" i="2"/>
  <c r="F662" i="2"/>
  <c r="H662" i="2"/>
  <c r="I662" i="2"/>
  <c r="G662" i="2" s="1"/>
  <c r="J662" i="2"/>
  <c r="F663" i="2"/>
  <c r="H663" i="2"/>
  <c r="I663" i="2"/>
  <c r="G663" i="2" s="1"/>
  <c r="J663" i="2"/>
  <c r="F664" i="2"/>
  <c r="H664" i="2"/>
  <c r="I664" i="2"/>
  <c r="G664" i="2" s="1"/>
  <c r="J664" i="2"/>
  <c r="F665" i="2"/>
  <c r="H665" i="2"/>
  <c r="I665" i="2"/>
  <c r="G665" i="2" s="1"/>
  <c r="J665" i="2"/>
  <c r="F666" i="2"/>
  <c r="H666" i="2"/>
  <c r="I666" i="2"/>
  <c r="G666" i="2" s="1"/>
  <c r="J666" i="2"/>
  <c r="F667" i="2"/>
  <c r="H667" i="2"/>
  <c r="I667" i="2"/>
  <c r="G667" i="2" s="1"/>
  <c r="J667" i="2"/>
  <c r="F668" i="2"/>
  <c r="H668" i="2"/>
  <c r="I668" i="2"/>
  <c r="G668" i="2" s="1"/>
  <c r="J668" i="2"/>
  <c r="F669" i="2"/>
  <c r="H669" i="2"/>
  <c r="I669" i="2"/>
  <c r="G669" i="2" s="1"/>
  <c r="J669" i="2"/>
  <c r="F670" i="2"/>
  <c r="H670" i="2"/>
  <c r="I670" i="2"/>
  <c r="G670" i="2" s="1"/>
  <c r="J670" i="2"/>
  <c r="F671" i="2"/>
  <c r="H671" i="2"/>
  <c r="I671" i="2"/>
  <c r="G671" i="2" s="1"/>
  <c r="J671" i="2"/>
  <c r="F672" i="2"/>
  <c r="H672" i="2"/>
  <c r="I672" i="2"/>
  <c r="G672" i="2" s="1"/>
  <c r="J672" i="2"/>
  <c r="F673" i="2"/>
  <c r="H673" i="2"/>
  <c r="I673" i="2"/>
  <c r="G673" i="2" s="1"/>
  <c r="J673" i="2"/>
  <c r="F674" i="2"/>
  <c r="H674" i="2"/>
  <c r="I674" i="2"/>
  <c r="G674" i="2" s="1"/>
  <c r="J674" i="2"/>
  <c r="F675" i="2"/>
  <c r="H675" i="2"/>
  <c r="I675" i="2"/>
  <c r="G675" i="2" s="1"/>
  <c r="J675" i="2"/>
  <c r="F676" i="2"/>
  <c r="H676" i="2"/>
  <c r="I676" i="2"/>
  <c r="G676" i="2" s="1"/>
  <c r="J676" i="2"/>
  <c r="F677" i="2"/>
  <c r="H677" i="2"/>
  <c r="I677" i="2"/>
  <c r="G677" i="2" s="1"/>
  <c r="J677" i="2"/>
  <c r="F678" i="2"/>
  <c r="H678" i="2"/>
  <c r="I678" i="2"/>
  <c r="G678" i="2" s="1"/>
  <c r="J678" i="2"/>
  <c r="F679" i="2"/>
  <c r="H679" i="2"/>
  <c r="I679" i="2"/>
  <c r="G679" i="2" s="1"/>
  <c r="J679" i="2"/>
  <c r="F680" i="2"/>
  <c r="H680" i="2"/>
  <c r="I680" i="2"/>
  <c r="G680" i="2" s="1"/>
  <c r="J680" i="2"/>
  <c r="F681" i="2"/>
  <c r="H681" i="2"/>
  <c r="I681" i="2"/>
  <c r="G681" i="2" s="1"/>
  <c r="J681" i="2"/>
  <c r="F682" i="2"/>
  <c r="H682" i="2"/>
  <c r="I682" i="2"/>
  <c r="G682" i="2" s="1"/>
  <c r="J682" i="2"/>
  <c r="F683" i="2"/>
  <c r="H683" i="2"/>
  <c r="I683" i="2"/>
  <c r="G683" i="2" s="1"/>
  <c r="J683" i="2"/>
  <c r="F684" i="2"/>
  <c r="H684" i="2"/>
  <c r="I684" i="2"/>
  <c r="G684" i="2" s="1"/>
  <c r="J684" i="2"/>
  <c r="F685" i="2"/>
  <c r="H685" i="2"/>
  <c r="I685" i="2"/>
  <c r="G685" i="2" s="1"/>
  <c r="J685" i="2"/>
  <c r="F686" i="2"/>
  <c r="H686" i="2"/>
  <c r="I686" i="2"/>
  <c r="G686" i="2" s="1"/>
  <c r="J686" i="2"/>
  <c r="F687" i="2"/>
  <c r="H687" i="2"/>
  <c r="I687" i="2"/>
  <c r="G687" i="2" s="1"/>
  <c r="J687" i="2"/>
  <c r="F688" i="2"/>
  <c r="H688" i="2"/>
  <c r="I688" i="2"/>
  <c r="G688" i="2" s="1"/>
  <c r="J688" i="2"/>
  <c r="F689" i="2"/>
  <c r="H689" i="2"/>
  <c r="I689" i="2"/>
  <c r="G689" i="2" s="1"/>
  <c r="J689" i="2"/>
  <c r="F690" i="2"/>
  <c r="H690" i="2"/>
  <c r="I690" i="2"/>
  <c r="G690" i="2" s="1"/>
  <c r="J690" i="2"/>
  <c r="F691" i="2"/>
  <c r="H691" i="2"/>
  <c r="I691" i="2"/>
  <c r="G691" i="2" s="1"/>
  <c r="J691" i="2"/>
  <c r="F692" i="2"/>
  <c r="H692" i="2"/>
  <c r="I692" i="2"/>
  <c r="G692" i="2" s="1"/>
  <c r="J692" i="2"/>
  <c r="F693" i="2"/>
  <c r="H693" i="2"/>
  <c r="I693" i="2"/>
  <c r="G693" i="2" s="1"/>
  <c r="J693" i="2"/>
  <c r="F694" i="2"/>
  <c r="H694" i="2"/>
  <c r="I694" i="2"/>
  <c r="G694" i="2" s="1"/>
  <c r="J694" i="2"/>
  <c r="F695" i="2"/>
  <c r="H695" i="2"/>
  <c r="I695" i="2"/>
  <c r="G695" i="2" s="1"/>
  <c r="J695" i="2"/>
  <c r="F696" i="2"/>
  <c r="H696" i="2"/>
  <c r="I696" i="2"/>
  <c r="G696" i="2" s="1"/>
  <c r="J696" i="2"/>
  <c r="F697" i="2"/>
  <c r="H697" i="2"/>
  <c r="I697" i="2"/>
  <c r="G697" i="2" s="1"/>
  <c r="J697" i="2"/>
  <c r="F698" i="2"/>
  <c r="H698" i="2"/>
  <c r="I698" i="2"/>
  <c r="G698" i="2" s="1"/>
  <c r="J698" i="2"/>
  <c r="F699" i="2"/>
  <c r="H699" i="2"/>
  <c r="I699" i="2"/>
  <c r="G699" i="2" s="1"/>
  <c r="J699" i="2"/>
  <c r="F700" i="2"/>
  <c r="H700" i="2"/>
  <c r="I700" i="2"/>
  <c r="G700" i="2" s="1"/>
  <c r="J700" i="2"/>
  <c r="F701" i="2"/>
  <c r="H701" i="2"/>
  <c r="I701" i="2"/>
  <c r="G701" i="2" s="1"/>
  <c r="J701" i="2"/>
  <c r="F702" i="2"/>
  <c r="H702" i="2"/>
  <c r="I702" i="2"/>
  <c r="G702" i="2" s="1"/>
  <c r="J702" i="2"/>
  <c r="F703" i="2"/>
  <c r="H703" i="2"/>
  <c r="I703" i="2"/>
  <c r="G703" i="2" s="1"/>
  <c r="J703" i="2"/>
  <c r="F704" i="2"/>
  <c r="H704" i="2"/>
  <c r="I704" i="2"/>
  <c r="G704" i="2" s="1"/>
  <c r="J704" i="2"/>
  <c r="F705" i="2"/>
  <c r="H705" i="2"/>
  <c r="I705" i="2"/>
  <c r="G705" i="2" s="1"/>
  <c r="J705" i="2"/>
  <c r="F706" i="2"/>
  <c r="H706" i="2"/>
  <c r="I706" i="2"/>
  <c r="G706" i="2" s="1"/>
  <c r="J706" i="2"/>
  <c r="F707" i="2"/>
  <c r="H707" i="2"/>
  <c r="I707" i="2"/>
  <c r="G707" i="2" s="1"/>
  <c r="J707" i="2"/>
  <c r="F708" i="2"/>
  <c r="H708" i="2"/>
  <c r="I708" i="2"/>
  <c r="G708" i="2" s="1"/>
  <c r="J708" i="2"/>
  <c r="F709" i="2"/>
  <c r="H709" i="2"/>
  <c r="I709" i="2"/>
  <c r="G709" i="2" s="1"/>
  <c r="J709" i="2"/>
  <c r="F710" i="2"/>
  <c r="H710" i="2"/>
  <c r="I710" i="2"/>
  <c r="G710" i="2" s="1"/>
  <c r="J710" i="2"/>
  <c r="F711" i="2"/>
  <c r="H711" i="2"/>
  <c r="I711" i="2"/>
  <c r="G711" i="2" s="1"/>
  <c r="J711" i="2"/>
  <c r="F712" i="2"/>
  <c r="H712" i="2"/>
  <c r="I712" i="2"/>
  <c r="G712" i="2" s="1"/>
  <c r="J712" i="2"/>
  <c r="F713" i="2"/>
  <c r="H713" i="2"/>
  <c r="I713" i="2"/>
  <c r="G713" i="2" s="1"/>
  <c r="J713" i="2"/>
  <c r="F714" i="2"/>
  <c r="H714" i="2"/>
  <c r="I714" i="2"/>
  <c r="G714" i="2" s="1"/>
  <c r="J714" i="2"/>
  <c r="F715" i="2"/>
  <c r="H715" i="2"/>
  <c r="I715" i="2"/>
  <c r="G715" i="2" s="1"/>
  <c r="J715" i="2"/>
  <c r="F716" i="2"/>
  <c r="H716" i="2"/>
  <c r="I716" i="2"/>
  <c r="G716" i="2" s="1"/>
  <c r="J716" i="2"/>
  <c r="F717" i="2"/>
  <c r="H717" i="2"/>
  <c r="I717" i="2"/>
  <c r="G717" i="2" s="1"/>
  <c r="J717" i="2"/>
  <c r="F718" i="2"/>
  <c r="H718" i="2"/>
  <c r="I718" i="2"/>
  <c r="G718" i="2" s="1"/>
  <c r="J718" i="2"/>
  <c r="F719" i="2"/>
  <c r="H719" i="2"/>
  <c r="I719" i="2"/>
  <c r="G719" i="2" s="1"/>
  <c r="J719" i="2"/>
  <c r="F720" i="2"/>
  <c r="H720" i="2"/>
  <c r="I720" i="2"/>
  <c r="G720" i="2" s="1"/>
  <c r="J720" i="2"/>
  <c r="F721" i="2"/>
  <c r="H721" i="2"/>
  <c r="I721" i="2"/>
  <c r="G721" i="2" s="1"/>
  <c r="J721" i="2"/>
  <c r="F722" i="2"/>
  <c r="H722" i="2"/>
  <c r="I722" i="2"/>
  <c r="G722" i="2" s="1"/>
  <c r="J722" i="2"/>
  <c r="F723" i="2"/>
  <c r="H723" i="2"/>
  <c r="I723" i="2"/>
  <c r="G723" i="2" s="1"/>
  <c r="J723" i="2"/>
  <c r="F724" i="2"/>
  <c r="H724" i="2"/>
  <c r="I724" i="2"/>
  <c r="G724" i="2" s="1"/>
  <c r="J724" i="2"/>
  <c r="F725" i="2"/>
  <c r="H725" i="2"/>
  <c r="I725" i="2"/>
  <c r="G725" i="2" s="1"/>
  <c r="J725" i="2"/>
  <c r="F726" i="2"/>
  <c r="H726" i="2"/>
  <c r="I726" i="2"/>
  <c r="G726" i="2" s="1"/>
  <c r="J726" i="2"/>
  <c r="F727" i="2"/>
  <c r="H727" i="2"/>
  <c r="I727" i="2"/>
  <c r="G727" i="2" s="1"/>
  <c r="J727" i="2"/>
  <c r="F728" i="2"/>
  <c r="H728" i="2"/>
  <c r="I728" i="2"/>
  <c r="G728" i="2" s="1"/>
  <c r="J728" i="2"/>
  <c r="F729" i="2"/>
  <c r="H729" i="2"/>
  <c r="I729" i="2"/>
  <c r="G729" i="2" s="1"/>
  <c r="J729" i="2"/>
  <c r="F730" i="2"/>
  <c r="H730" i="2"/>
  <c r="I730" i="2"/>
  <c r="G730" i="2" s="1"/>
  <c r="J730" i="2"/>
  <c r="F731" i="2"/>
  <c r="H731" i="2"/>
  <c r="I731" i="2"/>
  <c r="G731" i="2" s="1"/>
  <c r="J731" i="2"/>
  <c r="F732" i="2"/>
  <c r="H732" i="2"/>
  <c r="I732" i="2"/>
  <c r="G732" i="2" s="1"/>
  <c r="J732" i="2"/>
  <c r="I733" i="2"/>
  <c r="G733" i="2" s="1"/>
  <c r="H733" i="2"/>
  <c r="J733" i="2"/>
  <c r="H734" i="2"/>
  <c r="I734" i="2"/>
  <c r="G734" i="2" s="1"/>
  <c r="F734" i="2"/>
  <c r="J734" i="2"/>
  <c r="F735" i="2"/>
  <c r="I735" i="2"/>
  <c r="G735" i="2" s="1"/>
  <c r="J735" i="2"/>
  <c r="F736" i="2"/>
  <c r="H736" i="2"/>
  <c r="I736" i="2"/>
  <c r="G736" i="2" s="1"/>
  <c r="J736" i="2"/>
  <c r="F737" i="2"/>
  <c r="H737" i="2"/>
  <c r="I737" i="2"/>
  <c r="G737" i="2" s="1"/>
  <c r="J737" i="2"/>
  <c r="F738" i="2"/>
  <c r="H738" i="2"/>
  <c r="I738" i="2"/>
  <c r="G738" i="2" s="1"/>
  <c r="J738" i="2"/>
  <c r="H739" i="2"/>
  <c r="I739" i="2"/>
  <c r="G739" i="2" s="1"/>
  <c r="F739" i="2"/>
  <c r="J739" i="2"/>
  <c r="F740" i="2"/>
  <c r="H740" i="2"/>
  <c r="I740" i="2"/>
  <c r="G740" i="2" s="1"/>
  <c r="J740" i="2"/>
  <c r="F741" i="2"/>
  <c r="H741" i="2"/>
  <c r="I741" i="2"/>
  <c r="G741" i="2" s="1"/>
  <c r="J741" i="2"/>
  <c r="F742" i="2"/>
  <c r="H742" i="2"/>
  <c r="I742" i="2"/>
  <c r="G742" i="2" s="1"/>
  <c r="J742" i="2"/>
  <c r="F743" i="2"/>
  <c r="H743" i="2"/>
  <c r="I743" i="2"/>
  <c r="G743" i="2" s="1"/>
  <c r="J743" i="2"/>
  <c r="F744" i="2"/>
  <c r="H744" i="2"/>
  <c r="I744" i="2"/>
  <c r="G744" i="2" s="1"/>
  <c r="J744" i="2"/>
  <c r="F745" i="2"/>
  <c r="H745" i="2"/>
  <c r="I745" i="2"/>
  <c r="G745" i="2" s="1"/>
  <c r="J745" i="2"/>
  <c r="F746" i="2"/>
  <c r="H746" i="2"/>
  <c r="I746" i="2"/>
  <c r="G746" i="2" s="1"/>
  <c r="J746" i="2"/>
  <c r="F747" i="2"/>
  <c r="H747" i="2"/>
  <c r="I747" i="2"/>
  <c r="G747" i="2" s="1"/>
  <c r="J747" i="2"/>
  <c r="F748" i="2"/>
  <c r="H748" i="2"/>
  <c r="I748" i="2"/>
  <c r="G748" i="2" s="1"/>
  <c r="J748" i="2"/>
  <c r="F749" i="2"/>
  <c r="H749" i="2"/>
  <c r="I749" i="2"/>
  <c r="G749" i="2" s="1"/>
  <c r="J749" i="2"/>
  <c r="F750" i="2"/>
  <c r="H750" i="2"/>
  <c r="I750" i="2"/>
  <c r="G750" i="2" s="1"/>
  <c r="J750" i="2"/>
  <c r="F751" i="2"/>
  <c r="H751" i="2"/>
  <c r="I751" i="2"/>
  <c r="G751" i="2" s="1"/>
  <c r="J751" i="2"/>
  <c r="F752" i="2"/>
  <c r="H752" i="2"/>
  <c r="I752" i="2"/>
  <c r="G752" i="2" s="1"/>
  <c r="J752" i="2"/>
  <c r="F753" i="2"/>
  <c r="H753" i="2"/>
  <c r="I753" i="2"/>
  <c r="G753" i="2" s="1"/>
  <c r="J753" i="2"/>
  <c r="F754" i="2"/>
  <c r="H754" i="2"/>
  <c r="I754" i="2"/>
  <c r="G754" i="2" s="1"/>
  <c r="J754" i="2"/>
  <c r="F755" i="2"/>
  <c r="H755" i="2"/>
  <c r="I755" i="2"/>
  <c r="G755" i="2" s="1"/>
  <c r="J755" i="2"/>
  <c r="F756" i="2"/>
  <c r="H756" i="2"/>
  <c r="I756" i="2"/>
  <c r="G756" i="2" s="1"/>
  <c r="J756" i="2"/>
  <c r="F757" i="2"/>
  <c r="H757" i="2"/>
  <c r="I757" i="2"/>
  <c r="G757" i="2" s="1"/>
  <c r="J757" i="2"/>
  <c r="F758" i="2"/>
  <c r="H758" i="2"/>
  <c r="I758" i="2"/>
  <c r="G758" i="2" s="1"/>
  <c r="J758" i="2"/>
  <c r="F759" i="2"/>
  <c r="H759" i="2"/>
  <c r="I759" i="2"/>
  <c r="G759" i="2" s="1"/>
  <c r="J759" i="2"/>
  <c r="F760" i="2"/>
  <c r="H760" i="2"/>
  <c r="I760" i="2"/>
  <c r="G760" i="2" s="1"/>
  <c r="J760" i="2"/>
  <c r="F761" i="2"/>
  <c r="H761" i="2"/>
  <c r="I761" i="2"/>
  <c r="G761" i="2" s="1"/>
  <c r="J761" i="2"/>
  <c r="F762" i="2"/>
  <c r="H762" i="2"/>
  <c r="I762" i="2"/>
  <c r="G762" i="2" s="1"/>
  <c r="J762" i="2"/>
  <c r="F763" i="2"/>
  <c r="H763" i="2"/>
  <c r="I763" i="2"/>
  <c r="G763" i="2" s="1"/>
  <c r="J763" i="2"/>
  <c r="F764" i="2"/>
  <c r="H764" i="2"/>
  <c r="I764" i="2"/>
  <c r="G764" i="2" s="1"/>
  <c r="J764" i="2"/>
  <c r="F765" i="2"/>
  <c r="H765" i="2"/>
  <c r="I765" i="2"/>
  <c r="G765" i="2" s="1"/>
  <c r="J765" i="2"/>
  <c r="F766" i="2"/>
  <c r="H766" i="2"/>
  <c r="I766" i="2"/>
  <c r="G766" i="2" s="1"/>
  <c r="J766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 s="1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 s="1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 s="1"/>
  <c r="F18" i="5"/>
  <c r="G18" i="5"/>
  <c r="H18" i="5"/>
  <c r="B19" i="5"/>
  <c r="D19" i="5"/>
  <c r="E19" i="5" s="1"/>
  <c r="F19" i="5"/>
  <c r="G19" i="5"/>
  <c r="H19" i="5"/>
  <c r="B22" i="5"/>
  <c r="D22" i="5"/>
  <c r="E22" i="5" s="1"/>
  <c r="F22" i="5"/>
  <c r="G22" i="5"/>
  <c r="H22" i="5"/>
  <c r="B23" i="5"/>
  <c r="D23" i="5"/>
  <c r="E23" i="5" s="1"/>
  <c r="F23" i="5"/>
  <c r="G23" i="5"/>
  <c r="H23" i="5"/>
  <c r="B24" i="5"/>
  <c r="D24" i="5"/>
  <c r="E24" i="5" s="1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 s="1"/>
  <c r="G28" i="5"/>
  <c r="H28" i="5"/>
  <c r="B30" i="5"/>
  <c r="D30" i="5"/>
  <c r="E30" i="5" s="1"/>
  <c r="F30" i="5"/>
  <c r="G30" i="5"/>
  <c r="H30" i="5"/>
  <c r="B31" i="5"/>
  <c r="D31" i="5"/>
  <c r="E31" i="5" s="1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 s="1"/>
  <c r="F35" i="5"/>
  <c r="G35" i="5"/>
  <c r="H35" i="5"/>
  <c r="B36" i="5"/>
  <c r="D36" i="5"/>
  <c r="E36" i="5" s="1"/>
  <c r="G36" i="5"/>
  <c r="H36" i="5"/>
  <c r="B37" i="5"/>
  <c r="D37" i="5"/>
  <c r="E37" i="5" s="1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 s="1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 s="1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 s="1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 s="1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 s="1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 s="1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 s="1"/>
  <c r="J68" i="5" s="1"/>
  <c r="B69" i="5"/>
  <c r="D69" i="5"/>
  <c r="H69" i="5"/>
  <c r="I69" i="5" s="1"/>
  <c r="J69" i="5" s="1"/>
  <c r="H735" i="2"/>
  <c r="F733" i="2"/>
  <c r="F11" i="5"/>
  <c r="J5" i="3"/>
  <c r="K5" i="3" s="1"/>
  <c r="H342" i="2"/>
  <c r="G82" i="2" l="1"/>
  <c r="F82" i="2"/>
  <c r="F83" i="2"/>
  <c r="K730" i="2"/>
  <c r="K718" i="2"/>
  <c r="K706" i="2"/>
  <c r="K694" i="2"/>
  <c r="K682" i="2"/>
  <c r="K670" i="2"/>
  <c r="K658" i="2"/>
  <c r="K646" i="2"/>
  <c r="K634" i="2"/>
  <c r="K622" i="2"/>
  <c r="K610" i="2"/>
  <c r="K598" i="2"/>
  <c r="K586" i="2"/>
  <c r="K574" i="2"/>
  <c r="K562" i="2"/>
  <c r="K550" i="2"/>
  <c r="K538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H83" i="2"/>
  <c r="L83" i="2" s="1"/>
  <c r="F348" i="2"/>
  <c r="F350" i="2"/>
  <c r="K766" i="2"/>
  <c r="K754" i="2"/>
  <c r="K742" i="2"/>
  <c r="H350" i="2"/>
  <c r="K350" i="2" s="1"/>
  <c r="F365" i="2"/>
  <c r="F291" i="2"/>
  <c r="F362" i="2"/>
  <c r="H296" i="2"/>
  <c r="H348" i="2"/>
  <c r="H365" i="2"/>
  <c r="H362" i="2"/>
  <c r="K362" i="2" s="1"/>
  <c r="F307" i="2"/>
  <c r="F306" i="2"/>
  <c r="H361" i="2"/>
  <c r="F361" i="2"/>
  <c r="F347" i="2"/>
  <c r="F351" i="2"/>
  <c r="H347" i="2"/>
  <c r="F346" i="2"/>
  <c r="F290" i="2"/>
  <c r="H351" i="2"/>
  <c r="H346" i="2"/>
  <c r="H345" i="2"/>
  <c r="K345" i="2" s="1"/>
  <c r="F345" i="2"/>
  <c r="F344" i="2"/>
  <c r="H344" i="2"/>
  <c r="H349" i="2"/>
  <c r="F349" i="2"/>
  <c r="H343" i="2"/>
  <c r="H307" i="2"/>
  <c r="H306" i="2"/>
  <c r="F160" i="2"/>
  <c r="H291" i="2"/>
  <c r="H161" i="2"/>
  <c r="L161" i="2" s="1"/>
  <c r="F163" i="2"/>
  <c r="H150" i="2"/>
  <c r="L150" i="2" s="1"/>
  <c r="F150" i="2"/>
  <c r="F159" i="2"/>
  <c r="K461" i="2"/>
  <c r="F334" i="2"/>
  <c r="H334" i="2"/>
  <c r="F337" i="2"/>
  <c r="F71" i="2"/>
  <c r="F338" i="2"/>
  <c r="H337" i="2"/>
  <c r="K729" i="2"/>
  <c r="K717" i="2"/>
  <c r="K705" i="2"/>
  <c r="K693" i="2"/>
  <c r="K681" i="2"/>
  <c r="K669" i="2"/>
  <c r="K657" i="2"/>
  <c r="K645" i="2"/>
  <c r="K513" i="2"/>
  <c r="K501" i="2"/>
  <c r="K417" i="2"/>
  <c r="K405" i="2"/>
  <c r="K765" i="2"/>
  <c r="K753" i="2"/>
  <c r="K741" i="2"/>
  <c r="F343" i="2"/>
  <c r="F342" i="2"/>
  <c r="H333" i="2"/>
  <c r="F333" i="2"/>
  <c r="H339" i="2"/>
  <c r="F339" i="2"/>
  <c r="H338" i="2"/>
  <c r="K338" i="2" s="1"/>
  <c r="H308" i="2"/>
  <c r="K385" i="2"/>
  <c r="H293" i="2"/>
  <c r="H292" i="2"/>
  <c r="K292" i="2" s="1"/>
  <c r="F292" i="2"/>
  <c r="F293" i="2"/>
  <c r="H290" i="2"/>
  <c r="H289" i="2"/>
  <c r="F289" i="2"/>
  <c r="H160" i="2"/>
  <c r="L160" i="2" s="1"/>
  <c r="H163" i="2"/>
  <c r="H159" i="2"/>
  <c r="L159" i="2" s="1"/>
  <c r="H158" i="2"/>
  <c r="L158" i="2" s="1"/>
  <c r="F158" i="2"/>
  <c r="H157" i="2"/>
  <c r="H152" i="2"/>
  <c r="L152" i="2" s="1"/>
  <c r="F152" i="2"/>
  <c r="F144" i="2"/>
  <c r="H144" i="2"/>
  <c r="L144" i="2" s="1"/>
  <c r="F78" i="2"/>
  <c r="H78" i="2"/>
  <c r="L78" i="2" s="1"/>
  <c r="H71" i="2"/>
  <c r="L71" i="2" s="1"/>
  <c r="F29" i="2"/>
  <c r="F15" i="2"/>
  <c r="H15" i="2"/>
  <c r="H341" i="2"/>
  <c r="F341" i="2"/>
  <c r="H340" i="2"/>
  <c r="F340" i="2"/>
  <c r="H336" i="2"/>
  <c r="H335" i="2"/>
  <c r="F335" i="2"/>
  <c r="F332" i="2"/>
  <c r="H332" i="2"/>
  <c r="H331" i="2"/>
  <c r="F331" i="2"/>
  <c r="K688" i="2"/>
  <c r="K652" i="2"/>
  <c r="K640" i="2"/>
  <c r="K616" i="2"/>
  <c r="K604" i="2"/>
  <c r="K592" i="2"/>
  <c r="K568" i="2"/>
  <c r="K556" i="2"/>
  <c r="K544" i="2"/>
  <c r="K532" i="2"/>
  <c r="K520" i="2"/>
  <c r="K508" i="2"/>
  <c r="K496" i="2"/>
  <c r="K484" i="2"/>
  <c r="K472" i="2"/>
  <c r="K460" i="2"/>
  <c r="K448" i="2"/>
  <c r="K436" i="2"/>
  <c r="K424" i="2"/>
  <c r="K412" i="2"/>
  <c r="K400" i="2"/>
  <c r="K388" i="2"/>
  <c r="K376" i="2"/>
  <c r="K364" i="2"/>
  <c r="K724" i="2"/>
  <c r="K700" i="2"/>
  <c r="K676" i="2"/>
  <c r="K628" i="2"/>
  <c r="K580" i="2"/>
  <c r="K712" i="2"/>
  <c r="K664" i="2"/>
  <c r="K760" i="2"/>
  <c r="K748" i="2"/>
  <c r="K736" i="2"/>
  <c r="F330" i="2"/>
  <c r="H330" i="2"/>
  <c r="H297" i="2"/>
  <c r="H304" i="2"/>
  <c r="F297" i="2"/>
  <c r="F302" i="2"/>
  <c r="H303" i="2"/>
  <c r="F303" i="2"/>
  <c r="H299" i="2"/>
  <c r="H301" i="2"/>
  <c r="F299" i="2"/>
  <c r="H302" i="2"/>
  <c r="F305" i="2"/>
  <c r="G304" i="2"/>
  <c r="F301" i="2"/>
  <c r="H305" i="2"/>
  <c r="H298" i="2"/>
  <c r="F298" i="2"/>
  <c r="H300" i="2"/>
  <c r="F300" i="2"/>
  <c r="F296" i="2"/>
  <c r="H294" i="2"/>
  <c r="F294" i="2"/>
  <c r="F288" i="2"/>
  <c r="H288" i="2"/>
  <c r="H162" i="2"/>
  <c r="L162" i="2" s="1"/>
  <c r="F162" i="2"/>
  <c r="F161" i="2"/>
  <c r="F157" i="2"/>
  <c r="F156" i="2"/>
  <c r="H156" i="2"/>
  <c r="L156" i="2" s="1"/>
  <c r="F155" i="2"/>
  <c r="H155" i="2"/>
  <c r="L155" i="2" s="1"/>
  <c r="F149" i="2"/>
  <c r="H143" i="2"/>
  <c r="L143" i="2" s="1"/>
  <c r="F143" i="2"/>
  <c r="F146" i="2"/>
  <c r="F138" i="2"/>
  <c r="G138" i="2"/>
  <c r="K685" i="2"/>
  <c r="K661" i="2"/>
  <c r="K637" i="2"/>
  <c r="K613" i="2"/>
  <c r="K601" i="2"/>
  <c r="K589" i="2"/>
  <c r="K565" i="2"/>
  <c r="K553" i="2"/>
  <c r="K541" i="2"/>
  <c r="K529" i="2"/>
  <c r="K517" i="2"/>
  <c r="K505" i="2"/>
  <c r="K481" i="2"/>
  <c r="K469" i="2"/>
  <c r="K457" i="2"/>
  <c r="K445" i="2"/>
  <c r="K433" i="2"/>
  <c r="K421" i="2"/>
  <c r="K409" i="2"/>
  <c r="K397" i="2"/>
  <c r="K373" i="2"/>
  <c r="K709" i="2"/>
  <c r="K697" i="2"/>
  <c r="K673" i="2"/>
  <c r="K649" i="2"/>
  <c r="K625" i="2"/>
  <c r="H149" i="2"/>
  <c r="L149" i="2" s="1"/>
  <c r="K735" i="2"/>
  <c r="F147" i="2"/>
  <c r="H148" i="2"/>
  <c r="L148" i="2" s="1"/>
  <c r="H146" i="2"/>
  <c r="L146" i="2" s="1"/>
  <c r="H153" i="2"/>
  <c r="L153" i="2" s="1"/>
  <c r="H154" i="2"/>
  <c r="L154" i="2" s="1"/>
  <c r="F154" i="2"/>
  <c r="F153" i="2"/>
  <c r="F148" i="2"/>
  <c r="H147" i="2"/>
  <c r="L147" i="2" s="1"/>
  <c r="H141" i="2"/>
  <c r="L141" i="2" s="1"/>
  <c r="F141" i="2"/>
  <c r="K703" i="2"/>
  <c r="K679" i="2"/>
  <c r="K667" i="2"/>
  <c r="K643" i="2"/>
  <c r="K631" i="2"/>
  <c r="K619" i="2"/>
  <c r="K607" i="2"/>
  <c r="K583" i="2"/>
  <c r="K571" i="2"/>
  <c r="K559" i="2"/>
  <c r="K547" i="2"/>
  <c r="K535" i="2"/>
  <c r="K523" i="2"/>
  <c r="K511" i="2"/>
  <c r="K499" i="2"/>
  <c r="K487" i="2"/>
  <c r="K475" i="2"/>
  <c r="K463" i="2"/>
  <c r="K451" i="2"/>
  <c r="K439" i="2"/>
  <c r="K427" i="2"/>
  <c r="K415" i="2"/>
  <c r="K403" i="2"/>
  <c r="K391" i="2"/>
  <c r="K379" i="2"/>
  <c r="K367" i="2"/>
  <c r="K727" i="2"/>
  <c r="K715" i="2"/>
  <c r="K655" i="2"/>
  <c r="K691" i="2"/>
  <c r="K396" i="2"/>
  <c r="K759" i="2"/>
  <c r="K747" i="2"/>
  <c r="K723" i="2"/>
  <c r="K711" i="2"/>
  <c r="K699" i="2"/>
  <c r="K687" i="2"/>
  <c r="K675" i="2"/>
  <c r="K663" i="2"/>
  <c r="K651" i="2"/>
  <c r="K567" i="2"/>
  <c r="K543" i="2"/>
  <c r="K531" i="2"/>
  <c r="K519" i="2"/>
  <c r="K507" i="2"/>
  <c r="K495" i="2"/>
  <c r="K483" i="2"/>
  <c r="K459" i="2"/>
  <c r="K411" i="2"/>
  <c r="K399" i="2"/>
  <c r="K387" i="2"/>
  <c r="K375" i="2"/>
  <c r="K443" i="2"/>
  <c r="K390" i="2"/>
  <c r="K763" i="2"/>
  <c r="K751" i="2"/>
  <c r="K739" i="2"/>
  <c r="K732" i="2"/>
  <c r="K696" i="2"/>
  <c r="K684" i="2"/>
  <c r="K660" i="2"/>
  <c r="K648" i="2"/>
  <c r="K636" i="2"/>
  <c r="K624" i="2"/>
  <c r="K612" i="2"/>
  <c r="K600" i="2"/>
  <c r="K588" i="2"/>
  <c r="K576" i="2"/>
  <c r="K564" i="2"/>
  <c r="K552" i="2"/>
  <c r="K540" i="2"/>
  <c r="K528" i="2"/>
  <c r="K516" i="2"/>
  <c r="K504" i="2"/>
  <c r="K492" i="2"/>
  <c r="K480" i="2"/>
  <c r="K468" i="2"/>
  <c r="K456" i="2"/>
  <c r="K444" i="2"/>
  <c r="K432" i="2"/>
  <c r="K420" i="2"/>
  <c r="K408" i="2"/>
  <c r="K384" i="2"/>
  <c r="K372" i="2"/>
  <c r="K360" i="2"/>
  <c r="K595" i="2"/>
  <c r="K756" i="2"/>
  <c r="K744" i="2"/>
  <c r="K626" i="2"/>
  <c r="K590" i="2"/>
  <c r="K506" i="2"/>
  <c r="K482" i="2"/>
  <c r="K458" i="2"/>
  <c r="K410" i="2"/>
  <c r="K386" i="2"/>
  <c r="K733" i="2"/>
  <c r="K721" i="2"/>
  <c r="K558" i="2"/>
  <c r="K510" i="2"/>
  <c r="K757" i="2"/>
  <c r="K745" i="2"/>
  <c r="H36" i="2"/>
  <c r="F36" i="2"/>
  <c r="H29" i="2"/>
  <c r="K731" i="2"/>
  <c r="K719" i="2"/>
  <c r="K707" i="2"/>
  <c r="K695" i="2"/>
  <c r="K683" i="2"/>
  <c r="K671" i="2"/>
  <c r="K659" i="2"/>
  <c r="K647" i="2"/>
  <c r="K635" i="2"/>
  <c r="K623" i="2"/>
  <c r="K611" i="2"/>
  <c r="K599" i="2"/>
  <c r="K587" i="2"/>
  <c r="K575" i="2"/>
  <c r="K740" i="2"/>
  <c r="K416" i="2"/>
  <c r="K755" i="2"/>
  <c r="K743" i="2"/>
  <c r="K563" i="2"/>
  <c r="K551" i="2"/>
  <c r="K539" i="2"/>
  <c r="K527" i="2"/>
  <c r="K515" i="2"/>
  <c r="K503" i="2"/>
  <c r="K491" i="2"/>
  <c r="K479" i="2"/>
  <c r="K467" i="2"/>
  <c r="K455" i="2"/>
  <c r="K431" i="2"/>
  <c r="K419" i="2"/>
  <c r="K407" i="2"/>
  <c r="K395" i="2"/>
  <c r="K383" i="2"/>
  <c r="K371" i="2"/>
  <c r="K359" i="2"/>
  <c r="F86" i="2"/>
  <c r="K440" i="2"/>
  <c r="K428" i="2"/>
  <c r="K404" i="2"/>
  <c r="K392" i="2"/>
  <c r="K380" i="2"/>
  <c r="K368" i="2"/>
  <c r="K378" i="2"/>
  <c r="K692" i="2"/>
  <c r="K632" i="2"/>
  <c r="K620" i="2"/>
  <c r="K608" i="2"/>
  <c r="K596" i="2"/>
  <c r="K584" i="2"/>
  <c r="K728" i="2"/>
  <c r="K560" i="2"/>
  <c r="K548" i="2"/>
  <c r="K536" i="2"/>
  <c r="K524" i="2"/>
  <c r="K512" i="2"/>
  <c r="K500" i="2"/>
  <c r="K488" i="2"/>
  <c r="K476" i="2"/>
  <c r="K464" i="2"/>
  <c r="K452" i="2"/>
  <c r="K138" i="2"/>
  <c r="K570" i="2"/>
  <c r="K438" i="2"/>
  <c r="K426" i="2"/>
  <c r="K414" i="2"/>
  <c r="K402" i="2"/>
  <c r="K366" i="2"/>
  <c r="K546" i="2"/>
  <c r="K389" i="2"/>
  <c r="K534" i="2"/>
  <c r="K522" i="2"/>
  <c r="K498" i="2"/>
  <c r="K486" i="2"/>
  <c r="K762" i="2"/>
  <c r="K750" i="2"/>
  <c r="K726" i="2"/>
  <c r="K714" i="2"/>
  <c r="K702" i="2"/>
  <c r="K474" i="2"/>
  <c r="K690" i="2"/>
  <c r="K462" i="2"/>
  <c r="K295" i="2"/>
  <c r="K738" i="2"/>
  <c r="K678" i="2"/>
  <c r="K666" i="2"/>
  <c r="K654" i="2"/>
  <c r="K642" i="2"/>
  <c r="K450" i="2"/>
  <c r="K630" i="2"/>
  <c r="K618" i="2"/>
  <c r="K606" i="2"/>
  <c r="K594" i="2"/>
  <c r="K582" i="2"/>
  <c r="H86" i="2"/>
  <c r="K593" i="2"/>
  <c r="K581" i="2"/>
  <c r="K545" i="2"/>
  <c r="K701" i="2"/>
  <c r="K617" i="2"/>
  <c r="K605" i="2"/>
  <c r="K569" i="2"/>
  <c r="K509" i="2"/>
  <c r="F77" i="2"/>
  <c r="K761" i="2"/>
  <c r="K689" i="2"/>
  <c r="K557" i="2"/>
  <c r="K377" i="2"/>
  <c r="K518" i="2"/>
  <c r="K398" i="2"/>
  <c r="K677" i="2"/>
  <c r="K497" i="2"/>
  <c r="K449" i="2"/>
  <c r="K749" i="2"/>
  <c r="K665" i="2"/>
  <c r="K653" i="2"/>
  <c r="K641" i="2"/>
  <c r="K485" i="2"/>
  <c r="K437" i="2"/>
  <c r="K629" i="2"/>
  <c r="K425" i="2"/>
  <c r="K413" i="2"/>
  <c r="K737" i="2"/>
  <c r="K725" i="2"/>
  <c r="K713" i="2"/>
  <c r="K533" i="2"/>
  <c r="K521" i="2"/>
  <c r="K473" i="2"/>
  <c r="K401" i="2"/>
  <c r="F27" i="2"/>
  <c r="K447" i="2"/>
  <c r="K363" i="2"/>
  <c r="K342" i="2"/>
  <c r="K554" i="2"/>
  <c r="K434" i="2"/>
  <c r="K530" i="2"/>
  <c r="K374" i="2"/>
  <c r="K614" i="2"/>
  <c r="K578" i="2"/>
  <c r="K446" i="2"/>
  <c r="K422" i="2"/>
  <c r="K602" i="2"/>
  <c r="K494" i="2"/>
  <c r="K638" i="2"/>
  <c r="K566" i="2"/>
  <c r="K542" i="2"/>
  <c r="K470" i="2"/>
  <c r="G27" i="2"/>
  <c r="K734" i="2"/>
  <c r="H82" i="2"/>
  <c r="H77" i="2"/>
  <c r="H70" i="2"/>
  <c r="L70" i="2" s="1"/>
  <c r="F70" i="2"/>
  <c r="K662" i="2"/>
  <c r="K555" i="2"/>
  <c r="K686" i="2"/>
  <c r="K615" i="2"/>
  <c r="K423" i="2"/>
  <c r="K758" i="2"/>
  <c r="K746" i="2"/>
  <c r="K722" i="2"/>
  <c r="K579" i="2"/>
  <c r="K627" i="2"/>
  <c r="K591" i="2"/>
  <c r="K674" i="2"/>
  <c r="K650" i="2"/>
  <c r="K471" i="2"/>
  <c r="K764" i="2"/>
  <c r="K549" i="2"/>
  <c r="K537" i="2"/>
  <c r="K525" i="2"/>
  <c r="K489" i="2"/>
  <c r="K453" i="2"/>
  <c r="K381" i="2"/>
  <c r="K369" i="2"/>
  <c r="K698" i="2"/>
  <c r="K435" i="2"/>
  <c r="K639" i="2"/>
  <c r="K603" i="2"/>
  <c r="K710" i="2"/>
  <c r="K27" i="2"/>
  <c r="H28" i="2"/>
  <c r="F28" i="2"/>
  <c r="H23" i="2"/>
  <c r="F23" i="2"/>
  <c r="K716" i="2"/>
  <c r="K668" i="2"/>
  <c r="K573" i="2"/>
  <c r="K752" i="2"/>
  <c r="K621" i="2"/>
  <c r="K585" i="2"/>
  <c r="K393" i="2"/>
  <c r="K644" i="2"/>
  <c r="K720" i="2"/>
  <c r="K577" i="2"/>
  <c r="K493" i="2"/>
  <c r="K477" i="2"/>
  <c r="K704" i="2"/>
  <c r="K656" i="2"/>
  <c r="K633" i="2"/>
  <c r="K597" i="2"/>
  <c r="K429" i="2"/>
  <c r="K680" i="2"/>
  <c r="K441" i="2"/>
  <c r="K672" i="2"/>
  <c r="K609" i="2"/>
  <c r="K561" i="2"/>
  <c r="K708" i="2"/>
  <c r="K465" i="2"/>
  <c r="H14" i="2"/>
  <c r="F14" i="2"/>
  <c r="K572" i="2"/>
  <c r="I49" i="5"/>
  <c r="I48" i="5"/>
  <c r="I47" i="5"/>
  <c r="K33" i="4"/>
  <c r="I11" i="5"/>
  <c r="K18" i="4"/>
  <c r="K19" i="4"/>
  <c r="K39" i="4"/>
  <c r="K40" i="4"/>
  <c r="K25" i="4"/>
  <c r="K32" i="4"/>
  <c r="K26" i="4"/>
  <c r="K157" i="2" l="1"/>
  <c r="L157" i="2"/>
  <c r="K83" i="2"/>
  <c r="K296" i="2"/>
  <c r="K347" i="2"/>
  <c r="K161" i="2"/>
  <c r="K306" i="2"/>
  <c r="K349" i="2"/>
  <c r="K365" i="2"/>
  <c r="K337" i="2"/>
  <c r="K361" i="2"/>
  <c r="K348" i="2"/>
  <c r="K290" i="2"/>
  <c r="K291" i="2"/>
  <c r="K339" i="2"/>
  <c r="J7" i="3"/>
  <c r="K7" i="3" s="1"/>
  <c r="I13" i="5" s="1"/>
  <c r="F13" i="5"/>
  <c r="K334" i="2"/>
  <c r="K344" i="2"/>
  <c r="K150" i="2"/>
  <c r="K343" i="2"/>
  <c r="K346" i="2"/>
  <c r="K351" i="2"/>
  <c r="K307" i="2"/>
  <c r="K152" i="2"/>
  <c r="K160" i="2"/>
  <c r="K333" i="2"/>
  <c r="K297" i="2"/>
  <c r="K293" i="2"/>
  <c r="K42" i="3"/>
  <c r="K308" i="2"/>
  <c r="K289" i="2"/>
  <c r="K163" i="2"/>
  <c r="K158" i="2"/>
  <c r="K159" i="2"/>
  <c r="K155" i="2"/>
  <c r="K144" i="2"/>
  <c r="K78" i="2"/>
  <c r="K71" i="2"/>
  <c r="L15" i="2"/>
  <c r="K15" i="2" s="1"/>
  <c r="K143" i="2"/>
  <c r="K341" i="2"/>
  <c r="K340" i="2"/>
  <c r="K336" i="2"/>
  <c r="K335" i="2"/>
  <c r="K332" i="2"/>
  <c r="K331" i="2"/>
  <c r="K330" i="2"/>
  <c r="K301" i="2"/>
  <c r="K299" i="2"/>
  <c r="K302" i="2"/>
  <c r="K303" i="2"/>
  <c r="K305" i="2"/>
  <c r="K304" i="2"/>
  <c r="K300" i="2"/>
  <c r="K298" i="2"/>
  <c r="K294" i="2"/>
  <c r="K288" i="2"/>
  <c r="K162" i="2"/>
  <c r="K156" i="2"/>
  <c r="K149" i="2"/>
  <c r="K44" i="3"/>
  <c r="K153" i="2"/>
  <c r="K148" i="2"/>
  <c r="K146" i="2"/>
  <c r="K154" i="2"/>
  <c r="K147" i="2"/>
  <c r="K141" i="2"/>
  <c r="L36" i="2"/>
  <c r="K36" i="2" s="1"/>
  <c r="L29" i="2"/>
  <c r="K29" i="2" s="1"/>
  <c r="F28" i="5"/>
  <c r="J22" i="3"/>
  <c r="K70" i="2"/>
  <c r="L14" i="2"/>
  <c r="L86" i="2"/>
  <c r="K86" i="2" s="1"/>
  <c r="L82" i="2"/>
  <c r="K82" i="2" s="1"/>
  <c r="L77" i="2"/>
  <c r="K77" i="2" s="1"/>
  <c r="C19" i="4"/>
  <c r="G19" i="4" s="1"/>
  <c r="C25" i="4"/>
  <c r="G25" i="4" s="1"/>
  <c r="C11" i="4"/>
  <c r="G11" i="4" s="1"/>
  <c r="C40" i="4"/>
  <c r="G40" i="4" s="1"/>
  <c r="C32" i="4"/>
  <c r="G32" i="4" s="1"/>
  <c r="L28" i="2"/>
  <c r="K28" i="2" s="1"/>
  <c r="L23" i="2"/>
  <c r="K23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14" i="2" l="1"/>
  <c r="K11" i="4"/>
  <c r="K38" i="4"/>
  <c r="K42" i="4" s="1"/>
  <c r="I10" i="5"/>
  <c r="K24" i="4"/>
  <c r="K28" i="4" s="1"/>
  <c r="K17" i="4"/>
  <c r="K21" i="4" s="1"/>
  <c r="K31" i="4"/>
  <c r="K35" i="4" s="1"/>
  <c r="K10" i="4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14" i="4" l="1"/>
  <c r="L14" i="4" s="1"/>
  <c r="L5" i="2"/>
  <c r="Q5" i="1" s="1"/>
  <c r="J44" i="5"/>
  <c r="J35" i="5"/>
  <c r="J34" i="5"/>
  <c r="J39" i="5"/>
  <c r="J28" i="5"/>
  <c r="J30" i="5"/>
  <c r="J19" i="5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Q4" authorId="0" shapeId="0" xr:uid="{00000000-0006-0000-0000-000001000000}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 xr:uid="{00000000-0006-0000-0000-000002000000}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 xr:uid="{00000000-0006-0000-0000-000003000000}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Ana Karyna da Silva Teixeira</author>
    <author>cleriston alvarenga</author>
  </authors>
  <commentList>
    <comment ref="K4" authorId="0" shapeId="0" xr:uid="{00000000-0006-0000-0100-000001000000}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 xr:uid="{00000000-0006-0000-0100-000003000000}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 xr:uid="{00000000-0006-0000-0100-000004000000}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 xr:uid="{00000000-0006-0000-0100-000005000000}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 xr:uid="{00000000-0006-0000-0100-000006000000}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 xr:uid="{00000000-0006-0000-0100-000007000000}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 xr:uid="{00000000-0006-0000-0100-000008000000}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 xr:uid="{00000000-0006-0000-0100-000009000000}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 xr:uid="{00000000-0006-0000-0100-00000A000000}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 xr:uid="{00000000-0006-0000-0100-00000B000000}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9" authorId="1" shapeId="0" xr:uid="{A1714DAF-A762-45C9-A73A-930BD3BE7778}">
      <text>
        <r>
          <rPr>
            <sz val="10"/>
            <rFont val="Arial"/>
            <family val="2"/>
          </rPr>
          <t xml:space="preserve">1 -Matricula
2 -Nome
</t>
        </r>
      </text>
    </comment>
    <comment ref="E9" authorId="1" shapeId="0" xr:uid="{9D2EE07A-CE53-4A13-BC2C-263776920406}">
      <text>
        <r>
          <rPr>
            <sz val="9"/>
            <color indexed="81"/>
            <rFont val="Segoe UI"/>
            <family val="2"/>
          </rPr>
          <t>1 - Condutor
2 - Historico</t>
        </r>
      </text>
    </comment>
    <comment ref="D10" authorId="2" shapeId="0" xr:uid="{3EBC31F8-B2F9-4E40-952D-18ED29717CAA}">
      <text>
        <r>
          <rPr>
            <sz val="9"/>
            <color indexed="81"/>
            <rFont val="Segoe UI"/>
            <family val="2"/>
          </rPr>
          <t xml:space="preserve">
1-Descrição
2-Restrito
3-Situação
4-Codigo
5-Data Cadastro
6-OBS
7-Orgão
8-Métricas</t>
        </r>
      </text>
    </comment>
    <comment ref="E10" authorId="2" shapeId="0" xr:uid="{9DB43CD8-8E6E-4B4D-8806-FD89F04138B8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11" authorId="2" shapeId="0" xr:uid="{AEFCE886-E8F6-41F6-9D96-9DBB40E200CA}">
      <text>
        <r>
          <rPr>
            <sz val="9"/>
            <color indexed="81"/>
            <rFont val="Segoe UI"/>
            <family val="2"/>
          </rPr>
          <t xml:space="preserve">
1-Codigo
2-Nome do orgão</t>
        </r>
      </text>
    </comment>
    <comment ref="E11" authorId="2" shapeId="0" xr:uid="{E1AFE068-8CBA-464B-81D1-305496198F06}">
      <text>
        <r>
          <rPr>
            <sz val="9"/>
            <color indexed="81"/>
            <rFont val="Segoe UI"/>
            <family val="2"/>
          </rPr>
          <t xml:space="preserve">
1-Orgão</t>
        </r>
      </text>
    </comment>
    <comment ref="D12" authorId="2" shapeId="0" xr:uid="{06FE40AC-D325-41ED-AF3B-30FD97B76AD4}">
      <text>
        <r>
          <rPr>
            <sz val="9"/>
            <color indexed="81"/>
            <rFont val="Segoe UI"/>
            <family val="2"/>
          </rPr>
          <t xml:space="preserve">
1-Descrição
2-Restrito
3-Situação
4-Codigo
5-Data Cadastro
6-CMD
7-MSG
</t>
        </r>
      </text>
    </comment>
    <comment ref="E12" authorId="2" shapeId="0" xr:uid="{73B84191-45E4-4C5C-B982-CCE9FE851CD0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13" authorId="2" shapeId="0" xr:uid="{35C0AF96-6C04-4120-B9B1-B06A3502424B}">
      <text>
        <r>
          <rPr>
            <sz val="9"/>
            <color indexed="81"/>
            <rFont val="Segoe UI"/>
            <family val="2"/>
          </rPr>
          <t xml:space="preserve">
1-Descrição
2-OBS 
3-Restrito 
4-Orgão 
5-CMD
6-MSG</t>
        </r>
      </text>
    </comment>
    <comment ref="E13" authorId="2" shapeId="0" xr:uid="{01F38614-1E9C-49C4-9E49-F8FB0EE19F01}">
      <text>
        <r>
          <rPr>
            <sz val="10"/>
            <rFont val="Arial"/>
            <family val="2"/>
          </rPr>
          <t xml:space="preserve">
1-Catalogo de serviços
2-Orgão</t>
        </r>
      </text>
    </comment>
    <comment ref="D14" authorId="2" shapeId="0" xr:uid="{5B694863-BF5F-4AA3-94AD-F63F7CE1D062}">
      <text>
        <r>
          <rPr>
            <sz val="9"/>
            <color indexed="81"/>
            <rFont val="Segoe UI"/>
            <family val="2"/>
          </rPr>
          <t xml:space="preserve">
1-Nome do orgão
2-CMD</t>
        </r>
      </text>
    </comment>
    <comment ref="E14" authorId="2" shapeId="0" xr:uid="{E297E537-34FC-40D5-B69F-5F5A78B2DCC0}">
      <text>
        <r>
          <rPr>
            <sz val="9"/>
            <color indexed="81"/>
            <rFont val="Segoe UI"/>
            <family val="2"/>
          </rPr>
          <t xml:space="preserve">
1-Orgão</t>
        </r>
      </text>
    </comment>
    <comment ref="D15" authorId="2" shapeId="0" xr:uid="{AF71AC2F-7E2B-4CDE-A181-6B61AEDADFD5}">
      <text>
        <r>
          <rPr>
            <sz val="9"/>
            <color indexed="81"/>
            <rFont val="Segoe UI"/>
            <family val="2"/>
          </rPr>
          <t xml:space="preserve">
1-Descrição
2-OBS 
3-Restrito 
4-Orgão 
5-CMD
6-MSG</t>
        </r>
      </text>
    </comment>
    <comment ref="E15" authorId="2" shapeId="0" xr:uid="{210FAD3C-A090-41AC-9622-D01CAA5E7165}">
      <text>
        <r>
          <rPr>
            <sz val="10"/>
            <rFont val="Arial"/>
            <family val="2"/>
          </rPr>
          <t xml:space="preserve">
1-Catalogo de serviços
2-Orgão</t>
        </r>
      </text>
    </comment>
    <comment ref="D16" authorId="2" shapeId="0" xr:uid="{8756DE18-60DD-4E23-9601-4726AF0DEAFA}">
      <text>
        <r>
          <rPr>
            <sz val="9"/>
            <color indexed="81"/>
            <rFont val="Segoe UI"/>
            <family val="2"/>
          </rPr>
          <t xml:space="preserve">
1-Descrição
2-OBS 
3-Restrito 
4-Orgão 
5-Métrica
</t>
        </r>
      </text>
    </comment>
    <comment ref="E16" authorId="2" shapeId="0" xr:uid="{69581865-8AEB-4158-9690-72E34DE0299F}">
      <text>
        <r>
          <rPr>
            <sz val="9"/>
            <color indexed="81"/>
            <rFont val="Segoe UI"/>
            <family val="2"/>
          </rPr>
          <t xml:space="preserve">
1-Catalogo de serviços
2-Orgão
</t>
        </r>
      </text>
    </comment>
    <comment ref="D17" authorId="2" shapeId="0" xr:uid="{C45B7833-13F9-4815-87ED-8FA3E5FFEB85}">
      <text>
        <r>
          <rPr>
            <sz val="9"/>
            <color indexed="81"/>
            <rFont val="Segoe UI"/>
            <family val="2"/>
          </rPr>
          <t xml:space="preserve">
1-Descrição
2-OBS 
3-Restrito 
4-Orgão 
5-Métricas
6-CMD
7-MSG</t>
        </r>
      </text>
    </comment>
    <comment ref="E17" authorId="2" shapeId="0" xr:uid="{6610FA24-04D3-464C-B17C-1C79115C2C3A}">
      <text>
        <r>
          <rPr>
            <sz val="9"/>
            <color indexed="81"/>
            <rFont val="Segoe UI"/>
            <family val="2"/>
          </rPr>
          <t xml:space="preserve">
1-Catalogo de serviços
2-Orgão</t>
        </r>
      </text>
    </comment>
    <comment ref="D18" authorId="2" shapeId="0" xr:uid="{AF9F1AFC-7136-4B07-AD1C-AA97A8355034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18" authorId="2" shapeId="0" xr:uid="{05C3B067-EBE2-45C6-B337-B662C83037E3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19" authorId="2" shapeId="0" xr:uid="{BAFAFC2B-0419-4A00-B034-117A5100A7E7}">
      <text>
        <r>
          <rPr>
            <sz val="9"/>
            <color indexed="81"/>
            <rFont val="Segoe UI"/>
            <family val="2"/>
          </rPr>
          <t xml:space="preserve">
1-Situação
2-Cmd
3-MSG</t>
        </r>
      </text>
    </comment>
    <comment ref="E19" authorId="2" shapeId="0" xr:uid="{33A760EC-2F1B-4084-9630-2CAA3522F8F1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20" authorId="2" shapeId="0" xr:uid="{8DED7AC3-A162-4ABA-8176-891F354D8304}">
      <text>
        <r>
          <rPr>
            <sz val="9"/>
            <color indexed="81"/>
            <rFont val="Segoe UI"/>
            <family val="2"/>
          </rPr>
          <t xml:space="preserve">
1-Catálogo
2-Métrica
3-Cmd
4-MSG</t>
        </r>
      </text>
    </comment>
    <comment ref="E20" authorId="2" shapeId="0" xr:uid="{32EAA98E-7B44-40DE-9613-24F3326495D7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21" authorId="2" shapeId="0" xr:uid="{51C46C1A-A438-4FE0-93E0-E9760FE33C3A}">
      <text>
        <r>
          <rPr>
            <sz val="9"/>
            <color indexed="81"/>
            <rFont val="Segoe UI"/>
            <family val="2"/>
          </rPr>
          <t xml:space="preserve">
1-Catálogo
2-Métrica
3-Cmd
4-MSG</t>
        </r>
      </text>
    </comment>
    <comment ref="E21" authorId="2" shapeId="0" xr:uid="{92353153-B9C6-48B7-A344-B7CE54549B11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24" authorId="2" shapeId="0" xr:uid="{2A7CF86E-3345-491E-BC1F-525C1DA901BD}">
      <text>
        <r>
          <rPr>
            <sz val="9"/>
            <color indexed="81"/>
            <rFont val="Segoe UI"/>
            <family val="2"/>
          </rPr>
          <t xml:space="preserve">
1-Numero 
2-Descrição
3-Situação
4-Data Cadastro
5-ID
6-Catalogo
</t>
        </r>
      </text>
    </comment>
    <comment ref="E24" authorId="2" shapeId="0" xr:uid="{ADFF4539-2E5C-4E3F-892F-21DB929A5DA1}">
      <text>
        <r>
          <rPr>
            <sz val="9"/>
            <color indexed="81"/>
            <rFont val="Segoe UI"/>
            <family val="2"/>
          </rPr>
          <t xml:space="preserve">
1-Categoria de serviços</t>
        </r>
      </text>
    </comment>
    <comment ref="D25" authorId="2" shapeId="0" xr:uid="{12DC199C-1DA1-4771-A5E4-E9422F1A0B19}">
      <text>
        <r>
          <rPr>
            <sz val="9"/>
            <color indexed="81"/>
            <rFont val="Segoe UI"/>
            <family val="2"/>
          </rPr>
          <t xml:space="preserve">
1-Numero 
2-Descrição
3-Situação
4-Data Cadastro
5-Catalogo de Serviços
6-CMD
7-MSG
</t>
        </r>
      </text>
    </comment>
    <comment ref="E25" authorId="2" shapeId="0" xr:uid="{84EDDB1A-E585-462C-87D0-C8D68DBE55EE}">
      <text>
        <r>
          <rPr>
            <sz val="9"/>
            <color indexed="81"/>
            <rFont val="Segoe UI"/>
            <family val="2"/>
          </rPr>
          <t xml:space="preserve">
1-Categoria de serviços
2-Catalogo de Serviços</t>
        </r>
      </text>
    </comment>
    <comment ref="D26" authorId="2" shapeId="0" xr:uid="{BA6ED951-2A38-4A1A-A08A-85E94A91606C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26" authorId="2" shapeId="0" xr:uid="{7B398CEB-765D-4E6E-9145-05AB1AB5DB54}">
      <text>
        <r>
          <rPr>
            <sz val="9"/>
            <color indexed="81"/>
            <rFont val="Segoe UI"/>
            <family val="2"/>
          </rPr>
          <t xml:space="preserve">
1-Categoria de serviços
2-Catalogo de Serviços</t>
        </r>
      </text>
    </comment>
    <comment ref="D27" authorId="2" shapeId="0" xr:uid="{9381B250-F9F6-4DE6-A697-318FB8982365}">
      <text>
        <r>
          <rPr>
            <sz val="9"/>
            <color indexed="81"/>
            <rFont val="Segoe UI"/>
            <family val="2"/>
          </rPr>
          <t xml:space="preserve">
1-Descrição
2-CMD</t>
        </r>
      </text>
    </comment>
    <comment ref="E27" authorId="2" shapeId="0" xr:uid="{02C366CC-B146-486F-85C7-422C3CA7AA4E}">
      <text>
        <r>
          <rPr>
            <sz val="9"/>
            <color indexed="81"/>
            <rFont val="Segoe UI"/>
            <family val="2"/>
          </rPr>
          <t xml:space="preserve">
1-Catalogo de serviços</t>
        </r>
      </text>
    </comment>
    <comment ref="D28" authorId="2" shapeId="0" xr:uid="{C41E7455-74C1-4567-AC31-4323D6F8C0C5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28" authorId="2" shapeId="0" xr:uid="{694D071A-28AF-4839-9DB8-690ABC23A2DF}">
      <text>
        <r>
          <rPr>
            <sz val="9"/>
            <color indexed="81"/>
            <rFont val="Segoe UI"/>
            <family val="2"/>
          </rPr>
          <t xml:space="preserve">
1-Categoria de serviços
2-Catalogo de Serviços</t>
        </r>
      </text>
    </comment>
    <comment ref="D29" authorId="2" shapeId="0" xr:uid="{11B17DD0-756E-44C1-B515-70F0DDF0EDFB}">
      <text>
        <r>
          <rPr>
            <sz val="9"/>
            <color indexed="81"/>
            <rFont val="Segoe UI"/>
            <family val="2"/>
          </rPr>
          <t xml:space="preserve">
1-Descrição
2-OBS
3-Numero 
</t>
        </r>
      </text>
    </comment>
    <comment ref="E29" authorId="2" shapeId="0" xr:uid="{5A41A98B-802E-4FF5-91E2-BC0BDAB63AFF}">
      <text>
        <r>
          <rPr>
            <sz val="9"/>
            <color indexed="81"/>
            <rFont val="Segoe UI"/>
            <family val="2"/>
          </rPr>
          <t xml:space="preserve">
1-Categoria de serviços
2-Catalogo de Serviços</t>
        </r>
      </text>
    </comment>
    <comment ref="D30" authorId="2" shapeId="0" xr:uid="{217CA70A-CEA3-41FD-9FE8-2CCA14D830F4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30" authorId="2" shapeId="0" xr:uid="{7117116C-D487-47F0-AE6F-F30B9F43F07F}">
      <text>
        <r>
          <rPr>
            <sz val="9"/>
            <color indexed="81"/>
            <rFont val="Segoe UI"/>
            <family val="2"/>
          </rPr>
          <t xml:space="preserve">
1-Categoria de serviços
2-Catalogo de Serviços</t>
        </r>
      </text>
    </comment>
    <comment ref="D31" authorId="2" shapeId="0" xr:uid="{82024BB3-5A05-4148-97B2-3C747F6E8D26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31" authorId="2" shapeId="0" xr:uid="{CDA464DE-E2DE-49FA-BFFA-222AEA7128BC}">
      <text>
        <r>
          <rPr>
            <sz val="9"/>
            <color indexed="81"/>
            <rFont val="Segoe UI"/>
            <family val="2"/>
          </rPr>
          <t xml:space="preserve">
1-Categoria de serviços</t>
        </r>
      </text>
    </comment>
    <comment ref="D32" authorId="2" shapeId="0" xr:uid="{F877239F-5052-4D64-A01E-7C6FC2988C3A}">
      <text>
        <r>
          <rPr>
            <sz val="9"/>
            <color indexed="81"/>
            <rFont val="Segoe UI"/>
            <family val="2"/>
          </rPr>
          <t xml:space="preserve">
1-Situação
2-Cmd
3-MSG</t>
        </r>
      </text>
    </comment>
    <comment ref="E32" authorId="2" shapeId="0" xr:uid="{C4AE3418-AAFF-4060-BA6A-86860FE23B66}">
      <text>
        <r>
          <rPr>
            <sz val="9"/>
            <color indexed="81"/>
            <rFont val="Segoe UI"/>
            <family val="2"/>
          </rPr>
          <t xml:space="preserve">
1-Categoria de serviços</t>
        </r>
      </text>
    </comment>
    <comment ref="D35" authorId="2" shapeId="0" xr:uid="{991C274C-D52E-4D57-8A3A-5C65A6CE9654}">
      <text>
        <r>
          <rPr>
            <sz val="9"/>
            <color indexed="81"/>
            <rFont val="Segoe UI"/>
            <family val="2"/>
          </rPr>
          <t xml:space="preserve">
1-Numero 
2-Descrição
3-Situação
4-Catalogo
5-Data Cadastro
6-ID</t>
        </r>
      </text>
    </comment>
    <comment ref="E35" authorId="2" shapeId="0" xr:uid="{2DCDD5E3-35D5-418B-9255-C337E50883E3}">
      <text>
        <r>
          <rPr>
            <sz val="9"/>
            <color indexed="81"/>
            <rFont val="Segoe UI"/>
            <family val="2"/>
          </rPr>
          <t xml:space="preserve">
1-Aplicações do Catálogo</t>
        </r>
      </text>
    </comment>
    <comment ref="D36" authorId="2" shapeId="0" xr:uid="{4F71A5BD-0521-4C9E-9526-8D99A82FDE15}">
      <text>
        <r>
          <rPr>
            <sz val="9"/>
            <color indexed="81"/>
            <rFont val="Segoe UI"/>
            <family val="2"/>
          </rPr>
          <t xml:space="preserve">
1-Numero 
2-Descrição
3-Situação
4-Catalogo
5-Data Cadastro
6-CMD
7-MSG
</t>
        </r>
      </text>
    </comment>
    <comment ref="E36" authorId="2" shapeId="0" xr:uid="{0C79D6DC-8881-43F3-9240-9A0AA6F250A1}">
      <text>
        <r>
          <rPr>
            <sz val="9"/>
            <color indexed="81"/>
            <rFont val="Segoe UI"/>
            <family val="2"/>
          </rPr>
          <t xml:space="preserve">
1-Catalogo de serviços
2-Aplicações do catalogo</t>
        </r>
      </text>
    </comment>
    <comment ref="D37" authorId="2" shapeId="0" xr:uid="{22FB4CC4-131E-4A7D-8D82-6FFB032CF673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37" authorId="2" shapeId="0" xr:uid="{BDA67674-CD2E-4F1E-853B-80C26B0DF78F}">
      <text>
        <r>
          <rPr>
            <sz val="9"/>
            <color indexed="81"/>
            <rFont val="Segoe UI"/>
            <family val="2"/>
          </rPr>
          <t xml:space="preserve">
1-Catalogo de serviços
2-Aplicações do catalogo</t>
        </r>
      </text>
    </comment>
    <comment ref="D38" authorId="2" shapeId="0" xr:uid="{7CC64C22-28C7-45B4-9859-5463FEB9CFB4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38" authorId="2" shapeId="0" xr:uid="{BDD0191B-D396-415E-A0F8-38DE69643DE4}">
      <text>
        <r>
          <rPr>
            <sz val="9"/>
            <color indexed="81"/>
            <rFont val="Segoe UI"/>
            <family val="2"/>
          </rPr>
          <t xml:space="preserve">
1-Catalogo de serviços
2-Aplicações do catalogo</t>
        </r>
      </text>
    </comment>
    <comment ref="D39" authorId="2" shapeId="0" xr:uid="{24797461-368E-4F45-8A65-5F257DBF635A}">
      <text>
        <r>
          <rPr>
            <sz val="9"/>
            <color indexed="81"/>
            <rFont val="Segoe UI"/>
            <family val="2"/>
          </rPr>
          <t xml:space="preserve">
1-Descrição
2-OBS
3-Numero 
</t>
        </r>
      </text>
    </comment>
    <comment ref="E39" authorId="2" shapeId="0" xr:uid="{B6983FE6-8412-44CA-BD71-CA2C37F60518}">
      <text>
        <r>
          <rPr>
            <sz val="9"/>
            <color indexed="81"/>
            <rFont val="Segoe UI"/>
            <family val="2"/>
          </rPr>
          <t xml:space="preserve">
1-Catalogo de serviços
2-Aplicações do catalogo</t>
        </r>
      </text>
    </comment>
    <comment ref="D40" authorId="2" shapeId="0" xr:uid="{7516EABA-593C-4F63-A399-096975D01EDA}">
      <text>
        <r>
          <rPr>
            <sz val="9"/>
            <color indexed="81"/>
            <rFont val="Segoe UI"/>
            <family val="2"/>
          </rPr>
          <t xml:space="preserve">
1-Descrição
2-OBS
3-Numero 
4-CMD
5-MSG</t>
        </r>
      </text>
    </comment>
    <comment ref="E40" authorId="2" shapeId="0" xr:uid="{8370E87D-9FFE-49DC-A9CB-65AB5F6BEAFF}">
      <text>
        <r>
          <rPr>
            <sz val="9"/>
            <color indexed="81"/>
            <rFont val="Segoe UI"/>
            <family val="2"/>
          </rPr>
          <t xml:space="preserve">
1-Catalogo de serviços
2-Aplicações do catalogo</t>
        </r>
      </text>
    </comment>
    <comment ref="D41" authorId="2" shapeId="0" xr:uid="{7A1C3D19-876B-4091-9F91-6F4881563D16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41" authorId="2" shapeId="0" xr:uid="{3E318541-51BD-4FB8-AEAF-0EFA8CB4F3C7}">
      <text>
        <r>
          <rPr>
            <sz val="9"/>
            <color indexed="81"/>
            <rFont val="Segoe UI"/>
            <family val="2"/>
          </rPr>
          <t xml:space="preserve">
1-Aplicações do Catálogo
2-Serviços do Catálogo</t>
        </r>
      </text>
    </comment>
    <comment ref="D42" authorId="2" shapeId="0" xr:uid="{D9388E03-F5EB-4583-B868-34A45FFCBA8B}">
      <text>
        <r>
          <rPr>
            <sz val="9"/>
            <color indexed="81"/>
            <rFont val="Segoe UI"/>
            <family val="2"/>
          </rPr>
          <t xml:space="preserve">
1-Situação
2-Cmd
3-MSG</t>
        </r>
      </text>
    </comment>
    <comment ref="E42" authorId="2" shapeId="0" xr:uid="{C2867F65-315C-4F1E-A6AF-4936BAF5C1AE}">
      <text>
        <r>
          <rPr>
            <sz val="9"/>
            <color indexed="81"/>
            <rFont val="Segoe UI"/>
            <family val="2"/>
          </rPr>
          <t xml:space="preserve">
1-Aplicações do Catálogo</t>
        </r>
      </text>
    </comment>
    <comment ref="D45" authorId="2" shapeId="0" xr:uid="{F4AA5C48-FD7A-4835-BE5A-2C55E8BC38CB}">
      <text>
        <r>
          <rPr>
            <sz val="9"/>
            <color indexed="81"/>
            <rFont val="Segoe UI"/>
            <family val="2"/>
          </rPr>
          <t xml:space="preserve">
1 -Serviço está contido 
2 -UST
3 -Categoria
4 -Numero
5 -Descrição
6 -Data inicial
7 -dat final
8 -responsável
9 -serviço aplicado a 
10-detalhes 
11-tipo de complexidade 
12-critério
13-ID
14-Catalogo de Serviços
15-Métricas</t>
        </r>
      </text>
    </comment>
    <comment ref="E45" authorId="2" shapeId="0" xr:uid="{A2CC7A86-7282-4A06-906A-75BEF449D2D0}">
      <text>
        <r>
          <rPr>
            <sz val="9"/>
            <color indexed="81"/>
            <rFont val="Segoe UI"/>
            <family val="2"/>
          </rPr>
          <t xml:space="preserve">
1-Serviços do Catálogo
2- Entregáveis do serviço
3 - Atividades do serviço</t>
        </r>
      </text>
    </comment>
    <comment ref="D46" authorId="2" shapeId="0" xr:uid="{CEDB138B-AE87-4B1C-ACFB-713493514FC1}">
      <text>
        <r>
          <rPr>
            <sz val="9"/>
            <color indexed="81"/>
            <rFont val="Segoe UI"/>
            <family val="2"/>
          </rPr>
          <t xml:space="preserve">
1-Cargo
2-Função</t>
        </r>
      </text>
    </comment>
    <comment ref="E46" authorId="2" shapeId="0" xr:uid="{796D8319-6B1B-43C9-A44B-2D76267330C9}">
      <text>
        <r>
          <rPr>
            <sz val="9"/>
            <color indexed="81"/>
            <rFont val="Segoe UI"/>
            <family val="2"/>
          </rPr>
          <t xml:space="preserve">
1-Cargo-Função</t>
        </r>
      </text>
    </comment>
    <comment ref="D47" authorId="2" shapeId="0" xr:uid="{2718AB79-7424-48DC-9BB9-EB2C2177F4EF}">
      <text>
        <r>
          <rPr>
            <sz val="9"/>
            <color indexed="81"/>
            <rFont val="Segoe UI"/>
            <family val="2"/>
          </rPr>
          <t xml:space="preserve">
1-Numero 
2-Descrição
3-unidade medida
4-Categoria
5-Data Cadastro
6-Catalogo de Serviço
7-CMD
8-MSG
</t>
        </r>
      </text>
    </comment>
    <comment ref="E47" authorId="2" shapeId="0" xr:uid="{ACB0596F-0E1C-40C0-9DD8-2F69A497FDA8}">
      <text>
        <r>
          <rPr>
            <sz val="9"/>
            <color indexed="81"/>
            <rFont val="Segoe UI"/>
            <family val="2"/>
          </rPr>
          <t xml:space="preserve">
1-Categoria de serviços
2-Serviços do Catálogo
3-Catalogo de serviços</t>
        </r>
      </text>
    </comment>
    <comment ref="D48" authorId="2" shapeId="0" xr:uid="{76C7B4A4-7F87-402F-BC6C-FA93429727DF}">
      <text>
        <r>
          <rPr>
            <sz val="9"/>
            <color indexed="81"/>
            <rFont val="Segoe UI"/>
            <family val="2"/>
          </rPr>
          <t xml:space="preserve">
1 -Serviço está contido 
2 -UST
3 -Categoria
4 -Numero
5 -Descrição
6 -Data inicial
7 -dat final
8 -responsável
9 -serviço aplicado a 
10-detalhes 
11-tipo de complexidade 
12-critério
13-ID
14-Catalogo de Serviços
15-Métricas
16-CMD
17-MSG</t>
        </r>
      </text>
    </comment>
    <comment ref="E48" authorId="2" shapeId="0" xr:uid="{0D6B7459-FD30-4958-B52E-C7705C0732F8}">
      <text>
        <r>
          <rPr>
            <sz val="9"/>
            <color indexed="81"/>
            <rFont val="Segoe UI"/>
            <family val="2"/>
          </rPr>
          <t xml:space="preserve">
1-Categoria de serviços
2-Serviços do Catálogo</t>
        </r>
      </text>
    </comment>
    <comment ref="D49" authorId="2" shapeId="0" xr:uid="{37F930D9-A955-4F2D-BDE6-2879EA9E2E3F}">
      <text>
        <r>
          <rPr>
            <sz val="9"/>
            <color indexed="81"/>
            <rFont val="Segoe UI"/>
            <family val="2"/>
          </rPr>
          <t xml:space="preserve">
1-Codigo 
2-Descrição
3-CMD</t>
        </r>
      </text>
    </comment>
    <comment ref="E49" authorId="2" shapeId="0" xr:uid="{C116CBDE-F0B2-49D6-8DDC-C8BEB9D9663D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50" authorId="2" shapeId="0" xr:uid="{B7EA0AED-1A6F-44CB-B249-1D0759492C08}">
      <text>
        <r>
          <rPr>
            <sz val="9"/>
            <color indexed="81"/>
            <rFont val="Segoe UI"/>
            <family val="2"/>
          </rPr>
          <t xml:space="preserve">
1-Descrição
2-CMD</t>
        </r>
      </text>
    </comment>
    <comment ref="E50" authorId="2" shapeId="0" xr:uid="{F7075703-F1EE-487A-A2F6-2A0B1F0004B0}">
      <text>
        <r>
          <rPr>
            <sz val="9"/>
            <color indexed="81"/>
            <rFont val="Segoe UI"/>
            <family val="2"/>
          </rPr>
          <t xml:space="preserve">
1-Categoria de serviços</t>
        </r>
      </text>
    </comment>
    <comment ref="D51" authorId="2" shapeId="0" xr:uid="{4C8D8FF6-31BD-4622-95FC-2739AF1B35AB}">
      <text>
        <r>
          <rPr>
            <sz val="9"/>
            <color indexed="81"/>
            <rFont val="Segoe UI"/>
            <family val="2"/>
          </rPr>
          <t xml:space="preserve">
1-Cargo
2-Função</t>
        </r>
      </text>
    </comment>
    <comment ref="E51" authorId="2" shapeId="0" xr:uid="{CD86F1D5-673E-4CBB-A920-EE1A2288E88D}">
      <text>
        <r>
          <rPr>
            <sz val="9"/>
            <color indexed="81"/>
            <rFont val="Segoe UI"/>
            <family val="2"/>
          </rPr>
          <t xml:space="preserve">
1-Cargo-Função</t>
        </r>
      </text>
    </comment>
    <comment ref="D52" authorId="2" shapeId="0" xr:uid="{50C170E7-220B-4D4C-A6AC-637A6047A620}">
      <text>
        <r>
          <rPr>
            <sz val="9"/>
            <color indexed="81"/>
            <rFont val="Segoe UI"/>
            <family val="2"/>
          </rPr>
          <t xml:space="preserve">
1-Descrição
2-CMD</t>
        </r>
      </text>
    </comment>
    <comment ref="E52" authorId="2" shapeId="0" xr:uid="{F012B632-FC71-49D1-A2F6-9239095FD0F2}">
      <text>
        <r>
          <rPr>
            <sz val="9"/>
            <color indexed="81"/>
            <rFont val="Segoe UI"/>
            <family val="2"/>
          </rPr>
          <t xml:space="preserve">
1-Unidade de Medida
</t>
        </r>
      </text>
    </comment>
    <comment ref="D53" authorId="2" shapeId="0" xr:uid="{5C374563-5119-46CA-8C09-B58B46F0096D}">
      <text>
        <r>
          <rPr>
            <sz val="9"/>
            <color indexed="81"/>
            <rFont val="Segoe UI"/>
            <family val="2"/>
          </rPr>
          <t xml:space="preserve">
1-Código
2-Descrição
3-CMD</t>
        </r>
      </text>
    </comment>
    <comment ref="E53" authorId="2" shapeId="0" xr:uid="{98F105D8-68AF-4C3F-A7BA-AA27A70538F2}">
      <text>
        <r>
          <rPr>
            <sz val="9"/>
            <color indexed="81"/>
            <rFont val="Segoe UI"/>
            <family val="2"/>
          </rPr>
          <t xml:space="preserve">
1-Proposta
</t>
        </r>
      </text>
    </comment>
    <comment ref="D54" authorId="2" shapeId="0" xr:uid="{299F3F9D-3752-49E1-A071-1334F916BCDC}">
      <text>
        <r>
          <rPr>
            <sz val="9"/>
            <color indexed="81"/>
            <rFont val="Segoe UI"/>
            <family val="2"/>
          </rPr>
          <t xml:space="preserve">1 - Catalogo
2 - Complexidade
3 - Critérios de Classificação
4 - CMD
</t>
        </r>
      </text>
    </comment>
    <comment ref="E54" authorId="2" shapeId="0" xr:uid="{F8EC48B2-4E39-493B-AE32-10C63EDED860}">
      <text>
        <r>
          <rPr>
            <sz val="9"/>
            <color indexed="81"/>
            <rFont val="Segoe UI"/>
            <charset val="1"/>
          </rPr>
          <t xml:space="preserve">
1-Serviços do catálogo
</t>
        </r>
      </text>
    </comment>
    <comment ref="D55" authorId="2" shapeId="0" xr:uid="{1D13CD48-766D-4386-9BFC-A80C1191EEB0}">
      <text>
        <r>
          <rPr>
            <sz val="9"/>
            <color indexed="81"/>
            <rFont val="Segoe UI"/>
            <family val="2"/>
          </rPr>
          <t xml:space="preserve">
1 -Serviço está contido 
2 -UST
3 -Categoria
4 -Numero
5 -Descrição
6 -Data inicial
7 -dat final
8 -responsável
9 -serviço aplicado a 
10-detalhes 
11-tipo de complexidade 
12-critério
13-ID
14-Catalogo de Serviços
15-Métricas
16-CMD
17-MSG</t>
        </r>
      </text>
    </comment>
    <comment ref="E55" authorId="2" shapeId="0" xr:uid="{D0318AAC-7454-4B35-A605-001D18B3984F}">
      <text>
        <r>
          <rPr>
            <sz val="9"/>
            <color indexed="81"/>
            <rFont val="Segoe UI"/>
            <family val="2"/>
          </rPr>
          <t xml:space="preserve">
1-Categoria de serviços
2-Serviços do Catálogo</t>
        </r>
      </text>
    </comment>
    <comment ref="D56" authorId="2" shapeId="0" xr:uid="{9070F104-E5F9-40E6-8F36-FD6642C199C8}">
      <text>
        <r>
          <rPr>
            <sz val="9"/>
            <color indexed="81"/>
            <rFont val="Segoe UI"/>
            <family val="2"/>
          </rPr>
          <t xml:space="preserve">
1 -Serviço está contido 
2 -UST
3 -Categoria
4 -Numero
5 -Descrição
6 -Data inicial
7 -dat final
8 -responsável
9 -serviço aplicado a 
10-detalhes 
11-tipo de complexidade 
12-critério
13-ID
14-Catalogo de Serviços
15-Métricas</t>
        </r>
      </text>
    </comment>
    <comment ref="E56" authorId="2" shapeId="0" xr:uid="{E5DECC67-7EEA-4BBE-B1D8-31114E939EBE}">
      <text>
        <r>
          <rPr>
            <sz val="9"/>
            <color indexed="81"/>
            <rFont val="Segoe UI"/>
            <family val="2"/>
          </rPr>
          <t xml:space="preserve">
1-Categoria de serviços
2-Serviços do Catálogo</t>
        </r>
      </text>
    </comment>
    <comment ref="D57" authorId="2" shapeId="0" xr:uid="{C404456B-D970-41A3-8608-4D3FE136F053}">
      <text>
        <r>
          <rPr>
            <sz val="9"/>
            <color indexed="81"/>
            <rFont val="Segoe UI"/>
            <family val="2"/>
          </rPr>
          <t xml:space="preserve">
1 -Serviço está contido 
2 -UST
3 -Categoria
4 -Numero
5 -Descrição
6 -Data inicial
7 -dat final
8 -responsável
9 -serviço aplicado a 
10-detalhes 
11-tipo de complexidade 
12-critério
13-ID
14-Catalogo de Serviços
15-Métricas
16-CMD
17-MSG</t>
        </r>
      </text>
    </comment>
    <comment ref="E57" authorId="2" shapeId="0" xr:uid="{09A567EC-7543-4FD6-B1D9-8343A08E3DCA}">
      <text>
        <r>
          <rPr>
            <sz val="9"/>
            <color indexed="81"/>
            <rFont val="Segoe UI"/>
            <family val="2"/>
          </rPr>
          <t xml:space="preserve">
1-Categoria de serviços
2-Serviços do Catálogo</t>
        </r>
      </text>
    </comment>
    <comment ref="D58" authorId="2" shapeId="0" xr:uid="{D807523D-0CE9-47F1-9C5F-082962EB3748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58" authorId="2" shapeId="0" xr:uid="{FBF3E509-7AD8-44CF-B6EB-8303B6181113}">
      <text>
        <r>
          <rPr>
            <sz val="9"/>
            <color indexed="81"/>
            <rFont val="Segoe UI"/>
            <family val="2"/>
          </rPr>
          <t xml:space="preserve">
1-Serviços do Catálogo</t>
        </r>
      </text>
    </comment>
    <comment ref="D59" authorId="2" shapeId="0" xr:uid="{3C515144-8F89-4B7D-891E-760968554AAD}">
      <text>
        <r>
          <rPr>
            <sz val="9"/>
            <color indexed="81"/>
            <rFont val="Segoe UI"/>
            <family val="2"/>
          </rPr>
          <t xml:space="preserve">
1-Situação
2-Cmd
3-MSG</t>
        </r>
      </text>
    </comment>
    <comment ref="E59" authorId="2" shapeId="0" xr:uid="{694587AF-EA8D-43D4-9185-9F6810AA930A}">
      <text>
        <r>
          <rPr>
            <sz val="9"/>
            <color indexed="81"/>
            <rFont val="Segoe UI"/>
            <family val="2"/>
          </rPr>
          <t xml:space="preserve">
1-Serviços do Catálogo</t>
        </r>
      </text>
    </comment>
    <comment ref="D62" authorId="2" shapeId="0" xr:uid="{E1F8A63C-36CF-41FA-BCAD-8CB6896970F1}">
      <text>
        <r>
          <rPr>
            <sz val="9"/>
            <color indexed="81"/>
            <rFont val="Segoe UI"/>
            <family val="2"/>
          </rPr>
          <t xml:space="preserve">
01-id catálogo de serviço
02-ID atividade 
03-Descrição atividade 
04-usuario cadastro
05-Data cadastro</t>
        </r>
      </text>
    </comment>
    <comment ref="E62" authorId="2" shapeId="0" xr:uid="{8F62EAAF-4375-4A10-8ED3-41F28058C450}">
      <text>
        <r>
          <rPr>
            <sz val="9"/>
            <color indexed="81"/>
            <rFont val="Segoe UI"/>
            <family val="2"/>
          </rPr>
          <t xml:space="preserve">
1 - Atividades do serviço</t>
        </r>
      </text>
    </comment>
    <comment ref="D63" authorId="2" shapeId="0" xr:uid="{C5B94DBC-D94B-4049-854D-75600E057D32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63" authorId="2" shapeId="0" xr:uid="{8EF76AAC-4E74-43D4-9B47-E18C166012FC}">
      <text>
        <r>
          <rPr>
            <sz val="9"/>
            <color indexed="81"/>
            <rFont val="Segoe UI"/>
            <family val="2"/>
          </rPr>
          <t xml:space="preserve">
1 - Atividades do serviço
2 - Catálogo de Serviços
3 - Usuário</t>
        </r>
      </text>
    </comment>
    <comment ref="D64" authorId="2" shapeId="0" xr:uid="{8261403C-6BA0-4413-8A5C-5B10CA4856D1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64" authorId="2" shapeId="0" xr:uid="{D01C61DD-31D3-437B-839A-48F37F3F7B58}">
      <text>
        <r>
          <rPr>
            <sz val="9"/>
            <color indexed="81"/>
            <rFont val="Segoe UI"/>
            <family val="2"/>
          </rPr>
          <t xml:space="preserve">
1 - Atividades do serviço
2 - Catálogo de Serviços
3 - Usuário</t>
        </r>
      </text>
    </comment>
    <comment ref="D65" authorId="2" shapeId="0" xr:uid="{F541A3E3-2C68-4F57-B0BC-F5AF6EFCA459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65" authorId="2" shapeId="0" xr:uid="{DFBD8B95-C7B7-43CA-9394-BB33D03A81FB}">
      <text>
        <r>
          <rPr>
            <sz val="9"/>
            <color indexed="81"/>
            <rFont val="Segoe UI"/>
            <family val="2"/>
          </rPr>
          <t xml:space="preserve">
1 - Atividades do serviço</t>
        </r>
      </text>
    </comment>
    <comment ref="D66" authorId="2" shapeId="0" xr:uid="{7CDC3DD7-286D-433B-B3CE-98681D67D4EF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66" authorId="2" shapeId="0" xr:uid="{83851089-3C29-4BB6-93D2-0FC3389561D5}">
      <text>
        <r>
          <rPr>
            <sz val="9"/>
            <color indexed="81"/>
            <rFont val="Segoe UI"/>
            <family val="2"/>
          </rPr>
          <t xml:space="preserve">
1 - Atividades do serviço</t>
        </r>
      </text>
    </comment>
    <comment ref="D67" authorId="2" shapeId="0" xr:uid="{27D4CD95-9838-49F4-AB50-D3BC60C495F8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67" authorId="2" shapeId="0" xr:uid="{07BA0FB2-21A6-4E3C-BD22-A3F0DA97C372}">
      <text>
        <r>
          <rPr>
            <sz val="9"/>
            <color indexed="81"/>
            <rFont val="Segoe UI"/>
            <family val="2"/>
          </rPr>
          <t xml:space="preserve">
1 - Atividades do serviço</t>
        </r>
      </text>
    </comment>
    <comment ref="D70" authorId="2" shapeId="0" xr:uid="{BCD705D3-BFBC-419E-A99F-CDE21E0B8E05}">
      <text>
        <r>
          <rPr>
            <sz val="9"/>
            <color indexed="81"/>
            <rFont val="Segoe UI"/>
            <family val="2"/>
          </rPr>
          <t xml:space="preserve">
01-id catálogo de serviço
02-ID entrega do serviço 
03-Descrição entrega do serviço 
04-usuario cadastro
05-Data cadastro</t>
        </r>
      </text>
    </comment>
    <comment ref="E70" authorId="2" shapeId="0" xr:uid="{8697F8CA-E555-4E80-8554-9D4D18237F37}">
      <text>
        <r>
          <rPr>
            <sz val="9"/>
            <color indexed="81"/>
            <rFont val="Segoe UI"/>
            <family val="2"/>
          </rPr>
          <t xml:space="preserve">
1 - Entregáveis do Serviço</t>
        </r>
      </text>
    </comment>
    <comment ref="D71" authorId="2" shapeId="0" xr:uid="{38F9ACF8-4A99-4823-A09F-FE12E00E525C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71" authorId="2" shapeId="0" xr:uid="{0E63AC8D-C7BB-458D-94F6-4F1B6B7A4173}">
      <text>
        <r>
          <rPr>
            <sz val="9"/>
            <color indexed="81"/>
            <rFont val="Segoe UI"/>
            <family val="2"/>
          </rPr>
          <t xml:space="preserve">1 - Entregáveis do Serviço
2 - Catálogo de Serviços
3 - Usuários
</t>
        </r>
      </text>
    </comment>
    <comment ref="D72" authorId="2" shapeId="0" xr:uid="{FA6A45E4-B6FA-47C0-BD41-AF64E0EF3025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72" authorId="2" shapeId="0" xr:uid="{CD23E602-F425-44CF-83C2-F5D0729D80AA}">
      <text>
        <r>
          <rPr>
            <sz val="9"/>
            <color indexed="81"/>
            <rFont val="Segoe UI"/>
            <family val="2"/>
          </rPr>
          <t xml:space="preserve">1 - Entregáveis do Serviço
2 - Catálogo de Serviços
3 - Usuários
</t>
        </r>
      </text>
    </comment>
    <comment ref="D73" authorId="2" shapeId="0" xr:uid="{8862F8F8-F8DF-4945-8AE8-AB90315EA42A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73" authorId="2" shapeId="0" xr:uid="{54BBFD8C-D45A-4587-9F07-9A6C03BDA225}">
      <text>
        <r>
          <rPr>
            <sz val="9"/>
            <color indexed="81"/>
            <rFont val="Segoe UI"/>
            <family val="2"/>
          </rPr>
          <t xml:space="preserve">
1-Serviços do Catálogo</t>
        </r>
      </text>
    </comment>
    <comment ref="D74" authorId="2" shapeId="0" xr:uid="{B8E7D905-E101-451D-B1F7-B1B1A8906883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74" authorId="2" shapeId="0" xr:uid="{DD4CA96E-63FF-4010-A367-AA36692E92F2}">
      <text>
        <r>
          <rPr>
            <sz val="9"/>
            <color indexed="81"/>
            <rFont val="Segoe UI"/>
            <family val="2"/>
          </rPr>
          <t xml:space="preserve">
1-Serviços do Catálogo</t>
        </r>
      </text>
    </comment>
    <comment ref="D75" authorId="2" shapeId="0" xr:uid="{47ED7A0E-A65B-460F-8191-11D8AD8B7DA6}">
      <text>
        <r>
          <rPr>
            <sz val="9"/>
            <color indexed="81"/>
            <rFont val="Segoe UI"/>
            <family val="2"/>
          </rPr>
          <t xml:space="preserve">
1-Codigo
2-Cmd
3-MSG</t>
        </r>
      </text>
    </comment>
    <comment ref="E75" authorId="2" shapeId="0" xr:uid="{6F4FF24F-D36E-4659-A80C-BF9EF1633317}">
      <text>
        <r>
          <rPr>
            <sz val="9"/>
            <color indexed="81"/>
            <rFont val="Segoe UI"/>
            <family val="2"/>
          </rPr>
          <t xml:space="preserve">
1-Serviços do Catálogo</t>
        </r>
      </text>
    </comment>
    <comment ref="D78" authorId="2" shapeId="0" xr:uid="{78CE7A9D-C0A3-46DA-9062-BD9A24D02E42}">
      <text>
        <r>
          <rPr>
            <sz val="9"/>
            <color indexed="81"/>
            <rFont val="Segoe UI"/>
            <charset val="1"/>
          </rPr>
          <t xml:space="preserve">
1-Orgão
2-Catalogo
3-Unidade de medida 
4-Descrição
5-versão
6-Detalhamento
7-Escopo
8-Arquivos
9-ID
10-Situação
11-Justificativa
12-Responsavel Histórico
13-Situação Anterior Histórico
14-Situação Atual Histórico
15-Data Histórico
16-Justificativa Histórico</t>
        </r>
      </text>
    </comment>
    <comment ref="E78" authorId="2" shapeId="0" xr:uid="{37DFF5C0-3A43-416F-9CCC-3EEB2D663BD1}">
      <text>
        <r>
          <rPr>
            <sz val="9"/>
            <color indexed="81"/>
            <rFont val="Segoe UI"/>
            <charset val="1"/>
          </rPr>
          <t xml:space="preserve">
1-Proposta
2-Situação
3-Histórico da Proposta</t>
        </r>
      </text>
    </comment>
    <comment ref="D79" authorId="2" shapeId="0" xr:uid="{7B78375F-4CC4-48BC-ADEC-F5F962788DE1}">
      <text>
        <r>
          <rPr>
            <sz val="9"/>
            <color indexed="81"/>
            <rFont val="Segoe UI"/>
            <charset val="1"/>
          </rPr>
          <t xml:space="preserve">
1-Descrição
2-situação
3-Orgão
4-Numero
5-versão
6-data cadastro
7-CMD
8-MSG</t>
        </r>
      </text>
    </comment>
    <comment ref="E79" authorId="2" shapeId="0" xr:uid="{E14C8074-3713-4270-96FE-29408336A862}">
      <text>
        <r>
          <rPr>
            <sz val="9"/>
            <color indexed="81"/>
            <rFont val="Segoe UI"/>
            <charset val="1"/>
          </rPr>
          <t xml:space="preserve">
1-Proposta
2-Orgão
</t>
        </r>
      </text>
    </comment>
    <comment ref="D80" authorId="2" shapeId="0" xr:uid="{B6677F87-C721-4414-882D-EEBBBE8C581A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80" authorId="2" shapeId="0" xr:uid="{625A28DA-5072-49CC-8A7D-EA35BD4F2C46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81" authorId="2" shapeId="0" xr:uid="{2A00E3AA-F7C9-4170-BA6B-7619BAB29849}">
      <text>
        <r>
          <rPr>
            <sz val="9"/>
            <color indexed="81"/>
            <rFont val="Segoe UI"/>
            <charset val="1"/>
          </rPr>
          <t xml:space="preserve">
1-Orgão
2-Catalogo
3-Unidade de medida 
4-Descrição
5-versão
6-Detalhamento
7-Escopo
8-Arquivos
9-Responsavel Histórico
10-Situação Anterior Histórico
11-Situação Atual Histórico
12-Data Histórico
13-Justificativa Histórico
14-CMD
15-MSG</t>
        </r>
      </text>
    </comment>
    <comment ref="E81" authorId="2" shapeId="0" xr:uid="{8155E7FE-0266-4903-ACD0-DCCF134C4A9F}">
      <text>
        <r>
          <rPr>
            <sz val="9"/>
            <color indexed="81"/>
            <rFont val="Segoe UI"/>
            <charset val="1"/>
          </rPr>
          <t xml:space="preserve">
1-Proposta
2-Orgão
3-Catalogo de serviços</t>
        </r>
      </text>
    </comment>
    <comment ref="D82" authorId="2" shapeId="0" xr:uid="{552E1951-CA8C-41D5-9469-042A664243CB}">
      <text>
        <r>
          <rPr>
            <sz val="9"/>
            <color indexed="81"/>
            <rFont val="Segoe UI"/>
            <charset val="1"/>
          </rPr>
          <t xml:space="preserve">
1-Orgão
2-Catalogo
3-Unidade de medida 
4-Descrição
5-versão
6-Detalhamento
7-Escopo
8-Arquivos
9-CMD
10-MSG</t>
        </r>
      </text>
    </comment>
    <comment ref="E82" authorId="2" shapeId="0" xr:uid="{F1335AF0-F442-4A44-84EF-3CFD16D14F85}">
      <text>
        <r>
          <rPr>
            <sz val="9"/>
            <color indexed="81"/>
            <rFont val="Segoe UI"/>
            <charset val="1"/>
          </rPr>
          <t xml:space="preserve">
1-Proposta
2-Orgão
3-Catalogo de serviços</t>
        </r>
      </text>
    </comment>
    <comment ref="D83" authorId="2" shapeId="0" xr:uid="{AB644710-5DFC-46C4-A79D-F538F1F3C551}">
      <text>
        <r>
          <rPr>
            <sz val="9"/>
            <color indexed="81"/>
            <rFont val="Segoe UI"/>
            <charset val="1"/>
          </rPr>
          <t xml:space="preserve">
1-Orgão
2-Catalogo
3-Unidade de medida 
4-Descrição
5-versão
6-Detalhamento
7-Escopo
8-Arquivos</t>
        </r>
      </text>
    </comment>
    <comment ref="E83" authorId="2" shapeId="0" xr:uid="{ECAB5735-8727-430B-8947-A1EA69614C56}">
      <text>
        <r>
          <rPr>
            <sz val="9"/>
            <color indexed="81"/>
            <rFont val="Segoe UI"/>
            <charset val="1"/>
          </rPr>
          <t xml:space="preserve">
1-Proposta
2-Orgão
3-Catalogo de serviços</t>
        </r>
      </text>
    </comment>
    <comment ref="D84" authorId="2" shapeId="0" xr:uid="{18B474EA-BC36-4230-83F3-5BB77FA1DCD1}">
      <text>
        <r>
          <rPr>
            <sz val="9"/>
            <color indexed="81"/>
            <rFont val="Segoe UI"/>
            <charset val="1"/>
          </rPr>
          <t xml:space="preserve">
1-Orgão
2-Catalogo
3-Unidade de medida 
4-Descrição
5-versão
6-Detalhamento
7-Escopo
8-Arquivos
9-CMD
10-MSG</t>
        </r>
      </text>
    </comment>
    <comment ref="E84" authorId="2" shapeId="0" xr:uid="{22A26AE2-8FED-415D-94FC-B36E42D389B1}">
      <text>
        <r>
          <rPr>
            <sz val="9"/>
            <color indexed="81"/>
            <rFont val="Segoe UI"/>
            <charset val="1"/>
          </rPr>
          <t xml:space="preserve">
1-Proposta
2-Orgão
3-Catalogo de serviços</t>
        </r>
      </text>
    </comment>
    <comment ref="D85" authorId="2" shapeId="0" xr:uid="{7B910BB2-10CC-471A-81BB-9F963C2D9EE4}">
      <text>
        <r>
          <rPr>
            <sz val="9"/>
            <color indexed="81"/>
            <rFont val="Segoe UI"/>
            <family val="2"/>
          </rPr>
          <t>1 - Código
2 - CMD
3 - MSG</t>
        </r>
      </text>
    </comment>
    <comment ref="E85" authorId="2" shapeId="0" xr:uid="{9B3D0C7F-3810-47F6-BEB9-4C5C3672AF33}">
      <text>
        <r>
          <rPr>
            <sz val="9"/>
            <color indexed="81"/>
            <rFont val="Segoe UI"/>
            <charset val="1"/>
          </rPr>
          <t xml:space="preserve">
1-Proposta
</t>
        </r>
      </text>
    </comment>
    <comment ref="D88" authorId="2" shapeId="0" xr:uid="{3EB1B8C5-7D33-4397-AA8F-8B7A23AA4C5E}">
      <text>
        <r>
          <rPr>
            <sz val="9"/>
            <color indexed="81"/>
            <rFont val="Segoe UI"/>
            <charset val="1"/>
          </rPr>
          <t xml:space="preserve">
1-numero
2-Descrição
3-Valor UST
4-Detalhamento
5-arquivo
6-ID
7-Data cadastro
8-Valor UST
</t>
        </r>
      </text>
    </comment>
    <comment ref="E88" authorId="2" shapeId="0" xr:uid="{57DE86BA-559D-48A9-9B31-C1E3357600A8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89" authorId="2" shapeId="0" xr:uid="{4CA0017E-0401-4E2C-899B-2ED0411DD260}">
      <text>
        <r>
          <rPr>
            <sz val="9"/>
            <color indexed="81"/>
            <rFont val="Segoe UI"/>
            <charset val="1"/>
          </rPr>
          <t xml:space="preserve">
1-Proposta
2-numero
3-Descrição
4-situação
5-Data cadastro
6-CMD
7-MSG
</t>
        </r>
      </text>
    </comment>
    <comment ref="E89" authorId="2" shapeId="0" xr:uid="{D56789DD-5221-40E1-87A9-00538C72997F}">
      <text>
        <r>
          <rPr>
            <sz val="9"/>
            <color indexed="81"/>
            <rFont val="Segoe UI"/>
            <charset val="1"/>
          </rPr>
          <t xml:space="preserve">
1-Cenários da Proposta
2-Proposta</t>
        </r>
      </text>
    </comment>
    <comment ref="D90" authorId="2" shapeId="0" xr:uid="{77BFA72C-D05F-4D37-AB50-9431D3207A89}">
      <text>
        <r>
          <rPr>
            <sz val="9"/>
            <color indexed="81"/>
            <rFont val="Segoe UI"/>
            <charset val="1"/>
          </rPr>
          <t xml:space="preserve">
1-numero
2-Descrição
3-Valor UST
4-Detalhamento
5-arquivo
6-CMD
7-MSG
</t>
        </r>
      </text>
    </comment>
    <comment ref="E90" authorId="2" shapeId="0" xr:uid="{AD4D100A-44C5-4B69-81C5-1B2C17E83F67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1" authorId="2" shapeId="0" xr:uid="{8C5579C5-822E-404E-8FFF-1A47A8FFA5AB}">
      <text>
        <r>
          <rPr>
            <sz val="9"/>
            <color indexed="81"/>
            <rFont val="Segoe UI"/>
            <charset val="1"/>
          </rPr>
          <t xml:space="preserve">
1-numero
2-Descrição
3-Valor UST
4-Detalhamento
5-arquivo
6-CMD
7-MSG
</t>
        </r>
      </text>
    </comment>
    <comment ref="E91" authorId="2" shapeId="0" xr:uid="{C77D9E2F-3D95-46D4-BEC1-1904AA3D996F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2" authorId="2" shapeId="0" xr:uid="{84719699-AFA9-4BD5-9F6C-CDF0D9524CDE}">
      <text>
        <r>
          <rPr>
            <sz val="9"/>
            <color indexed="81"/>
            <rFont val="Segoe UI"/>
            <charset val="1"/>
          </rPr>
          <t xml:space="preserve">
1-numero
2-Descrição
3-Valor UST
4-Detalhamento
5-arquivo
</t>
        </r>
      </text>
    </comment>
    <comment ref="E92" authorId="2" shapeId="0" xr:uid="{5675DBD6-F130-41F9-ABE3-C33617B04AAF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3" authorId="2" shapeId="0" xr:uid="{E899E143-1CF8-4438-A9A1-36FCBCEC7571}">
      <text>
        <r>
          <rPr>
            <sz val="9"/>
            <color indexed="81"/>
            <rFont val="Segoe UI"/>
            <charset val="1"/>
          </rPr>
          <t xml:space="preserve">
1-numero
2-Descrição
3-Valor UST
4-Detalhamento
5-arquivo
6-CMD
7-MSG
</t>
        </r>
      </text>
    </comment>
    <comment ref="E93" authorId="2" shapeId="0" xr:uid="{9A23B8EB-CB82-4241-BDA2-1276DB86F397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4" authorId="2" shapeId="0" xr:uid="{F02F14E6-141C-4BF9-839E-BA541AB769F8}">
      <text>
        <r>
          <rPr>
            <sz val="9"/>
            <color indexed="81"/>
            <rFont val="Segoe UI"/>
            <family val="2"/>
          </rPr>
          <t>1 - Código
2 - CMD
3 - MSG</t>
        </r>
      </text>
    </comment>
    <comment ref="E94" authorId="2" shapeId="0" xr:uid="{7B23587C-B3DB-458B-A28F-1BDD64F1E263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5" authorId="2" shapeId="0" xr:uid="{08B7FFB9-DF80-435A-8B67-AF4155F9BC91}">
      <text>
        <r>
          <rPr>
            <sz val="9"/>
            <color indexed="81"/>
            <rFont val="Segoe UI"/>
            <family val="2"/>
          </rPr>
          <t>1 - Situação
2 - CMD
3 - MSG</t>
        </r>
      </text>
    </comment>
    <comment ref="E95" authorId="2" shapeId="0" xr:uid="{53E616E3-AE86-4824-BF27-7252A58ED416}">
      <text>
        <r>
          <rPr>
            <sz val="9"/>
            <color indexed="81"/>
            <rFont val="Segoe UI"/>
            <charset val="1"/>
          </rPr>
          <t xml:space="preserve">
1-Cenários da Proposta
</t>
        </r>
      </text>
    </comment>
    <comment ref="D98" authorId="2" shapeId="0" xr:uid="{965C7A35-E398-498E-8B82-FD71CEBAD393}">
      <text>
        <r>
          <rPr>
            <sz val="9"/>
            <color indexed="81"/>
            <rFont val="Segoe UI"/>
            <family val="2"/>
          </rPr>
          <t xml:space="preserve">1 - Categoria
2 - Serviço
3 - Metrica
4 - QTD
5 - Situacao
6 - tipo da Complexidade
7 - ID
</t>
        </r>
      </text>
    </comment>
    <comment ref="E98" authorId="2" shapeId="0" xr:uid="{B0BE0D03-482E-4070-9CF8-4EABA2F5199C}">
      <text>
        <r>
          <rPr>
            <sz val="9"/>
            <color indexed="81"/>
            <rFont val="Segoe UI"/>
            <charset val="1"/>
          </rPr>
          <t xml:space="preserve">
1-Serviços do cenário
</t>
        </r>
      </text>
    </comment>
    <comment ref="D99" authorId="2" shapeId="0" xr:uid="{DBD49078-93F1-4687-983F-775879EDD6C8}">
      <text>
        <r>
          <rPr>
            <sz val="9"/>
            <color indexed="81"/>
            <rFont val="Segoe UI"/>
            <family val="2"/>
          </rPr>
          <t xml:space="preserve">1 - Categoria
2 - Serviço
3 - QTD
4 - tipo Complexidade
5 - UST
6 - Proposta 
7 - Cenário 
8 - Titak de serviços 
9 - total de ust 
10-CMD
11 - MSG
</t>
        </r>
      </text>
    </comment>
    <comment ref="E99" authorId="2" shapeId="0" xr:uid="{A2A45764-8756-43CA-8D79-2B3C17917E02}">
      <text>
        <r>
          <rPr>
            <sz val="9"/>
            <color indexed="81"/>
            <rFont val="Segoe UI"/>
            <charset val="1"/>
          </rPr>
          <t xml:space="preserve">
1-Serviços do cenário
2-Proposta
3-Cenário da proposta
4-Categorias do Catálogo
5-Serviços do Catálogo</t>
        </r>
      </text>
    </comment>
    <comment ref="D100" authorId="2" shapeId="0" xr:uid="{737D5B8D-98C4-4186-A73F-81B9D6D930D9}">
      <text>
        <r>
          <rPr>
            <sz val="9"/>
            <color indexed="81"/>
            <rFont val="Segoe UI"/>
            <family val="2"/>
          </rPr>
          <t>1 - Categoria
2 - Serviço
3 - Metrica
4 - QTD
5 - Situacao
6 - tipo Complexidade
7 - CMD
8 - MSG</t>
        </r>
      </text>
    </comment>
    <comment ref="E100" authorId="2" shapeId="0" xr:uid="{A0897CBB-16DB-440A-A4D9-B4442A9F9680}">
      <text>
        <r>
          <rPr>
            <sz val="9"/>
            <color indexed="81"/>
            <rFont val="Segoe UI"/>
            <charset val="1"/>
          </rPr>
          <t xml:space="preserve">
1-Serviços do cenário
2-Categorias do Catálogo
3-Serviços do Catálogo</t>
        </r>
      </text>
    </comment>
    <comment ref="D101" authorId="2" shapeId="0" xr:uid="{C42F89D7-FA7A-4F3D-9C87-F4FADDBAD14F}">
      <text>
        <r>
          <rPr>
            <sz val="9"/>
            <color indexed="81"/>
            <rFont val="Segoe UI"/>
            <family val="2"/>
          </rPr>
          <t>1 - Categoria
2 - Serviço
3 - Metrica
4 - QTD
5 - Situacao
6 - tipo Complexidade
7 - CMD
8 - MSG</t>
        </r>
      </text>
    </comment>
    <comment ref="E101" authorId="2" shapeId="0" xr:uid="{E8E72590-2C29-494D-B3C8-964F8340643A}">
      <text>
        <r>
          <rPr>
            <sz val="9"/>
            <color indexed="81"/>
            <rFont val="Segoe UI"/>
            <charset val="1"/>
          </rPr>
          <t xml:space="preserve">
1-Serviços do cenário
2-Categorias do Catálogo
3-Serviços do Catálogo</t>
        </r>
      </text>
    </comment>
    <comment ref="D102" authorId="2" shapeId="0" xr:uid="{88B0D983-DBAB-423A-92B2-98B2747E759A}">
      <text>
        <r>
          <rPr>
            <sz val="9"/>
            <color indexed="81"/>
            <rFont val="Segoe UI"/>
            <family val="2"/>
          </rPr>
          <t xml:space="preserve">1 - Categoria
2 - Serviço
3 - Metrica
4 - QTD
5 - Situacao
6 - tipo Complexidade
</t>
        </r>
      </text>
    </comment>
    <comment ref="E102" authorId="2" shapeId="0" xr:uid="{D3DC0BAA-8132-47B0-A355-62DE42988E68}">
      <text>
        <r>
          <rPr>
            <sz val="9"/>
            <color indexed="81"/>
            <rFont val="Segoe UI"/>
            <charset val="1"/>
          </rPr>
          <t xml:space="preserve">
1-Serviços do cenário
2-Categorias do Catálogo
3-Serviços do Catálogo</t>
        </r>
      </text>
    </comment>
    <comment ref="D103" authorId="2" shapeId="0" xr:uid="{11870483-875D-4E71-94CB-3F979E211515}">
      <text>
        <r>
          <rPr>
            <sz val="9"/>
            <color indexed="81"/>
            <rFont val="Segoe UI"/>
            <family val="2"/>
          </rPr>
          <t>1 - Categoria
2 - Serviço
3 - Metrica
4 - QTD
5 - Situacao
6 - tipo Complexidade
7 - CMD
8 - MSG</t>
        </r>
      </text>
    </comment>
    <comment ref="E103" authorId="2" shapeId="0" xr:uid="{E13E0627-641F-459D-BC2E-D2099714E072}">
      <text>
        <r>
          <rPr>
            <sz val="9"/>
            <color indexed="81"/>
            <rFont val="Segoe UI"/>
            <charset val="1"/>
          </rPr>
          <t xml:space="preserve">
1-Serviços do cenário
2-Categorias do Catálogo
3-Serviços do Catálogo</t>
        </r>
      </text>
    </comment>
    <comment ref="D104" authorId="2" shapeId="0" xr:uid="{D5604013-31D2-4E06-A180-AF146C8178F9}">
      <text>
        <r>
          <rPr>
            <sz val="9"/>
            <color indexed="81"/>
            <rFont val="Segoe UI"/>
            <family val="2"/>
          </rPr>
          <t>1 - Código
2 - CMD
3 - MSG</t>
        </r>
      </text>
    </comment>
    <comment ref="E104" authorId="2" shapeId="0" xr:uid="{48E61E07-6FAC-45C3-9DBA-73F2B5A81217}">
      <text>
        <r>
          <rPr>
            <sz val="9"/>
            <color indexed="81"/>
            <rFont val="Segoe UI"/>
            <charset val="1"/>
          </rPr>
          <t xml:space="preserve">
1-Serviços do cenário
</t>
        </r>
      </text>
    </comment>
    <comment ref="D107" authorId="2" shapeId="0" xr:uid="{CDBB8382-6596-42DF-AAE8-06C9D56189AC}">
      <text>
        <r>
          <rPr>
            <sz val="9"/>
            <color indexed="81"/>
            <rFont val="Segoe UI"/>
            <family val="2"/>
          </rPr>
          <t>1 - Proposta
2 - Situação
3 - Responsavel Histórico
4 - Situação Anterior Histórico
5 - Situação Atual Histórico
6 - Data Histórico
7 - Justificativa Histórico
8 - CMD
9 - MSG</t>
        </r>
      </text>
    </comment>
    <comment ref="E107" authorId="2" shapeId="0" xr:uid="{7EEBEF80-BFE8-4F30-9766-6E843900BFF5}">
      <text>
        <r>
          <rPr>
            <sz val="9"/>
            <color indexed="81"/>
            <rFont val="Segoe UI"/>
            <charset val="1"/>
          </rPr>
          <t xml:space="preserve">
1-Proposta
2-Cenários da Proposta</t>
        </r>
      </text>
    </comment>
    <comment ref="D110" authorId="2" shapeId="0" xr:uid="{88BB5C05-FE88-4F57-BF54-DDF73C909944}">
      <text>
        <r>
          <rPr>
            <sz val="9"/>
            <color indexed="81"/>
            <rFont val="Segoe UI"/>
            <family val="2"/>
          </rPr>
          <t>1 - Proposta
2 - Situação
3 - Justificativa
4 - Responsavel Histórico
5 - Situação Anterior Histórico
6 - Situação Atual Histórico
7 - Data Histórico
8 - Justificativa Histórico
9 - CMD
10 - MSG</t>
        </r>
      </text>
    </comment>
    <comment ref="E110" authorId="2" shapeId="0" xr:uid="{58373511-EEED-4818-AFDC-5D40D19C8929}">
      <text>
        <r>
          <rPr>
            <sz val="9"/>
            <color indexed="81"/>
            <rFont val="Segoe UI"/>
            <charset val="1"/>
          </rPr>
          <t xml:space="preserve">
1-Proposta
</t>
        </r>
      </text>
    </comment>
    <comment ref="D113" authorId="2" shapeId="0" xr:uid="{5389F7E5-AC31-4398-9626-E8992A121147}">
      <text>
        <r>
          <rPr>
            <sz val="9"/>
            <color indexed="81"/>
            <rFont val="Segoe UI"/>
            <family val="2"/>
          </rPr>
          <t>1 - Proposta
2 - Situação
3 - Responsavel Histórico
4 - Situação Anterior Histórico
5 - Situação Atual Histórico
6 - Data Histórico
7 - Justificativa Histórico
8 - CMD
9 - MSG</t>
        </r>
      </text>
    </comment>
    <comment ref="E113" authorId="2" shapeId="0" xr:uid="{07EDC0C9-2AF8-445F-931C-12EDEE729E0A}">
      <text>
        <r>
          <rPr>
            <sz val="9"/>
            <color indexed="81"/>
            <rFont val="Segoe UI"/>
            <charset val="1"/>
          </rPr>
          <t xml:space="preserve">
1-Proposta
</t>
        </r>
      </text>
    </comment>
    <comment ref="D116" authorId="2" shapeId="0" xr:uid="{19463B07-EEB1-4551-BE30-2A1B8DBCC8ED}">
      <text>
        <r>
          <rPr>
            <sz val="9"/>
            <color indexed="81"/>
            <rFont val="Segoe UI"/>
            <family val="2"/>
          </rPr>
          <t>1 - Proposta
2 - Situação
3 - Justificativa
4 - Responsavel Histórico
5 - Situação Anterior Histórico
6 - Situação Atual Histórico
7 - Data Histórico
8 - Justificativa Histórico
9 - CMD
10 - MSG</t>
        </r>
      </text>
    </comment>
    <comment ref="E116" authorId="2" shapeId="0" xr:uid="{5378CD22-EFC6-4A3F-964B-E4D1BC19A166}">
      <text>
        <r>
          <rPr>
            <sz val="9"/>
            <color indexed="81"/>
            <rFont val="Segoe UI"/>
            <charset val="1"/>
          </rPr>
          <t xml:space="preserve">
1-Proposta
</t>
        </r>
      </text>
    </comment>
    <comment ref="D119" authorId="2" shapeId="0" xr:uid="{A5FE6DDF-7ABE-4CE9-8F3F-01A3D4847B87}">
      <text>
        <r>
          <rPr>
            <sz val="9"/>
            <color indexed="81"/>
            <rFont val="Segoe UI"/>
            <family val="2"/>
          </rPr>
          <t>1 - Proposta
2 - Versão
3 - Responsavel Histórico
4 - Situação Anterior Histórico
5 - Situação Atual Histórico
6 - Data Histórico
7 - Justificativa Histórico
8 - CMD
9 - MSG</t>
        </r>
      </text>
    </comment>
    <comment ref="E119" authorId="2" shapeId="0" xr:uid="{C4B53AC2-D6D0-42A3-BBCF-2185E4E5F67A}">
      <text>
        <r>
          <rPr>
            <sz val="9"/>
            <color indexed="81"/>
            <rFont val="Segoe UI"/>
            <charset val="1"/>
          </rPr>
          <t xml:space="preserve">
1-Proposta
2-Cenários
3-Serviços</t>
        </r>
      </text>
    </comment>
    <comment ref="D124" authorId="2" shapeId="0" xr:uid="{96F6721A-90C4-4904-AB6E-A2ECCDD913F7}">
      <text>
        <r>
          <rPr>
            <sz val="9"/>
            <color indexed="81"/>
            <rFont val="Segoe UI"/>
            <family val="2"/>
          </rPr>
          <t>1-Proposta
2-Responsavel Histórico
3-Situação Anterior Histórico
4-Situação Atual Histórico
5-Data Histórico
6-Justificativa Histórico
7-CMD
8-MSG</t>
        </r>
      </text>
    </comment>
    <comment ref="E124" authorId="2" shapeId="0" xr:uid="{1866DC54-0215-4971-9574-BD078CF11E35}">
      <text>
        <r>
          <rPr>
            <sz val="9"/>
            <color indexed="81"/>
            <rFont val="Segoe UI"/>
            <charset val="1"/>
          </rPr>
          <t xml:space="preserve">
1-Proposta
2-Usuario</t>
        </r>
      </text>
    </comment>
    <comment ref="D125" authorId="2" shapeId="0" xr:uid="{9991E4FA-4AA7-4474-B7BD-6427EA65664A}">
      <text>
        <r>
          <rPr>
            <sz val="9"/>
            <color indexed="81"/>
            <rFont val="Segoe UI"/>
            <family val="2"/>
          </rPr>
          <t>1-Proposta
2-Justificativa
3-CMD
4-MSG</t>
        </r>
      </text>
    </comment>
    <comment ref="E125" authorId="2" shapeId="0" xr:uid="{97D374CE-8116-4C5C-9257-C81C1E3EC631}">
      <text>
        <r>
          <rPr>
            <sz val="9"/>
            <color indexed="81"/>
            <rFont val="Segoe UI"/>
            <charset val="1"/>
          </rPr>
          <t xml:space="preserve">
1-Proposta
</t>
        </r>
      </text>
    </comment>
    <comment ref="D128" authorId="2" shapeId="0" xr:uid="{7EEF3CD3-B04D-4411-80E0-99C057882ECF}">
      <text>
        <r>
          <rPr>
            <sz val="9"/>
            <color indexed="81"/>
            <rFont val="Segoe UI"/>
            <family val="2"/>
          </rPr>
          <t xml:space="preserve">
1 -Cenário
2 -Valor UST
3 -Qtd Serviços
4 -Qtd UST
5 -Total USTTotal
6 -Percentual acrescimo
7 -total ust geral
8 -total 
9 - Quantitativo
10-CMD
11-MSG</t>
        </r>
      </text>
    </comment>
    <comment ref="E128" authorId="2" shapeId="0" xr:uid="{942A767B-55CB-4493-8553-9FA16474350D}">
      <text>
        <r>
          <rPr>
            <sz val="9"/>
            <color indexed="81"/>
            <rFont val="Segoe UI"/>
            <family val="2"/>
          </rPr>
          <t xml:space="preserve">
1-Estimativa</t>
        </r>
      </text>
    </comment>
    <comment ref="D129" authorId="2" shapeId="0" xr:uid="{0DC93A74-B64B-49CB-AB82-B7C558D90603}">
      <text>
        <r>
          <rPr>
            <sz val="9"/>
            <color indexed="81"/>
            <rFont val="Segoe UI"/>
            <family val="2"/>
          </rPr>
          <t xml:space="preserve">
1 -Cenário
2 -Valor UST
3 -Qtd Serviços
4 -Qtd UST
5 -Total USTTotal
6 -Percentual acrescimo
7 -total ust geral
8 -total 
9 -CMD
10-MSG</t>
        </r>
      </text>
    </comment>
    <comment ref="E129" authorId="2" shapeId="0" xr:uid="{592B17DA-A8E9-4CB0-A652-CA9EE97604AB}">
      <text>
        <r>
          <rPr>
            <sz val="9"/>
            <color indexed="81"/>
            <rFont val="Segoe UI"/>
            <family val="2"/>
          </rPr>
          <t xml:space="preserve">
1-Cenário
2-Proposta
3-Serviços do cenário
4-Estimativa</t>
        </r>
      </text>
    </comment>
    <comment ref="D130" authorId="2" shapeId="0" xr:uid="{88B7D8C3-A680-4F87-BF69-6E4A09485D3E}">
      <text>
        <r>
          <rPr>
            <sz val="9"/>
            <color indexed="81"/>
            <rFont val="Segoe UI"/>
            <family val="2"/>
          </rPr>
          <t xml:space="preserve">
1 -Cenário
2 -Valor UST
3 -Qtd Serviços
4 -Qtd UST
5 -Total USTTotal
6 -Percentual acrescimo
7 -total ust geral
8 -total 
9 - Quantitativo
10-CMD
11-MSG</t>
        </r>
      </text>
    </comment>
    <comment ref="E130" authorId="2" shapeId="0" xr:uid="{BC2AFBCF-61DD-4694-9A4B-75C4BDA3B05C}">
      <text>
        <r>
          <rPr>
            <sz val="9"/>
            <color indexed="81"/>
            <rFont val="Segoe UI"/>
            <family val="2"/>
          </rPr>
          <t xml:space="preserve">
1-Cenário
2-Proposta
3-Serviços do cenário
4-Estimativa</t>
        </r>
      </text>
    </comment>
    <comment ref="D133" authorId="1" shapeId="0" xr:uid="{C6136AD0-F5B5-4AFD-B1EE-1D5F1EAF0030}">
      <text>
        <r>
          <rPr>
            <b/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1-Descrição
2-Introdução
3-Justificativa
4-Publico Alvo
5-Metodologia
6-Descrição proposta
7-Descrição objetivo gerais
8-descrição requisitos
9-descrição premissas
10-descrição restrições 
11-descrição fases
12-ID
13-Situação 
14-Justificativa 
15-Responsavel Histórico
16-Situação Anterior Histórico
17-Situação Atual Histórico
18-Data Histórico
19-Justificativa Histórico</t>
        </r>
      </text>
    </comment>
    <comment ref="E133" authorId="1" shapeId="0" xr:uid="{A43348D6-E831-4B3F-B9B0-BB6E411BD860}">
      <text>
        <r>
          <rPr>
            <sz val="9"/>
            <color indexed="81"/>
            <rFont val="Segoe UI"/>
            <family val="2"/>
          </rPr>
          <t>1-Projeto
2-Propostas
3-objetivos
4-Requisitos
5-Premissas
6-Restrições
7-Fases
8-Historico</t>
        </r>
      </text>
    </comment>
    <comment ref="D134" authorId="1" shapeId="0" xr:uid="{DCA945C1-BC54-4B53-92F0-F7C555BB6224}">
      <text>
        <r>
          <rPr>
            <sz val="9"/>
            <color indexed="81"/>
            <rFont val="Segoe UI"/>
            <family val="2"/>
          </rPr>
          <t xml:space="preserve">
1-Descrição
2-Situação
3-Proposta
4-Codigo
5-Data cadastro
6-CMD
7-MSG</t>
        </r>
      </text>
    </comment>
    <comment ref="E134" authorId="1" shapeId="0" xr:uid="{34CD5503-0065-4721-AE2F-E992F9107441}">
      <text>
        <r>
          <rPr>
            <sz val="9"/>
            <color indexed="81"/>
            <rFont val="Segoe UI"/>
            <family val="2"/>
          </rPr>
          <t>1-Projeto
2-Proposta</t>
        </r>
      </text>
    </comment>
    <comment ref="D135" authorId="1" shapeId="0" xr:uid="{91EF72C5-DB48-4C25-A3F0-2BAB8336B3E0}">
      <text>
        <r>
          <rPr>
            <sz val="9"/>
            <color indexed="81"/>
            <rFont val="Segoe UI"/>
            <family val="2"/>
          </rPr>
          <t xml:space="preserve">
1-Descrição
2-Introdução
3-Justificativa
4-Publico Alvo
5-Metodologia
6-Responsavel Histórico
7-Situação Anterior Histórico
8-Situação Atual Histórico
9-Data Histórico
10-Justificativa Histórico
11-CMD
12-MSG</t>
        </r>
      </text>
    </comment>
    <comment ref="E135" authorId="1" shapeId="0" xr:uid="{F535CB26-78BF-47F5-9E37-52CF613BB84B}">
      <text>
        <r>
          <rPr>
            <sz val="9"/>
            <color indexed="81"/>
            <rFont val="Segoe UI"/>
            <family val="2"/>
          </rPr>
          <t>1-Projeto</t>
        </r>
      </text>
    </comment>
    <comment ref="D136" authorId="1" shapeId="0" xr:uid="{84F5FD22-139A-411D-AE03-9C00145E7933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36" authorId="1" shapeId="0" xr:uid="{69BE9922-F19A-42B0-BF53-86558A1712D0}">
      <text>
        <r>
          <rPr>
            <sz val="9"/>
            <color indexed="81"/>
            <rFont val="Segoe UI"/>
            <family val="2"/>
          </rPr>
          <t>1-Projeto</t>
        </r>
      </text>
    </comment>
    <comment ref="D137" authorId="1" shapeId="0" xr:uid="{9A420DCD-86DA-4AAA-82C6-7E7E47448E72}">
      <text>
        <r>
          <rPr>
            <sz val="9"/>
            <color indexed="81"/>
            <rFont val="Segoe UI"/>
            <family val="2"/>
          </rPr>
          <t xml:space="preserve">
1-Descrição
2-Introdução
3-Justificativa
4-Publico Alvo
5-Metodologia
6-CMD
7-MSG</t>
        </r>
      </text>
    </comment>
    <comment ref="E137" authorId="1" shapeId="0" xr:uid="{C3704C07-2D36-45F6-8055-457383350B04}">
      <text>
        <r>
          <rPr>
            <sz val="9"/>
            <color indexed="81"/>
            <rFont val="Segoe UI"/>
            <family val="2"/>
          </rPr>
          <t>1-Projeto</t>
        </r>
      </text>
    </comment>
    <comment ref="D138" authorId="1" shapeId="0" xr:uid="{0957D89C-18AD-43AA-BBB6-814ABEB971B0}">
      <text>
        <r>
          <rPr>
            <sz val="9"/>
            <color indexed="81"/>
            <rFont val="Segoe UI"/>
            <family val="2"/>
          </rPr>
          <t>1-Descrição
2-Introdução
3-Justificativa
4-Publico Alvo
5-Metodologia
6-Descrição proposta
7-Descrição objetivo gerais
8-descrição requisitos
9-descrição premissas
10-descrição restrições 
11-descrição fases</t>
        </r>
      </text>
    </comment>
    <comment ref="E138" authorId="1" shapeId="0" xr:uid="{5B5F1D94-ED49-4459-80A8-9AF67965EAEB}">
      <text>
        <r>
          <rPr>
            <sz val="9"/>
            <color indexed="81"/>
            <rFont val="Segoe UI"/>
            <family val="2"/>
          </rPr>
          <t>1-Projeto
2-Proposta</t>
        </r>
      </text>
    </comment>
    <comment ref="D139" authorId="1" shapeId="0" xr:uid="{E2FBE358-F12D-4349-A0A6-9D7ABB53A3F3}">
      <text>
        <r>
          <rPr>
            <sz val="9"/>
            <color indexed="81"/>
            <rFont val="Segoe UI"/>
            <family val="2"/>
          </rPr>
          <t>1-Descrição
2-Introdução
3-Justificativa
4-Publico Alvo
5-Metodologia
6-Descrição proposta
7-Descrição objetivo gerais
8-descrição requisitos
9-descrição premissas
10-descrição restrições 
11-descrição fases
12-cmd
13-msg</t>
        </r>
      </text>
    </comment>
    <comment ref="E139" authorId="1" shapeId="0" xr:uid="{396FAD10-1464-4A17-9854-D2F8E44ECE13}">
      <text>
        <r>
          <rPr>
            <sz val="9"/>
            <color indexed="81"/>
            <rFont val="Segoe UI"/>
            <family val="2"/>
          </rPr>
          <t>1-Projeto
2-Proposta</t>
        </r>
      </text>
    </comment>
    <comment ref="D140" authorId="1" shapeId="0" xr:uid="{3BFA21C6-BA6F-48A7-9DC2-26D86DA12B5D}">
      <text>
        <r>
          <rPr>
            <sz val="9"/>
            <color indexed="81"/>
            <rFont val="Segoe UI"/>
            <family val="2"/>
          </rPr>
          <t>1-Proposta
2-CMD
3-MSG</t>
        </r>
      </text>
    </comment>
    <comment ref="E140" authorId="1" shapeId="0" xr:uid="{A9093455-74FD-467B-B8AA-372FECACB18B}">
      <text>
        <r>
          <rPr>
            <sz val="9"/>
            <color indexed="81"/>
            <rFont val="Segoe UI"/>
            <family val="2"/>
          </rPr>
          <t>1-Projeto
2-Proposta</t>
        </r>
      </text>
    </comment>
    <comment ref="D141" authorId="1" shapeId="0" xr:uid="{70FB83E2-B559-49EF-8D26-292841E9BFFF}">
      <text>
        <r>
          <rPr>
            <sz val="9"/>
            <color indexed="81"/>
            <rFont val="Segoe UI"/>
            <family val="2"/>
          </rPr>
          <t>1-Código
2-Descrição
3-CMD</t>
        </r>
      </text>
    </comment>
    <comment ref="E141" authorId="1" shapeId="0" xr:uid="{10453242-2FC0-46A4-AF26-64603225D659}">
      <text>
        <r>
          <rPr>
            <sz val="9"/>
            <color indexed="81"/>
            <rFont val="Segoe UI"/>
            <family val="2"/>
          </rPr>
          <t xml:space="preserve">1-Proposta
</t>
        </r>
      </text>
    </comment>
    <comment ref="D142" authorId="1" shapeId="0" xr:uid="{928E992F-DC0F-42B9-A5AE-A2459D7948B0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42" authorId="1" shapeId="0" xr:uid="{A649EE72-603F-4A69-9006-31762416D539}">
      <text>
        <r>
          <rPr>
            <sz val="9"/>
            <color indexed="81"/>
            <rFont val="Segoe UI"/>
            <family val="2"/>
          </rPr>
          <t>1-Projeto</t>
        </r>
      </text>
    </comment>
    <comment ref="D143" authorId="1" shapeId="0" xr:uid="{225711D3-8512-4B45-826A-1210779BA207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43" authorId="1" shapeId="0" xr:uid="{06124BE3-5E9F-4914-8504-0A4968969AAA}">
      <text>
        <r>
          <rPr>
            <sz val="9"/>
            <color indexed="81"/>
            <rFont val="Segoe UI"/>
            <family val="2"/>
          </rPr>
          <t>1-Projeto</t>
        </r>
      </text>
    </comment>
    <comment ref="D144" authorId="1" shapeId="0" xr:uid="{AD3C986A-9FE4-45BB-88E9-4A1C987C2ED3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44" authorId="1" shapeId="0" xr:uid="{57782C45-CD1F-4396-8DDD-128B8E70C189}">
      <text>
        <r>
          <rPr>
            <sz val="9"/>
            <color indexed="81"/>
            <rFont val="Segoe UI"/>
            <family val="2"/>
          </rPr>
          <t>1-Projeto</t>
        </r>
      </text>
    </comment>
    <comment ref="D145" authorId="1" shapeId="0" xr:uid="{6EE4E012-BF0F-464C-86E3-B9A630EF31C6}">
      <text>
        <r>
          <rPr>
            <sz val="9"/>
            <color indexed="81"/>
            <rFont val="Segoe UI"/>
            <family val="2"/>
          </rPr>
          <t xml:space="preserve">
1-Descrição</t>
        </r>
      </text>
    </comment>
    <comment ref="E145" authorId="1" shapeId="0" xr:uid="{9F1F1E19-DF6A-4D1D-9A52-9A4481A0B461}">
      <text>
        <r>
          <rPr>
            <sz val="9"/>
            <color indexed="81"/>
            <rFont val="Segoe UI"/>
            <family val="2"/>
          </rPr>
          <t>1-Projeto</t>
        </r>
      </text>
    </comment>
    <comment ref="D146" authorId="1" shapeId="0" xr:uid="{8A7C7186-B87C-4275-9005-DF73CD1791FD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46" authorId="1" shapeId="0" xr:uid="{CD154D34-FC47-4B12-878D-DB0D1ADFCE92}">
      <text>
        <r>
          <rPr>
            <sz val="9"/>
            <color indexed="81"/>
            <rFont val="Segoe UI"/>
            <family val="2"/>
          </rPr>
          <t>1-Projeto</t>
        </r>
      </text>
    </comment>
    <comment ref="D147" authorId="1" shapeId="0" xr:uid="{D489B0E8-6FFD-498B-8473-3F0DAA3A9FB5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47" authorId="1" shapeId="0" xr:uid="{39A5B8F9-9AF8-4510-8DBB-C28715DD6BA2}">
      <text>
        <r>
          <rPr>
            <sz val="9"/>
            <color indexed="81"/>
            <rFont val="Segoe UI"/>
            <family val="2"/>
          </rPr>
          <t>1-Projeto</t>
        </r>
      </text>
    </comment>
    <comment ref="D148" authorId="1" shapeId="0" xr:uid="{F5D9D212-EDF2-4901-990B-80F7F40C65C3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48" authorId="1" shapeId="0" xr:uid="{BA52E1D9-E63B-474C-B1AC-9FF61A356ED0}">
      <text>
        <r>
          <rPr>
            <sz val="9"/>
            <color indexed="81"/>
            <rFont val="Segoe UI"/>
            <family val="2"/>
          </rPr>
          <t>1-Projeto</t>
        </r>
      </text>
    </comment>
    <comment ref="D149" authorId="1" shapeId="0" xr:uid="{4603FD58-A0BD-4566-802B-89E32E8F5CB9}">
      <text>
        <r>
          <rPr>
            <sz val="9"/>
            <color indexed="81"/>
            <rFont val="Segoe UI"/>
            <family val="2"/>
          </rPr>
          <t xml:space="preserve">
1-Descrição</t>
        </r>
      </text>
    </comment>
    <comment ref="E149" authorId="1" shapeId="0" xr:uid="{FB2CF7E6-72ED-47E4-B61C-64477EC68417}">
      <text>
        <r>
          <rPr>
            <sz val="9"/>
            <color indexed="81"/>
            <rFont val="Segoe UI"/>
            <family val="2"/>
          </rPr>
          <t>1-Projeto</t>
        </r>
      </text>
    </comment>
    <comment ref="D150" authorId="1" shapeId="0" xr:uid="{E6248F36-F478-4C22-AA38-7F4105230665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50" authorId="1" shapeId="0" xr:uid="{DAEBFF28-77D3-4F36-BB7D-B29ECDCE58F1}">
      <text>
        <r>
          <rPr>
            <sz val="9"/>
            <color indexed="81"/>
            <rFont val="Segoe UI"/>
            <family val="2"/>
          </rPr>
          <t>1-Projeto</t>
        </r>
      </text>
    </comment>
    <comment ref="D151" authorId="1" shapeId="0" xr:uid="{74719155-A103-4C23-8D6C-86CC707B271D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51" authorId="1" shapeId="0" xr:uid="{1A6E3928-E09C-4AEB-8046-BAAB5CBEF54B}">
      <text>
        <r>
          <rPr>
            <sz val="9"/>
            <color indexed="81"/>
            <rFont val="Segoe UI"/>
            <family val="2"/>
          </rPr>
          <t>1-Projeto</t>
        </r>
      </text>
    </comment>
    <comment ref="D152" authorId="1" shapeId="0" xr:uid="{7387DD8F-752A-4607-ACCD-3DBD0286BCB7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52" authorId="1" shapeId="0" xr:uid="{6B2DD821-3F43-4DD8-8D43-2509D81F8205}">
      <text>
        <r>
          <rPr>
            <sz val="9"/>
            <color indexed="81"/>
            <rFont val="Segoe UI"/>
            <family val="2"/>
          </rPr>
          <t>1-Projeto</t>
        </r>
      </text>
    </comment>
    <comment ref="D153" authorId="1" shapeId="0" xr:uid="{F0010F1E-1DE4-4285-9D96-0417615010D0}">
      <text>
        <r>
          <rPr>
            <sz val="9"/>
            <color indexed="81"/>
            <rFont val="Segoe UI"/>
            <family val="2"/>
          </rPr>
          <t xml:space="preserve">
1-Descrição</t>
        </r>
      </text>
    </comment>
    <comment ref="E153" authorId="1" shapeId="0" xr:uid="{389FE12D-9664-4E5C-B42B-6D1EC188358F}">
      <text>
        <r>
          <rPr>
            <sz val="9"/>
            <color indexed="81"/>
            <rFont val="Segoe UI"/>
            <family val="2"/>
          </rPr>
          <t>1-Projeto</t>
        </r>
      </text>
    </comment>
    <comment ref="D154" authorId="1" shapeId="0" xr:uid="{B21EC878-1403-4947-BA1B-8025CF098147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54" authorId="1" shapeId="0" xr:uid="{4D6B784C-38FF-4ABA-8FCE-00D36AF9527F}">
      <text>
        <r>
          <rPr>
            <sz val="9"/>
            <color indexed="81"/>
            <rFont val="Segoe UI"/>
            <family val="2"/>
          </rPr>
          <t>1-Projeto</t>
        </r>
      </text>
    </comment>
    <comment ref="D155" authorId="1" shapeId="0" xr:uid="{A206EE14-2A5E-4A7E-9CFE-FA75DE093197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55" authorId="1" shapeId="0" xr:uid="{C704E82F-83EA-4586-A6E2-B96EC389C992}">
      <text>
        <r>
          <rPr>
            <sz val="9"/>
            <color indexed="81"/>
            <rFont val="Segoe UI"/>
            <family val="2"/>
          </rPr>
          <t>1-Projeto</t>
        </r>
      </text>
    </comment>
    <comment ref="D156" authorId="1" shapeId="0" xr:uid="{DB187891-4125-4CBA-8795-20FFECF53ACE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56" authorId="1" shapeId="0" xr:uid="{F10A1995-D03E-4EAD-8A2F-57568F4132DD}">
      <text>
        <r>
          <rPr>
            <sz val="9"/>
            <color indexed="81"/>
            <rFont val="Segoe UI"/>
            <family val="2"/>
          </rPr>
          <t>1-Projeto</t>
        </r>
      </text>
    </comment>
    <comment ref="D157" authorId="1" shapeId="0" xr:uid="{572E1E7F-EDB4-4663-B504-520DE838C0AB}">
      <text>
        <r>
          <rPr>
            <sz val="9"/>
            <color indexed="81"/>
            <rFont val="Segoe UI"/>
            <family val="2"/>
          </rPr>
          <t xml:space="preserve">
1-Descrição</t>
        </r>
      </text>
    </comment>
    <comment ref="E157" authorId="1" shapeId="0" xr:uid="{FD02D8A8-83AF-4739-B832-27532E7450E5}">
      <text>
        <r>
          <rPr>
            <sz val="9"/>
            <color indexed="81"/>
            <rFont val="Segoe UI"/>
            <family val="2"/>
          </rPr>
          <t>1-Projeto</t>
        </r>
      </text>
    </comment>
    <comment ref="D158" authorId="1" shapeId="0" xr:uid="{57304E2F-DC3F-4DEE-AD58-A2007105CBCA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58" authorId="1" shapeId="0" xr:uid="{81A336FD-6F94-4D65-B28A-2860F3E4A84D}">
      <text>
        <r>
          <rPr>
            <sz val="9"/>
            <color indexed="81"/>
            <rFont val="Segoe UI"/>
            <family val="2"/>
          </rPr>
          <t>1-Projeto</t>
        </r>
      </text>
    </comment>
    <comment ref="D159" authorId="1" shapeId="0" xr:uid="{6B836070-90E6-41CD-BEAD-8E616C6387D8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59" authorId="1" shapeId="0" xr:uid="{D8C2752C-D9F6-42A3-A5DB-1AC1D34329AC}">
      <text>
        <r>
          <rPr>
            <sz val="9"/>
            <color indexed="81"/>
            <rFont val="Segoe UI"/>
            <family val="2"/>
          </rPr>
          <t>1-Projeto</t>
        </r>
      </text>
    </comment>
    <comment ref="D160" authorId="1" shapeId="0" xr:uid="{CB4B66D0-031F-4267-839F-20AE1118D9E1}">
      <text>
        <r>
          <rPr>
            <sz val="9"/>
            <color indexed="81"/>
            <rFont val="Segoe UI"/>
            <family val="2"/>
          </rPr>
          <t xml:space="preserve">
1-Descrição
2-CMD
3-MSG</t>
        </r>
      </text>
    </comment>
    <comment ref="E160" authorId="1" shapeId="0" xr:uid="{E22E3DE7-971C-4D2D-8030-05869FA6C961}">
      <text>
        <r>
          <rPr>
            <sz val="9"/>
            <color indexed="81"/>
            <rFont val="Segoe UI"/>
            <family val="2"/>
          </rPr>
          <t>1-Projeto</t>
        </r>
      </text>
    </comment>
    <comment ref="D161" authorId="1" shapeId="0" xr:uid="{F7D9D6A2-E311-4760-AFBF-96D81D460772}">
      <text>
        <r>
          <rPr>
            <sz val="9"/>
            <color indexed="81"/>
            <rFont val="Segoe UI"/>
            <family val="2"/>
          </rPr>
          <t xml:space="preserve">
1-Descrição</t>
        </r>
      </text>
    </comment>
    <comment ref="E161" authorId="1" shapeId="0" xr:uid="{CFA398C3-12FA-4AAD-8C4E-0068C8773EF8}">
      <text>
        <r>
          <rPr>
            <sz val="9"/>
            <color indexed="81"/>
            <rFont val="Segoe UI"/>
            <family val="2"/>
          </rPr>
          <t>1-Projeto</t>
        </r>
      </text>
    </comment>
    <comment ref="D162" authorId="1" shapeId="0" xr:uid="{23F741AF-8073-49E9-8A21-4A4C693CA8D1}">
      <text>
        <r>
          <rPr>
            <sz val="9"/>
            <color indexed="81"/>
            <rFont val="Segoe UI"/>
            <family val="2"/>
          </rPr>
          <t>1-Codigo
2-CMD
3-MSG</t>
        </r>
      </text>
    </comment>
    <comment ref="E162" authorId="1" shapeId="0" xr:uid="{86AF4DCF-E69E-4926-98F3-ED1D70B77260}">
      <text>
        <r>
          <rPr>
            <sz val="9"/>
            <color indexed="81"/>
            <rFont val="Segoe UI"/>
            <family val="2"/>
          </rPr>
          <t>1-Projeto</t>
        </r>
      </text>
    </comment>
    <comment ref="D165" authorId="2" shapeId="0" xr:uid="{047F97BF-9270-4686-882F-9F4BE95019D2}">
      <text>
        <r>
          <rPr>
            <sz val="9"/>
            <color indexed="81"/>
            <rFont val="Segoe UI"/>
            <charset val="1"/>
          </rPr>
          <t xml:space="preserve">
1-Pessoa
2-Interesse
3-nivel
4-Tipo de interesse 
5-OBS
6-data cadastro
7-ID</t>
        </r>
      </text>
    </comment>
    <comment ref="E165" authorId="2" shapeId="0" xr:uid="{4A015044-2178-4DB9-94C0-F07E69A18AD3}">
      <text>
        <r>
          <rPr>
            <sz val="9"/>
            <color indexed="81"/>
            <rFont val="Segoe UI"/>
            <charset val="1"/>
          </rPr>
          <t xml:space="preserve">
1-Parte interessada
2-Interesse no Projeto
3-Nivel de Influência
4-Tipo de Interesse</t>
        </r>
      </text>
    </comment>
    <comment ref="D166" authorId="2" shapeId="0" xr:uid="{8AE657DE-3DE1-4182-99BA-7CD9409D43D0}">
      <text>
        <r>
          <rPr>
            <sz val="9"/>
            <color indexed="81"/>
            <rFont val="Segoe UI"/>
            <charset val="1"/>
          </rPr>
          <t xml:space="preserve">
1-Nome
2-CPF/CNPJ
</t>
        </r>
      </text>
    </comment>
    <comment ref="E166" authorId="2" shapeId="0" xr:uid="{E9F21A3B-62C8-42E0-ABBC-EA511C83E1C2}">
      <text>
        <r>
          <rPr>
            <sz val="9"/>
            <color indexed="81"/>
            <rFont val="Segoe UI"/>
            <charset val="1"/>
          </rPr>
          <t xml:space="preserve">
1-Pessoa Thanos</t>
        </r>
      </text>
    </comment>
    <comment ref="D167" authorId="2" shapeId="0" xr:uid="{6DFC33EE-71D9-4F42-AEF8-81D6E6140EE2}">
      <text>
        <r>
          <rPr>
            <sz val="9"/>
            <color indexed="81"/>
            <rFont val="Segoe UI"/>
            <charset val="1"/>
          </rPr>
          <t xml:space="preserve">
1-Nome
2-Interesse
3-nivel
4-situação
5-codigo
6-data cadastro
7-CMD
8-MSG
</t>
        </r>
      </text>
    </comment>
    <comment ref="E167" authorId="2" shapeId="0" xr:uid="{61CE1A26-972E-4527-B33C-0F750424F799}">
      <text>
        <r>
          <rPr>
            <sz val="9"/>
            <color indexed="81"/>
            <rFont val="Segoe UI"/>
            <charset val="1"/>
          </rPr>
          <t xml:space="preserve">
1-Projeto
2-Parte interessada
3-Pessoa</t>
        </r>
      </text>
    </comment>
    <comment ref="D168" authorId="2" shapeId="0" xr:uid="{4F096A1C-7E56-4DB1-A0CA-B67195B8515E}">
      <text>
        <r>
          <rPr>
            <sz val="9"/>
            <color indexed="81"/>
            <rFont val="Segoe UI"/>
            <charset val="1"/>
          </rPr>
          <t xml:space="preserve">
1-Pessoa
2-Interesse
3-nivel
4-Tipo de interesse 
5-OBS
6-CMD
7-MSG</t>
        </r>
      </text>
    </comment>
    <comment ref="E168" authorId="2" shapeId="0" xr:uid="{0F0F591E-CD57-4910-B3A3-01B6976B395A}">
      <text>
        <r>
          <rPr>
            <sz val="9"/>
            <color indexed="81"/>
            <rFont val="Segoe UI"/>
            <charset val="1"/>
          </rPr>
          <t xml:space="preserve">
1-Projeto
2-Pessoa
3-Parte interessada</t>
        </r>
      </text>
    </comment>
    <comment ref="D169" authorId="2" shapeId="0" xr:uid="{BCC7D956-ED75-4584-9CAF-11E7FC5ACB6B}">
      <text>
        <r>
          <rPr>
            <sz val="9"/>
            <color indexed="81"/>
            <rFont val="Segoe UI"/>
            <charset val="1"/>
          </rPr>
          <t xml:space="preserve">
1-Nome
2-CPF/CNPJ
3-CMD
</t>
        </r>
      </text>
    </comment>
    <comment ref="E169" authorId="2" shapeId="0" xr:uid="{0C52165D-F502-4EAF-BD82-D8227E1DA7E3}">
      <text>
        <r>
          <rPr>
            <sz val="9"/>
            <color indexed="81"/>
            <rFont val="Segoe UI"/>
            <charset val="1"/>
          </rPr>
          <t xml:space="preserve">
1-Pessoa</t>
        </r>
      </text>
    </comment>
    <comment ref="D170" authorId="2" shapeId="0" xr:uid="{D505F5E7-A8B4-4B73-90E9-430B6B084E4E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170" authorId="2" shapeId="0" xr:uid="{7A8DBD4E-6C78-404A-8BA6-2EDCB8A22B86}">
      <text>
        <r>
          <rPr>
            <sz val="9"/>
            <color indexed="81"/>
            <rFont val="Segoe UI"/>
            <charset val="1"/>
          </rPr>
          <t xml:space="preserve">
1-Interesse no Projeto</t>
        </r>
      </text>
    </comment>
    <comment ref="D171" authorId="2" shapeId="0" xr:uid="{19DF85D4-C74B-43B0-8C84-38A3F5FA8BFC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171" authorId="2" shapeId="0" xr:uid="{1A1DFD2C-6698-484B-B142-C278A65DE101}">
      <text>
        <r>
          <rPr>
            <sz val="9"/>
            <color indexed="81"/>
            <rFont val="Segoe UI"/>
            <charset val="1"/>
          </rPr>
          <t xml:space="preserve">
1-Nível de Influência</t>
        </r>
      </text>
    </comment>
    <comment ref="D172" authorId="2" shapeId="0" xr:uid="{3A95A0D2-7204-4FC4-9810-083484B6B67F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172" authorId="2" shapeId="0" xr:uid="{BD690B8D-40E2-4E1D-A67E-A765CF3880EF}">
      <text>
        <r>
          <rPr>
            <sz val="9"/>
            <color indexed="81"/>
            <rFont val="Segoe UI"/>
            <charset val="1"/>
          </rPr>
          <t xml:space="preserve">
1-Tipo de Interesse</t>
        </r>
      </text>
    </comment>
    <comment ref="D173" authorId="2" shapeId="0" xr:uid="{CFD52A91-27F0-4F9F-AEBC-21AD0B2B7D96}">
      <text>
        <r>
          <rPr>
            <sz val="9"/>
            <color indexed="81"/>
            <rFont val="Segoe UI"/>
            <charset val="1"/>
          </rPr>
          <t xml:space="preserve">
1-Pessoa
2-Interesse
3-nivel
4-Tipo de interesse 
5-OBS
6-CMD
7-MSG</t>
        </r>
      </text>
    </comment>
    <comment ref="E173" authorId="2" shapeId="0" xr:uid="{1CC60B64-C88B-4D35-9093-9CB46076AD43}">
      <text>
        <r>
          <rPr>
            <sz val="9"/>
            <color indexed="81"/>
            <rFont val="Segoe UI"/>
            <charset val="1"/>
          </rPr>
          <t xml:space="preserve">
1-Projeto
2-Pessoa
3-Parte interessada</t>
        </r>
      </text>
    </comment>
    <comment ref="D174" authorId="2" shapeId="0" xr:uid="{F4E1742A-5330-4C3C-827E-88E06DE677F3}">
      <text>
        <r>
          <rPr>
            <sz val="9"/>
            <color indexed="81"/>
            <rFont val="Segoe UI"/>
            <charset val="1"/>
          </rPr>
          <t xml:space="preserve">
1-Pessoa
2-Interesse
3-nivel
4-Tipo de interesse 
5-OBS
</t>
        </r>
      </text>
    </comment>
    <comment ref="E174" authorId="2" shapeId="0" xr:uid="{A30E2497-9DD7-45C6-A706-70E467AFECC5}">
      <text>
        <r>
          <rPr>
            <sz val="9"/>
            <color indexed="81"/>
            <rFont val="Segoe UI"/>
            <charset val="1"/>
          </rPr>
          <t xml:space="preserve">
1-Projeto
2-Pessoa
3-Parte interessada</t>
        </r>
      </text>
    </comment>
    <comment ref="D175" authorId="2" shapeId="0" xr:uid="{939E314A-A2B8-4C86-8503-203C5FB0BFFB}">
      <text>
        <r>
          <rPr>
            <sz val="9"/>
            <color indexed="81"/>
            <rFont val="Segoe UI"/>
            <charset val="1"/>
          </rPr>
          <t xml:space="preserve">
1-Pessoa
2-Interesse
3-nivel
4-Tipo de interesse 
5-OBS
6-CMD
7-MSG</t>
        </r>
      </text>
    </comment>
    <comment ref="E175" authorId="2" shapeId="0" xr:uid="{58876F64-77FA-4D48-9F81-257210813805}">
      <text>
        <r>
          <rPr>
            <sz val="9"/>
            <color indexed="81"/>
            <rFont val="Segoe UI"/>
            <charset val="1"/>
          </rPr>
          <t xml:space="preserve">
1-Projeto
2-Pessoa
3-Parte interessada</t>
        </r>
      </text>
    </comment>
    <comment ref="D176" authorId="2" shapeId="0" xr:uid="{2888DC67-BC7D-4DB2-8BCE-C8D69109BA93}">
      <text>
        <r>
          <rPr>
            <sz val="9"/>
            <color indexed="81"/>
            <rFont val="Segoe UI"/>
            <charset val="1"/>
          </rPr>
          <t xml:space="preserve">
1-Codigo
2-CMD
3-MSG</t>
        </r>
      </text>
    </comment>
    <comment ref="E176" authorId="2" shapeId="0" xr:uid="{D0C1F621-5797-4DE7-8DB9-D9577A7A7FD5}">
      <text>
        <r>
          <rPr>
            <sz val="9"/>
            <color indexed="81"/>
            <rFont val="Segoe UI"/>
            <charset val="1"/>
          </rPr>
          <t xml:space="preserve">
1-Parte interessada</t>
        </r>
      </text>
    </comment>
    <comment ref="D179" authorId="2" shapeId="0" xr:uid="{96C69414-806B-4826-A0D0-58FB37BC1FDD}">
      <text>
        <r>
          <rPr>
            <sz val="9"/>
            <color indexed="81"/>
            <rFont val="Segoe UI"/>
            <charset val="1"/>
          </rPr>
          <t xml:space="preserve">
1-Pessoa
2-Função
3-Disponibilidade
4-Disponibilidade em horas
5-por dia
6-OBS
7-Habilidade
8-ID
</t>
        </r>
      </text>
    </comment>
    <comment ref="E179" authorId="2" shapeId="0" xr:uid="{9FE0C7AD-9742-41C1-8E8D-0A9F179D930E}">
      <text>
        <r>
          <rPr>
            <sz val="9"/>
            <color indexed="81"/>
            <rFont val="Segoe UI"/>
            <charset val="1"/>
          </rPr>
          <t xml:space="preserve">
1-Profissionais 
2-Habilidades</t>
        </r>
      </text>
    </comment>
    <comment ref="D180" authorId="2" shapeId="0" xr:uid="{DF69D63C-A0D0-480C-9DD0-31A7BD65E4B5}">
      <text>
        <r>
          <rPr>
            <sz val="9"/>
            <color indexed="81"/>
            <rFont val="Segoe UI"/>
            <charset val="1"/>
          </rPr>
          <t xml:space="preserve">
1-Código
2-Nome da função</t>
        </r>
      </text>
    </comment>
    <comment ref="E180" authorId="2" shapeId="0" xr:uid="{52B20059-1C48-4AB0-BFB9-2B5A3DE89846}">
      <text>
        <r>
          <rPr>
            <sz val="9"/>
            <color indexed="81"/>
            <rFont val="Segoe UI"/>
            <charset val="1"/>
          </rPr>
          <t xml:space="preserve">
1-Função Thanos</t>
        </r>
      </text>
    </comment>
    <comment ref="D181" authorId="2" shapeId="0" xr:uid="{AA2A0A92-94B7-46A7-B4EA-044635A0EC8A}">
      <text>
        <r>
          <rPr>
            <sz val="9"/>
            <color indexed="81"/>
            <rFont val="Segoe UI"/>
            <charset val="1"/>
          </rPr>
          <t xml:space="preserve">
1-Nome
2-Função
3-Disponibilidade
4-Situação
5-Codigo
6-Data de cadastro
7-CMD
8-MSG</t>
        </r>
      </text>
    </comment>
    <comment ref="E181" authorId="2" shapeId="0" xr:uid="{86AB1906-0250-47AA-89D9-51B26BA4D703}">
      <text>
        <r>
          <rPr>
            <sz val="9"/>
            <color indexed="81"/>
            <rFont val="Segoe UI"/>
            <charset val="1"/>
          </rPr>
          <t xml:space="preserve">
1-Projeto
2-Pessoa
3-Função
4-Profissionais do projeto</t>
        </r>
      </text>
    </comment>
    <comment ref="D182" authorId="2" shapeId="0" xr:uid="{9786EF08-DCDB-4D2C-9E03-3D39750BC9C1}">
      <text>
        <r>
          <rPr>
            <sz val="9"/>
            <color indexed="81"/>
            <rFont val="Segoe UI"/>
            <charset val="1"/>
          </rPr>
          <t xml:space="preserve">
1-Pessoa
2-Função
3-Disponibilidade
4-Disponibilidade em horas
5-por dia
6-OBS
7-CMD
8-MSG</t>
        </r>
      </text>
    </comment>
    <comment ref="E182" authorId="2" shapeId="0" xr:uid="{FCAF495A-1E83-41C7-97A7-D47A4328D151}">
      <text>
        <r>
          <rPr>
            <sz val="9"/>
            <color indexed="81"/>
            <rFont val="Segoe UI"/>
            <charset val="1"/>
          </rPr>
          <t xml:space="preserve">
1-Profissionais do projeto
2-Pessoa
3-Função
</t>
        </r>
      </text>
    </comment>
    <comment ref="D183" authorId="2" shapeId="0" xr:uid="{C416D64F-F23A-4CD7-8139-7540475CFC8B}">
      <text>
        <r>
          <rPr>
            <sz val="9"/>
            <color indexed="81"/>
            <rFont val="Segoe UI"/>
            <charset val="1"/>
          </rPr>
          <t xml:space="preserve">
1-Nome da função
2-CMD</t>
        </r>
      </text>
    </comment>
    <comment ref="E183" authorId="2" shapeId="0" xr:uid="{60560AAC-751B-445A-AD6B-0858670974C6}">
      <text>
        <r>
          <rPr>
            <sz val="9"/>
            <color indexed="81"/>
            <rFont val="Segoe UI"/>
            <charset val="1"/>
          </rPr>
          <t xml:space="preserve">
1-Função Thanos</t>
        </r>
      </text>
    </comment>
    <comment ref="D184" authorId="2" shapeId="0" xr:uid="{D7ADA578-21CC-42C8-B775-540288BBACBD}">
      <text>
        <r>
          <rPr>
            <sz val="9"/>
            <color indexed="81"/>
            <rFont val="Segoe UI"/>
            <charset val="1"/>
          </rPr>
          <t xml:space="preserve">
1-Pessoa
2-Função
3-Disponibilidade
4-Disponibilidade em horas
5-por dia
6-OBS
7-CMD
8-MSG</t>
        </r>
      </text>
    </comment>
    <comment ref="E184" authorId="2" shapeId="0" xr:uid="{18BED79B-4D6D-4C81-B74C-C960C3DFE7E2}">
      <text>
        <r>
          <rPr>
            <sz val="9"/>
            <color indexed="81"/>
            <rFont val="Segoe UI"/>
            <charset val="1"/>
          </rPr>
          <t xml:space="preserve">
1-Profissionais do projeto
2-Pessoa
3-Função
</t>
        </r>
      </text>
    </comment>
    <comment ref="D185" authorId="2" shapeId="0" xr:uid="{1B09306B-963F-40D5-8A13-90E5295974C3}">
      <text>
        <r>
          <rPr>
            <sz val="9"/>
            <color indexed="81"/>
            <rFont val="Segoe UI"/>
            <charset val="1"/>
          </rPr>
          <t xml:space="preserve">
1-Pessoa
2-Função
3-Disponibilidade
4-Disponibilidade em horas
5-por dia
6-OBS
7-Habilidade
</t>
        </r>
      </text>
    </comment>
    <comment ref="E185" authorId="2" shapeId="0" xr:uid="{2F3C76C8-3C53-4FF3-97EF-E539BE7C8CC1}">
      <text>
        <r>
          <rPr>
            <sz val="9"/>
            <color indexed="81"/>
            <rFont val="Segoe UI"/>
            <charset val="1"/>
          </rPr>
          <t xml:space="preserve">
1-Profissionais do projeto
2-Pessoa
3-Função
</t>
        </r>
      </text>
    </comment>
    <comment ref="D186" authorId="2" shapeId="0" xr:uid="{D0C3FEED-B232-4B99-8E11-9793D95902BA}">
      <text>
        <r>
          <rPr>
            <sz val="9"/>
            <color indexed="81"/>
            <rFont val="Segoe UI"/>
            <charset val="1"/>
          </rPr>
          <t xml:space="preserve">
1-Pessoa
2-Função
3-Disponibilidade
4-Disponibilidade em horas
5-por dia
6-OBS
7-Habilidade
8-CMD
9-MSG</t>
        </r>
      </text>
    </comment>
    <comment ref="E186" authorId="2" shapeId="0" xr:uid="{C66920BE-5628-40EB-83B1-8128F5056828}">
      <text>
        <r>
          <rPr>
            <sz val="9"/>
            <color indexed="81"/>
            <rFont val="Segoe UI"/>
            <charset val="1"/>
          </rPr>
          <t xml:space="preserve">
1-Profissionais do projeto
2-Pessoa
3-Função
</t>
        </r>
      </text>
    </comment>
    <comment ref="D187" authorId="2" shapeId="0" xr:uid="{FAC965B0-66DC-49E2-BC06-159E41909B02}">
      <text>
        <r>
          <rPr>
            <sz val="9"/>
            <color indexed="81"/>
            <rFont val="Segoe UI"/>
            <charset val="1"/>
          </rPr>
          <t xml:space="preserve">
1-Codigo
2-CMD
3-MSG</t>
        </r>
      </text>
    </comment>
    <comment ref="E187" authorId="2" shapeId="0" xr:uid="{8727A168-EA26-4875-9326-329AA1581637}">
      <text>
        <r>
          <rPr>
            <sz val="9"/>
            <color indexed="81"/>
            <rFont val="Segoe UI"/>
            <charset val="1"/>
          </rPr>
          <t xml:space="preserve">
1-Profissionais do projeto
</t>
        </r>
      </text>
    </comment>
    <comment ref="D188" authorId="2" shapeId="0" xr:uid="{935AB299-B77F-4D69-AEED-00358DC3E1F2}">
      <text>
        <r>
          <rPr>
            <sz val="9"/>
            <color indexed="81"/>
            <rFont val="Segoe UI"/>
            <charset val="1"/>
          </rPr>
          <t xml:space="preserve">
1-Habilidade 
2-CMD
3-MSG</t>
        </r>
      </text>
    </comment>
    <comment ref="E188" authorId="2" shapeId="0" xr:uid="{587B3CC0-7CCF-4349-8C37-C8995EC96D51}">
      <text>
        <r>
          <rPr>
            <sz val="9"/>
            <color indexed="81"/>
            <rFont val="Segoe UI"/>
            <charset val="1"/>
          </rPr>
          <t xml:space="preserve">
1-Profissionais do projeto
</t>
        </r>
      </text>
    </comment>
    <comment ref="D189" authorId="2" shapeId="0" xr:uid="{811D137B-F1A9-41DE-9E87-03923D75C2BD}">
      <text>
        <r>
          <rPr>
            <sz val="9"/>
            <color indexed="81"/>
            <rFont val="Segoe UI"/>
            <charset val="1"/>
          </rPr>
          <t xml:space="preserve">
1-Habilidade 
2-CMD
3-MSG</t>
        </r>
      </text>
    </comment>
    <comment ref="E189" authorId="2" shapeId="0" xr:uid="{7E0E34F6-F68B-47D4-BE60-59A2FAE8650A}">
      <text>
        <r>
          <rPr>
            <sz val="9"/>
            <color indexed="81"/>
            <rFont val="Segoe UI"/>
            <charset val="1"/>
          </rPr>
          <t xml:space="preserve">
1-Profissionais do projeto
</t>
        </r>
      </text>
    </comment>
    <comment ref="D190" authorId="2" shapeId="0" xr:uid="{48EE672A-DFAE-402F-913A-77E01D0F590A}">
      <text>
        <r>
          <rPr>
            <sz val="9"/>
            <color indexed="81"/>
            <rFont val="Segoe UI"/>
            <charset val="1"/>
          </rPr>
          <t xml:space="preserve">
1-Habilidade </t>
        </r>
      </text>
    </comment>
    <comment ref="E190" authorId="2" shapeId="0" xr:uid="{10816ADE-1982-4C70-BC8D-F63528352607}">
      <text>
        <r>
          <rPr>
            <sz val="9"/>
            <color indexed="81"/>
            <rFont val="Segoe UI"/>
            <charset val="1"/>
          </rPr>
          <t xml:space="preserve">
1-Profissionais do projeto
</t>
        </r>
      </text>
    </comment>
    <comment ref="D191" authorId="2" shapeId="0" xr:uid="{15B37C0A-F09F-4EEA-AF4F-E7DF68BB035B}">
      <text>
        <r>
          <rPr>
            <sz val="9"/>
            <color indexed="81"/>
            <rFont val="Segoe UI"/>
            <charset val="1"/>
          </rPr>
          <t xml:space="preserve">
1-Codigo
2-CMD
3-MSG</t>
        </r>
      </text>
    </comment>
    <comment ref="E191" authorId="2" shapeId="0" xr:uid="{98F7E1C3-B3B0-4E31-A93E-185A89E4268E}">
      <text>
        <r>
          <rPr>
            <sz val="9"/>
            <color indexed="81"/>
            <rFont val="Segoe UI"/>
            <charset val="1"/>
          </rPr>
          <t xml:space="preserve">
1-Profissionais do projeto
</t>
        </r>
      </text>
    </comment>
    <comment ref="D194" authorId="2" shapeId="0" xr:uid="{B5726302-D8DA-4E1F-905C-9D4C8CE11A4E}">
      <text>
        <r>
          <rPr>
            <sz val="9"/>
            <color indexed="81"/>
            <rFont val="Segoe UI"/>
            <charset val="1"/>
          </rPr>
          <t xml:space="preserve">
1-Descrição 
2-Responsável
3-Prazo
4-Pendencia
5-Data pendencia
6-OBS
7-Data cadastro
8-Situação
9-Justificativa:
10-Data e hora da alteração.
11-Usuário que realizou a alteração.</t>
        </r>
      </text>
    </comment>
    <comment ref="E194" authorId="2" shapeId="0" xr:uid="{E4A81B0B-6BAC-4F0F-9670-A7BC437F1E37}">
      <text>
        <r>
          <rPr>
            <sz val="9"/>
            <color indexed="81"/>
            <rFont val="Segoe UI"/>
            <charset val="1"/>
          </rPr>
          <t xml:space="preserve">
1-Compromisso do projeto
2-Historico
</t>
        </r>
      </text>
    </comment>
    <comment ref="D195" authorId="2" shapeId="0" xr:uid="{6EF3080B-74C0-4DFF-8BA8-97663154DFF2}">
      <text>
        <r>
          <rPr>
            <sz val="9"/>
            <color indexed="81"/>
            <rFont val="Segoe UI"/>
            <charset val="1"/>
          </rPr>
          <t xml:space="preserve">
1-Descrição 
2-Responsável
3-Situação
4-Codigo
5-PRazo
6-Data cadastro
7-CMD
8-MSG
</t>
        </r>
      </text>
    </comment>
    <comment ref="E195" authorId="2" shapeId="0" xr:uid="{2AF45ED1-972E-40C0-95F7-9F554812C10D}">
      <text>
        <r>
          <rPr>
            <sz val="9"/>
            <color indexed="81"/>
            <rFont val="Segoe UI"/>
            <charset val="1"/>
          </rPr>
          <t xml:space="preserve">
1-Projeto
2-Pessoa
3-Compromisso do projeto</t>
        </r>
      </text>
    </comment>
    <comment ref="D196" authorId="2" shapeId="0" xr:uid="{0415179C-C591-4472-9A31-554A6D772B81}">
      <text>
        <r>
          <rPr>
            <sz val="9"/>
            <color indexed="81"/>
            <rFont val="Segoe UI"/>
            <charset val="1"/>
          </rPr>
          <t xml:space="preserve">
1-Descrição 
2-Responsável
3-Prazo
4-Pendencia
5-Data pendencia
6-OBS
7-CMD
8-MSG</t>
        </r>
      </text>
    </comment>
    <comment ref="E196" authorId="2" shapeId="0" xr:uid="{C86DD10B-6C56-466E-ABF7-E0E93AC2DE15}">
      <text>
        <r>
          <rPr>
            <sz val="9"/>
            <color indexed="81"/>
            <rFont val="Segoe UI"/>
            <charset val="1"/>
          </rPr>
          <t xml:space="preserve">
1-Compromisso do projeto
2-Pessoa
</t>
        </r>
      </text>
    </comment>
    <comment ref="D197" authorId="2" shapeId="0" xr:uid="{F0D6DE5C-32F1-4FF5-81BA-229A83B34F33}">
      <text>
        <r>
          <rPr>
            <sz val="9"/>
            <color indexed="81"/>
            <rFont val="Segoe UI"/>
            <charset val="1"/>
          </rPr>
          <t xml:space="preserve">
1-Descrição 
2-Responsável
3-Prazo
4-Pendencia
5-Data pendencia
6-OBS
7-CMD
8-MSG</t>
        </r>
      </text>
    </comment>
    <comment ref="E197" authorId="2" shapeId="0" xr:uid="{5197F75D-B81E-45A6-A1D6-906E60BA5A40}">
      <text>
        <r>
          <rPr>
            <sz val="9"/>
            <color indexed="81"/>
            <rFont val="Segoe UI"/>
            <charset val="1"/>
          </rPr>
          <t xml:space="preserve">
1-Compromisso do projeto
2-Pessoa
</t>
        </r>
      </text>
    </comment>
    <comment ref="D198" authorId="2" shapeId="0" xr:uid="{470D4225-D740-4E13-815D-F6256BAD0B3E}">
      <text>
        <r>
          <rPr>
            <sz val="9"/>
            <color indexed="81"/>
            <rFont val="Segoe UI"/>
            <charset val="1"/>
          </rPr>
          <t xml:space="preserve">
1-Descrição 
2-Responsável
3-Prazo
4-Pendencia
5-Data pendencia
6-OBS</t>
        </r>
      </text>
    </comment>
    <comment ref="E198" authorId="2" shapeId="0" xr:uid="{BCA50AA3-8CF1-4643-BC97-9CF0F367116C}">
      <text>
        <r>
          <rPr>
            <sz val="9"/>
            <color indexed="81"/>
            <rFont val="Segoe UI"/>
            <charset val="1"/>
          </rPr>
          <t xml:space="preserve">
1-Compromisso do projeto
2-Pessoa
</t>
        </r>
      </text>
    </comment>
    <comment ref="D199" authorId="2" shapeId="0" xr:uid="{6D5DFC32-308E-4706-992A-0F8F5F6D5F92}">
      <text>
        <r>
          <rPr>
            <sz val="9"/>
            <color indexed="81"/>
            <rFont val="Segoe UI"/>
            <charset val="1"/>
          </rPr>
          <t xml:space="preserve">
1-Descrição 
2-Responsável
3-Prazo
4-Pendencia
5-Data pendencia
6-OBS
7-CMD
8-MSG</t>
        </r>
      </text>
    </comment>
    <comment ref="E199" authorId="2" shapeId="0" xr:uid="{6F4488DE-CCCC-49AC-A843-9674DD19547F}">
      <text>
        <r>
          <rPr>
            <sz val="9"/>
            <color indexed="81"/>
            <rFont val="Segoe UI"/>
            <charset val="1"/>
          </rPr>
          <t xml:space="preserve">
1-Compromisso do projeto
2-Pessoa
</t>
        </r>
      </text>
    </comment>
    <comment ref="D200" authorId="2" shapeId="0" xr:uid="{B2E6E0C3-C1C4-4442-959C-EE0ADCEE7F05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00" authorId="2" shapeId="0" xr:uid="{3ADE3D8C-AE5E-4C2F-8B32-C76095138CD2}">
      <text>
        <r>
          <rPr>
            <sz val="9"/>
            <color indexed="81"/>
            <rFont val="Segoe UI"/>
            <charset val="1"/>
          </rPr>
          <t xml:space="preserve">
1-Compromisso do projeto
</t>
        </r>
      </text>
    </comment>
    <comment ref="D201" authorId="2" shapeId="0" xr:uid="{11DDD656-50A9-4065-9191-CB3794957640}">
      <text>
        <r>
          <rPr>
            <sz val="9"/>
            <color indexed="81"/>
            <rFont val="Segoe UI"/>
            <charset val="1"/>
          </rPr>
          <t xml:space="preserve">
1-Situação
2-CMD
3-MSG</t>
        </r>
      </text>
    </comment>
    <comment ref="E201" authorId="2" shapeId="0" xr:uid="{703D5160-35C8-4134-82D4-8225326E53F6}">
      <text>
        <r>
          <rPr>
            <sz val="9"/>
            <color indexed="81"/>
            <rFont val="Segoe UI"/>
            <charset val="1"/>
          </rPr>
          <t xml:space="preserve">
1-Compromisso do projeto
</t>
        </r>
      </text>
    </comment>
    <comment ref="D202" authorId="2" shapeId="0" xr:uid="{DE73AD9A-7C0B-413E-9C53-896C016A97CB}">
      <text>
        <r>
          <rPr>
            <sz val="9"/>
            <color indexed="81"/>
            <rFont val="Segoe UI"/>
            <charset val="1"/>
          </rPr>
          <t xml:space="preserve">
1-Situação
2-Justificativa:
3-CMD
4-MSG</t>
        </r>
      </text>
    </comment>
    <comment ref="E202" authorId="2" shapeId="0" xr:uid="{4F37EAEC-AF49-46EE-8954-97555E0053E0}">
      <text>
        <r>
          <rPr>
            <sz val="9"/>
            <color indexed="81"/>
            <rFont val="Segoe UI"/>
            <charset val="1"/>
          </rPr>
          <t xml:space="preserve">
1-Compromisso do projeto
</t>
        </r>
      </text>
    </comment>
    <comment ref="D207" authorId="2" shapeId="0" xr:uid="{F1DB64AE-22DA-4613-8BEC-F163340B78E3}">
      <text>
        <r>
          <rPr>
            <sz val="9"/>
            <color indexed="81"/>
            <rFont val="Segoe UI"/>
            <charset val="1"/>
          </rPr>
          <t xml:space="preserve">
1-Responsável
2-Data 
3-Justificativa
4-CMD
5-MSG</t>
        </r>
      </text>
    </comment>
    <comment ref="E207" authorId="2" shapeId="0" xr:uid="{94908F4F-A1E9-4032-8534-DB639349194F}">
      <text>
        <r>
          <rPr>
            <sz val="9"/>
            <color indexed="81"/>
            <rFont val="Segoe UI"/>
            <charset val="1"/>
          </rPr>
          <t xml:space="preserve">
1-Compromisso do projeto
2-Pessoa
</t>
        </r>
      </text>
    </comment>
    <comment ref="D208" authorId="2" shapeId="0" xr:uid="{3AE8011C-D8EC-4D82-AB7A-0B6DAA8C1658}">
      <text>
        <r>
          <rPr>
            <sz val="9"/>
            <color indexed="81"/>
            <rFont val="Segoe UI"/>
            <charset val="1"/>
          </rPr>
          <t xml:space="preserve">
1-Justificativa
2-CMD 
3-MSG</t>
        </r>
      </text>
    </comment>
    <comment ref="E208" authorId="2" shapeId="0" xr:uid="{E76FE1AA-2DB6-4493-B395-47C5E2F7845E}">
      <text>
        <r>
          <rPr>
            <sz val="9"/>
            <color indexed="81"/>
            <rFont val="Segoe UI"/>
            <charset val="1"/>
          </rPr>
          <t xml:space="preserve">
1-Compromisso do projeto
</t>
        </r>
      </text>
    </comment>
    <comment ref="D211" authorId="2" shapeId="0" xr:uid="{9509508A-D600-4C22-87A7-EF1B590F46F6}">
      <text>
        <r>
          <rPr>
            <sz val="9"/>
            <color indexed="81"/>
            <rFont val="Segoe UI"/>
            <charset val="1"/>
          </rPr>
          <t xml:space="preserve">
1-Descrição 
2-Tipo 
3-Probablidade 
4-impacto 
5-situação
6-Justificativa
7-Data cadastro
8-usuario cadastro
9-ID</t>
        </r>
      </text>
    </comment>
    <comment ref="E211" authorId="2" shapeId="0" xr:uid="{0571F214-560F-4F42-B9CB-520C176B4A18}">
      <text>
        <r>
          <rPr>
            <sz val="9"/>
            <color indexed="81"/>
            <rFont val="Segoe UI"/>
            <charset val="1"/>
          </rPr>
          <t xml:space="preserve">
1-Riscos do Projeto
2-Tipode Risco
3-Probabilidade
4-Situação do Risco</t>
        </r>
      </text>
    </comment>
    <comment ref="D212" authorId="2" shapeId="0" xr:uid="{D0B8D4D6-04FA-45AF-AC9A-AF6F29B6E6B0}">
      <text>
        <r>
          <rPr>
            <sz val="9"/>
            <color indexed="81"/>
            <rFont val="Segoe UI"/>
            <charset val="1"/>
          </rPr>
          <t xml:space="preserve">
1-Descrição 
2-Tipo 
3-Probablidade 
4-situação
5-Codigo
6-data de cadastro
7-CMD
8-MSG</t>
        </r>
      </text>
    </comment>
    <comment ref="E212" authorId="2" shapeId="0" xr:uid="{66113942-3D4A-43C3-8C4F-AC2BDE2DAE94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13" authorId="2" shapeId="0" xr:uid="{379D81AE-D191-4717-AF58-7A26B9BB538C}">
      <text>
        <r>
          <rPr>
            <sz val="9"/>
            <color indexed="81"/>
            <rFont val="Segoe UI"/>
            <charset val="1"/>
          </rPr>
          <t xml:space="preserve">
1-Descrição 
2-Tipo 
3-Probablidade 
4-impacto 
5-situação
6-Justificativa
7-CMD
8-MSG</t>
        </r>
      </text>
    </comment>
    <comment ref="E213" authorId="2" shapeId="0" xr:uid="{792285A0-8A40-420E-B720-7A5682BB7E75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14" authorId="2" shapeId="0" xr:uid="{6E9DEB38-9BD0-4A32-8291-E1707319DB1F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14" authorId="2" shapeId="0" xr:uid="{C60BB016-4C78-429D-A215-A35F8D68E481}">
      <text>
        <r>
          <rPr>
            <sz val="9"/>
            <color indexed="81"/>
            <rFont val="Segoe UI"/>
            <charset val="1"/>
          </rPr>
          <t xml:space="preserve">
1-Tipo de Risco</t>
        </r>
      </text>
    </comment>
    <comment ref="D215" authorId="2" shapeId="0" xr:uid="{09CC9890-70BF-46EF-9458-96A4FB4FF67D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15" authorId="2" shapeId="0" xr:uid="{CA89B7A0-166F-4406-A67A-0B347F3BFA7F}">
      <text>
        <r>
          <rPr>
            <sz val="9"/>
            <color indexed="81"/>
            <rFont val="Segoe UI"/>
            <charset val="1"/>
          </rPr>
          <t xml:space="preserve">
1-Probabilidade</t>
        </r>
      </text>
    </comment>
    <comment ref="D216" authorId="2" shapeId="0" xr:uid="{EBD94BB6-9070-4AAD-9BF1-4BA63AEAE361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16" authorId="2" shapeId="0" xr:uid="{627BDC9B-48F0-4BA2-AAC7-A53A03FE1012}">
      <text>
        <r>
          <rPr>
            <sz val="9"/>
            <color indexed="81"/>
            <rFont val="Segoe UI"/>
            <charset val="1"/>
          </rPr>
          <t xml:space="preserve">
1-Situação do Risco</t>
        </r>
      </text>
    </comment>
    <comment ref="D217" authorId="2" shapeId="0" xr:uid="{C6A26032-616A-44FC-BD3E-A44CA3C7A918}">
      <text>
        <r>
          <rPr>
            <sz val="9"/>
            <color indexed="81"/>
            <rFont val="Segoe UI"/>
            <charset val="1"/>
          </rPr>
          <t xml:space="preserve">
1-Descrição 
2-Tipo 
3-Probablidade 
4-impacto 
5-situação
6-Justificativa
7-CMD
8-MSG</t>
        </r>
      </text>
    </comment>
    <comment ref="E217" authorId="2" shapeId="0" xr:uid="{0A7C7F30-BA82-43CB-B359-6A87418DB0C3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18" authorId="2" shapeId="0" xr:uid="{0892C9EE-24E9-4B5C-9134-C32A7BDDF8DB}">
      <text>
        <r>
          <rPr>
            <sz val="9"/>
            <color indexed="81"/>
            <rFont val="Segoe UI"/>
            <charset val="1"/>
          </rPr>
          <t xml:space="preserve">
1-Descrição 
2-Tipo 
3-Probablidade 
4-impacto 
5-situação
6-Justificativa</t>
        </r>
      </text>
    </comment>
    <comment ref="E218" authorId="2" shapeId="0" xr:uid="{EEFA80B4-D3B5-44C6-BE47-F4A58497DC26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19" authorId="2" shapeId="0" xr:uid="{56F0AD9E-0C82-44C2-B938-311703498678}">
      <text>
        <r>
          <rPr>
            <sz val="9"/>
            <color indexed="81"/>
            <rFont val="Segoe UI"/>
            <charset val="1"/>
          </rPr>
          <t xml:space="preserve">
1-Descrição 
2-Tipo 
3-Probablidade 
4-impacto 
5-situação
6-Justificativa
7-CMD
8-MSG</t>
        </r>
      </text>
    </comment>
    <comment ref="E219" authorId="2" shapeId="0" xr:uid="{E02E22E2-6C61-401F-8982-F31F7EC74BB5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20" authorId="2" shapeId="0" xr:uid="{9D24A030-914C-4FA6-95E9-798E6B9E75D7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20" authorId="2" shapeId="0" xr:uid="{ABDB84EB-8751-48D7-A882-D8C6A9A9E88B}">
      <text>
        <r>
          <rPr>
            <sz val="9"/>
            <color indexed="81"/>
            <rFont val="Segoe UI"/>
            <charset val="1"/>
          </rPr>
          <t xml:space="preserve">
1-Riscos do Projeto
</t>
        </r>
      </text>
    </comment>
    <comment ref="D223" authorId="2" shapeId="0" xr:uid="{34EEB611-1BCA-4C58-93D9-41DDCA587C6B}">
      <text>
        <r>
          <rPr>
            <sz val="9"/>
            <color indexed="81"/>
            <rFont val="Segoe UI"/>
            <charset val="1"/>
          </rPr>
          <t xml:space="preserve">
1-Descrição 
2-OBS
3-Arquivos
4-ID
5-Data cadastro
6-Usuario cadastro</t>
        </r>
      </text>
    </comment>
    <comment ref="E223" authorId="2" shapeId="0" xr:uid="{DA2AC257-51FC-4DFA-A043-415BD9AB90E2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4" authorId="2" shapeId="0" xr:uid="{65D243C3-2A1B-408E-B6C6-2FF85367B996}">
      <text>
        <r>
          <rPr>
            <sz val="9"/>
            <color indexed="81"/>
            <rFont val="Segoe UI"/>
            <charset val="1"/>
          </rPr>
          <t xml:space="preserve">
1-Descrição 
2-codigo
3-data cadastro
4-CMD
5-MSG</t>
        </r>
      </text>
    </comment>
    <comment ref="E224" authorId="2" shapeId="0" xr:uid="{3AD92886-B90A-4AB8-8586-EE95EAF08B64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5" authorId="2" shapeId="0" xr:uid="{063B647A-4FAB-4697-977F-5DACC4C55276}">
      <text>
        <r>
          <rPr>
            <sz val="9"/>
            <color indexed="81"/>
            <rFont val="Segoe UI"/>
            <charset val="1"/>
          </rPr>
          <t xml:space="preserve">
1-Descrição 
2-OBS
3-Arquivos
4-CMD
5-MSG</t>
        </r>
      </text>
    </comment>
    <comment ref="E225" authorId="2" shapeId="0" xr:uid="{E2EEF1EB-DEC8-4789-B326-F1C6C9EB1F06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6" authorId="2" shapeId="0" xr:uid="{72827859-80A1-48E5-8630-ECEEBD220AD7}">
      <text>
        <r>
          <rPr>
            <sz val="9"/>
            <color indexed="81"/>
            <rFont val="Segoe UI"/>
            <charset val="1"/>
          </rPr>
          <t xml:space="preserve">
1-Descrição 
2-OBS
3-Arquivos
4-CMD
5-MSG</t>
        </r>
      </text>
    </comment>
    <comment ref="E226" authorId="2" shapeId="0" xr:uid="{E651BBAD-3DFD-4522-8692-EF4BF0EE202B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7" authorId="2" shapeId="0" xr:uid="{FDE65F85-C1C6-44BF-BD11-E73A296350B2}">
      <text>
        <r>
          <rPr>
            <sz val="9"/>
            <color indexed="81"/>
            <rFont val="Segoe UI"/>
            <charset val="1"/>
          </rPr>
          <t xml:space="preserve">
1-Descrição 
2-OBS
3-Arquivos
</t>
        </r>
      </text>
    </comment>
    <comment ref="E227" authorId="2" shapeId="0" xr:uid="{1E5BBE62-491A-45B9-823D-80ABB283B7F6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8" authorId="2" shapeId="0" xr:uid="{E6C8C7EA-C094-4801-BF2F-298FB1AA3DEB}">
      <text>
        <r>
          <rPr>
            <sz val="9"/>
            <color indexed="81"/>
            <rFont val="Segoe UI"/>
            <charset val="1"/>
          </rPr>
          <t xml:space="preserve">
1-Descrição 
2-OBS
3-Arquivos
4-CMD
5-MSG</t>
        </r>
      </text>
    </comment>
    <comment ref="E228" authorId="2" shapeId="0" xr:uid="{EF6E969F-6AAA-48DB-A81E-002EB53AEF0B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29" authorId="2" shapeId="0" xr:uid="{079523DF-B838-45DD-AD97-F1254EE6A110}">
      <text>
        <r>
          <rPr>
            <sz val="9"/>
            <color indexed="81"/>
            <rFont val="Segoe UI"/>
            <charset val="1"/>
          </rPr>
          <t>01 - Código
02 - Documento
03 - CMD
04 - MSG</t>
        </r>
      </text>
    </comment>
    <comment ref="E229" authorId="2" shapeId="0" xr:uid="{48EDF2E9-AF6A-4D48-AD83-4A3B159191CD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30" authorId="2" shapeId="0" xr:uid="{BD347612-59BD-495B-B77C-56B1C20F0A47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30" authorId="2" shapeId="0" xr:uid="{8757F3FC-FA8A-40A1-B707-9CA8E23DB533}">
      <text>
        <r>
          <rPr>
            <sz val="9"/>
            <color indexed="81"/>
            <rFont val="Segoe UI"/>
            <charset val="1"/>
          </rPr>
          <t xml:space="preserve">
1-Arquivos/anotacões do Projeto
</t>
        </r>
      </text>
    </comment>
    <comment ref="D233" authorId="2" shapeId="0" xr:uid="{90C323EA-C9EB-442D-992C-38CFF5B63E2A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6-OBS
7-ID requisito
8-ID
</t>
        </r>
      </text>
    </comment>
    <comment ref="E233" authorId="2" shapeId="0" xr:uid="{3C16730F-E521-448B-9780-044EF4068E6A}">
      <text>
        <r>
          <rPr>
            <sz val="9"/>
            <color indexed="81"/>
            <rFont val="Segoe UI"/>
            <charset val="1"/>
          </rPr>
          <t xml:space="preserve">
1-Iterações do Projeto
2-Requisitos relacionados
3-Projeto
4-Situação da Fase</t>
        </r>
      </text>
    </comment>
    <comment ref="D234" authorId="2" shapeId="0" xr:uid="{28AB5DA1-D46A-4EFB-9F12-A6A34911A9CB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6-CMD
7-MSG</t>
        </r>
      </text>
    </comment>
    <comment ref="E234" authorId="2" shapeId="0" xr:uid="{8C541298-9F97-4402-AAA1-B8C1C94C151D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35" authorId="2" shapeId="0" xr:uid="{04104A81-C6F9-47E4-904E-4235DCE773B1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6-OBS
7-CMD
8-MSG</t>
        </r>
      </text>
    </comment>
    <comment ref="E235" authorId="2" shapeId="0" xr:uid="{7041A1B7-3797-41A0-BDC9-DB076337AF07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36" authorId="2" shapeId="0" xr:uid="{155618CD-CF94-43EA-A117-63E888684A23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36" authorId="2" shapeId="0" xr:uid="{073B57F5-CF68-42EA-A53E-0EDB6154D87F}">
      <text>
        <r>
          <rPr>
            <sz val="9"/>
            <color indexed="81"/>
            <rFont val="Segoe UI"/>
            <charset val="1"/>
          </rPr>
          <t xml:space="preserve">
1-Projeto
</t>
        </r>
      </text>
    </comment>
    <comment ref="D237" authorId="2" shapeId="0" xr:uid="{C279278E-9500-4E68-850B-3522CB83CD87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37" authorId="2" shapeId="0" xr:uid="{EDE32B6D-DDA1-4B62-8E68-C0055DC967E8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38" authorId="2" shapeId="0" xr:uid="{D7CC6387-8E4F-442B-BA58-1ED2B63D3C7E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38" authorId="2" shapeId="0" xr:uid="{2F77F838-375E-47FF-A800-491A892EBA89}">
      <text>
        <r>
          <rPr>
            <sz val="9"/>
            <color indexed="81"/>
            <rFont val="Segoe UI"/>
            <charset val="1"/>
          </rPr>
          <t xml:space="preserve">
1-Situação da Fase</t>
        </r>
      </text>
    </comment>
    <comment ref="D239" authorId="2" shapeId="0" xr:uid="{F145A65C-E703-4C20-B2A4-31C72F3F255B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6-OBS
7-CMD
8-MSG</t>
        </r>
      </text>
    </comment>
    <comment ref="E239" authorId="2" shapeId="0" xr:uid="{FC20CC03-C21C-4C75-89C2-B0900E110347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40" authorId="2" shapeId="0" xr:uid="{22B9B48B-1B3E-4DA3-B161-702DAFF97533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6-OBS
7-Descrição requisito
</t>
        </r>
      </text>
    </comment>
    <comment ref="E240" authorId="2" shapeId="0" xr:uid="{78346156-96A2-4625-92E2-24E94275645A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41" authorId="2" shapeId="0" xr:uid="{050E5BD9-F761-43B5-B2C3-C48F8CCFDF41}">
      <text>
        <r>
          <rPr>
            <sz val="9"/>
            <color indexed="81"/>
            <rFont val="Segoe UI"/>
            <charset val="1"/>
          </rPr>
          <t xml:space="preserve">
1-Descrição
2-Fase
3-situação
4-data inicial
5-data final 
6-OBS
7-Descrição requisito
8-CMD
9-MSG</t>
        </r>
      </text>
    </comment>
    <comment ref="E241" authorId="2" shapeId="0" xr:uid="{79ACFFCF-D55C-42A3-8C3A-4A4B60DD2AD7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42" authorId="2" shapeId="0" xr:uid="{A0A5309D-A90A-4169-A2BA-9931875836F2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42" authorId="2" shapeId="0" xr:uid="{1355B5A2-E3A9-4B81-B5DB-A215F12C79C9}">
      <text>
        <r>
          <rPr>
            <sz val="9"/>
            <color indexed="81"/>
            <rFont val="Segoe UI"/>
            <charset val="1"/>
          </rPr>
          <t xml:space="preserve">
1-Iterações do Projeto
</t>
        </r>
      </text>
    </comment>
    <comment ref="D243" authorId="2" shapeId="0" xr:uid="{5AA867AF-2477-462C-B4AA-53CB836A890B}">
      <text>
        <r>
          <rPr>
            <sz val="9"/>
            <color indexed="81"/>
            <rFont val="Segoe UI"/>
            <charset val="1"/>
          </rPr>
          <t xml:space="preserve">
1-Requisito
2-CMD
3-MSG</t>
        </r>
      </text>
    </comment>
    <comment ref="E243" authorId="2" shapeId="0" xr:uid="{4ABF0230-56E7-4DE3-BD4F-F84C10E050C2}">
      <text>
        <r>
          <rPr>
            <sz val="9"/>
            <color indexed="81"/>
            <rFont val="Segoe UI"/>
            <charset val="1"/>
          </rPr>
          <t xml:space="preserve">
1-Iterações do Projeto
2-Projeto</t>
        </r>
      </text>
    </comment>
    <comment ref="D244" authorId="2" shapeId="0" xr:uid="{D38AD43E-6505-4D51-A8E7-0F95400C1A71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44" authorId="2" shapeId="0" xr:uid="{9553CEC9-3518-4021-9FE9-018C8A00B9FE}">
      <text>
        <r>
          <rPr>
            <sz val="9"/>
            <color indexed="81"/>
            <rFont val="Segoe UI"/>
            <charset val="1"/>
          </rPr>
          <t xml:space="preserve">
1-Iterações do Projeto
</t>
        </r>
      </text>
    </comment>
    <comment ref="D247" authorId="2" shapeId="0" xr:uid="{30DB35F1-D98A-424D-B83A-00737D615072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
5-OBS
6-Arquivo
7-Situação requisito
8-Descrição requisito 
9-ID
</t>
        </r>
      </text>
    </comment>
    <comment ref="E247" authorId="2" shapeId="0" xr:uid="{7C02CF79-96F2-4A72-BB30-785C28D8CF23}">
      <text>
        <r>
          <rPr>
            <sz val="9"/>
            <color indexed="81"/>
            <rFont val="Segoe UI"/>
            <charset val="1"/>
          </rPr>
          <t xml:space="preserve">
1-Entregas do Projeto
2-Situação do Requisito</t>
        </r>
      </text>
    </comment>
    <comment ref="D248" authorId="2" shapeId="0" xr:uid="{F15D8492-44E8-45BD-BC5A-A3E0717FB78A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ini
5-data entrega fim 
6-data cadastro
7-CMD
8-MSG</t>
        </r>
      </text>
    </comment>
    <comment ref="E248" authorId="2" shapeId="0" xr:uid="{57939A9F-4BE8-45B4-8C23-6C3E6E766626}">
      <text>
        <r>
          <rPr>
            <sz val="9"/>
            <color indexed="81"/>
            <rFont val="Segoe UI"/>
            <charset val="1"/>
          </rPr>
          <t xml:space="preserve">
1-Entregas do Projeto
2-Iterações
3-Pessoa
</t>
        </r>
      </text>
    </comment>
    <comment ref="D249" authorId="2" shapeId="0" xr:uid="{49E4E0D1-A52C-4E29-80A0-C7F0302D506E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
5-OBS
6-Arquivo
7-Situação requisito
8-CMD 
9-MSG</t>
        </r>
      </text>
    </comment>
    <comment ref="E249" authorId="2" shapeId="0" xr:uid="{7F9C2160-3B67-4AFC-AE82-46F558547F4D}">
      <text>
        <r>
          <rPr>
            <sz val="9"/>
            <color indexed="81"/>
            <rFont val="Segoe UI"/>
            <charset val="1"/>
          </rPr>
          <t xml:space="preserve">
1-Entregas do Projeto
2-Iterações
3-Pessoa
</t>
        </r>
      </text>
    </comment>
    <comment ref="D250" authorId="2" shapeId="0" xr:uid="{C73664EE-A9B8-4468-B844-F21AAEB15844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50" authorId="2" shapeId="0" xr:uid="{B5738B6D-96D5-4BE8-B093-5EEB8CC3B671}">
      <text>
        <r>
          <rPr>
            <sz val="9"/>
            <color indexed="81"/>
            <rFont val="Segoe UI"/>
            <charset val="1"/>
          </rPr>
          <t xml:space="preserve">
1-Iterações do Projeto
</t>
        </r>
      </text>
    </comment>
    <comment ref="D251" authorId="2" shapeId="0" xr:uid="{F48EE831-02BF-44C9-BE8B-EE437267B327}">
      <text>
        <r>
          <rPr>
            <sz val="9"/>
            <color indexed="81"/>
            <rFont val="Segoe UI"/>
            <charset val="1"/>
          </rPr>
          <t xml:space="preserve">
1-Código
2-Descrição
3-CMD
</t>
        </r>
      </text>
    </comment>
    <comment ref="E251" authorId="2" shapeId="0" xr:uid="{47283B22-021E-4E8C-80EE-A8142C76CC0B}">
      <text>
        <r>
          <rPr>
            <sz val="9"/>
            <color indexed="81"/>
            <rFont val="Segoe UI"/>
            <charset val="1"/>
          </rPr>
          <t xml:space="preserve">
1-Situação do Requisito
</t>
        </r>
      </text>
    </comment>
    <comment ref="D252" authorId="2" shapeId="0" xr:uid="{F1496366-8E14-4B98-A822-80D4CDD6DED8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
5-OBS
6-Arquivo
7-Situação requisito
8-CMD 
9-MSG</t>
        </r>
      </text>
    </comment>
    <comment ref="E252" authorId="2" shapeId="0" xr:uid="{C653ADAD-221D-469B-98A8-AC9C0F96AAD6}">
      <text>
        <r>
          <rPr>
            <sz val="9"/>
            <color indexed="81"/>
            <rFont val="Segoe UI"/>
            <charset val="1"/>
          </rPr>
          <t xml:space="preserve">
1-Entregas do Projeto
2-Iterações
3-Pessoa
</t>
        </r>
      </text>
    </comment>
    <comment ref="D253" authorId="2" shapeId="0" xr:uid="{1F0DEF39-7E9B-4DFD-952A-A93FD7B4D727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
5-OBS
6-Arquivo
7-Situação requisito
8-Descrição requisito </t>
        </r>
      </text>
    </comment>
    <comment ref="E253" authorId="2" shapeId="0" xr:uid="{F01AFA1C-129D-43C1-8B7B-A60AEC906651}">
      <text>
        <r>
          <rPr>
            <sz val="9"/>
            <color indexed="81"/>
            <rFont val="Segoe UI"/>
            <charset val="1"/>
          </rPr>
          <t xml:space="preserve">
1-Entregas do Projeto
2-Iterações
3-Pessoa
</t>
        </r>
      </text>
    </comment>
    <comment ref="D254" authorId="2" shapeId="0" xr:uid="{E017870D-B5DD-47E7-8E4E-9D421D9BD07B}">
      <text>
        <r>
          <rPr>
            <sz val="9"/>
            <color indexed="81"/>
            <rFont val="Segoe UI"/>
            <charset val="1"/>
          </rPr>
          <t xml:space="preserve">
1-Descrição 
2-Iteração 
3-Responsável
4-Data entrega 
5-OBS
6-Arquivo
7-Situação requisito
8-Descrição requisito 
9-CMD
10MSG</t>
        </r>
      </text>
    </comment>
    <comment ref="E254" authorId="2" shapeId="0" xr:uid="{B1CE4BBD-45B4-47F9-AE3B-D60E204EDFEC}">
      <text>
        <r>
          <rPr>
            <sz val="9"/>
            <color indexed="81"/>
            <rFont val="Segoe UI"/>
            <charset val="1"/>
          </rPr>
          <t xml:space="preserve">
1-Entregas do Projeto
2-Iterações
3-Pessoa
</t>
        </r>
      </text>
    </comment>
    <comment ref="D255" authorId="2" shapeId="0" xr:uid="{5BEAE047-C327-4253-B5FA-B6603D7EFC85}">
      <text>
        <r>
          <rPr>
            <sz val="9"/>
            <color indexed="81"/>
            <rFont val="Segoe UI"/>
            <charset val="1"/>
          </rPr>
          <t xml:space="preserve">
1-Codigo 
2-CMD
3-MSG</t>
        </r>
      </text>
    </comment>
    <comment ref="E255" authorId="2" shapeId="0" xr:uid="{8202FAB0-209B-46DF-AEBD-71D2B9FC9C19}">
      <text>
        <r>
          <rPr>
            <sz val="9"/>
            <color indexed="81"/>
            <rFont val="Segoe UI"/>
            <charset val="1"/>
          </rPr>
          <t xml:space="preserve">
1-Entregas do Projeto
</t>
        </r>
      </text>
    </comment>
    <comment ref="D258" authorId="2" shapeId="0" xr:uid="{D6F513A7-4F45-4508-AD06-79DBC2C96354}">
      <text>
        <r>
          <rPr>
            <sz val="9"/>
            <color indexed="81"/>
            <rFont val="Segoe UI"/>
            <charset val="1"/>
          </rPr>
          <t>1-Projeto
2-Fase
3-Percentual de conclusão 
4-Iterações do Projeto
5-Situação da Iteração
6-CMD
7-MSG</t>
        </r>
      </text>
    </comment>
    <comment ref="E258" authorId="2" shapeId="0" xr:uid="{02010A63-2636-4023-A04A-FA943F4E7B8F}">
      <text>
        <r>
          <rPr>
            <sz val="9"/>
            <color indexed="81"/>
            <rFont val="Segoe UI"/>
            <charset val="1"/>
          </rPr>
          <t xml:space="preserve">
1-Projeto
</t>
        </r>
      </text>
    </comment>
    <comment ref="D259" authorId="2" shapeId="0" xr:uid="{5ADE726C-3BEB-48DE-B82A-50F7AF12555E}">
      <text>
        <r>
          <rPr>
            <sz val="9"/>
            <color indexed="81"/>
            <rFont val="Segoe UI"/>
            <charset val="1"/>
          </rPr>
          <t>1-Projeto
2-Requisito 
3-Entrega
4-Situação do Requisito
5-CMD
6-MSG</t>
        </r>
      </text>
    </comment>
    <comment ref="E259" authorId="2" shapeId="0" xr:uid="{01E08F89-EF41-43AD-9F63-2D3CC1FBD618}">
      <text>
        <r>
          <rPr>
            <sz val="9"/>
            <color indexed="81"/>
            <rFont val="Segoe UI"/>
            <charset val="1"/>
          </rPr>
          <t xml:space="preserve">
1-Projeto
2-Entregas do Projeto</t>
        </r>
      </text>
    </comment>
    <comment ref="D260" authorId="2" shapeId="0" xr:uid="{A5540C32-65BC-444E-86DB-C16F4F75191E}">
      <text>
        <r>
          <rPr>
            <sz val="9"/>
            <color indexed="81"/>
            <rFont val="Segoe UI"/>
            <charset val="1"/>
          </rPr>
          <t>1-Projeto
2-Entrega do Projeto
3-Data da Entrega
4-Data Final da Iteração
5-CMD
6-MSG</t>
        </r>
      </text>
    </comment>
    <comment ref="E260" authorId="2" shapeId="0" xr:uid="{3A8CC31B-A626-44AC-AE08-3C0F386A6B63}">
      <text>
        <r>
          <rPr>
            <sz val="9"/>
            <color indexed="81"/>
            <rFont val="Segoe UI"/>
            <charset val="1"/>
          </rPr>
          <t xml:space="preserve">
1-Projeto
2-Entregas do Projeto
3-Iterações do Projeto</t>
        </r>
      </text>
    </comment>
    <comment ref="D261" authorId="2" shapeId="0" xr:uid="{07847B0D-6983-46BC-8031-5A1092F6868A}">
      <text>
        <r>
          <rPr>
            <sz val="9"/>
            <color indexed="81"/>
            <rFont val="Segoe UI"/>
            <charset val="1"/>
          </rPr>
          <t>1-Projeto
2-Risco
3-Situação do Risco
4-CMD
5-MSG</t>
        </r>
      </text>
    </comment>
    <comment ref="E261" authorId="2" shapeId="0" xr:uid="{7016301D-B1A4-4B26-A14A-0A4423127738}">
      <text>
        <r>
          <rPr>
            <sz val="9"/>
            <color indexed="81"/>
            <rFont val="Segoe UI"/>
            <charset val="1"/>
          </rPr>
          <t xml:space="preserve">
1-Projeto
2-Riscos do Projeto
</t>
        </r>
      </text>
    </comment>
    <comment ref="D262" authorId="2" shapeId="0" xr:uid="{FD001776-09A7-4176-BAD3-0C6C919317D5}">
      <text>
        <r>
          <rPr>
            <sz val="9"/>
            <color indexed="81"/>
            <rFont val="Segoe UI"/>
            <charset val="1"/>
          </rPr>
          <t>1-Projeto
2-Compromisso
3-Situação
4-Pendência
5-CMD
6-MSG</t>
        </r>
      </text>
    </comment>
    <comment ref="E262" authorId="2" shapeId="0" xr:uid="{DC557BD7-900D-4BF2-B3AD-AFAECC3E7C8C}">
      <text>
        <r>
          <rPr>
            <sz val="9"/>
            <color indexed="81"/>
            <rFont val="Segoe UI"/>
            <charset val="1"/>
          </rPr>
          <t xml:space="preserve">
1-Projeto
2-Compromissos do Projeto
</t>
        </r>
      </text>
    </comment>
    <comment ref="D263" authorId="2" shapeId="0" xr:uid="{973D169E-E0C6-430F-BCE1-93689130588B}">
      <text>
        <r>
          <rPr>
            <sz val="9"/>
            <color indexed="81"/>
            <rFont val="Segoe UI"/>
            <charset val="1"/>
          </rPr>
          <t>1-Projeto
2-Iteração
3-Situação da Iteração
4-CMD
5-MSG</t>
        </r>
      </text>
    </comment>
    <comment ref="E263" authorId="2" shapeId="0" xr:uid="{6587AB72-9C7F-4CA7-ADA7-1C2B7AAB6717}">
      <text>
        <r>
          <rPr>
            <sz val="9"/>
            <color indexed="81"/>
            <rFont val="Segoe UI"/>
            <charset val="1"/>
          </rPr>
          <t xml:space="preserve">
1-Projeto
2-Iterações do Projeto
</t>
        </r>
      </text>
    </comment>
    <comment ref="D268" authorId="2" shapeId="0" xr:uid="{786F8EC4-58F6-4041-A4DE-EDBF7717376E}">
      <text>
        <r>
          <rPr>
            <sz val="9"/>
            <color indexed="81"/>
            <rFont val="Segoe UI"/>
            <charset val="1"/>
          </rPr>
          <t xml:space="preserve">
1-Responsável
2-Situação anterior
3-Situação atual 
4-Data 
5-Justificativa 
6-CMD
7-MSG</t>
        </r>
      </text>
    </comment>
    <comment ref="E268" authorId="2" shapeId="0" xr:uid="{B917221E-C825-4E55-9CAB-6CC50B677742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69" authorId="2" shapeId="0" xr:uid="{9F0E7A8A-BCB5-4754-95B9-3EF1BED49B87}">
      <text>
        <r>
          <rPr>
            <sz val="9"/>
            <color indexed="81"/>
            <rFont val="Segoe UI"/>
            <charset val="1"/>
          </rPr>
          <t xml:space="preserve">
1-Justificativa 
2-CMD
3-MSG</t>
        </r>
      </text>
    </comment>
    <comment ref="E269" authorId="2" shapeId="0" xr:uid="{3AC0D201-4D3D-4B8E-B75F-52FF70C67BEB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72" authorId="2" shapeId="0" xr:uid="{92587C89-18FD-494B-B0CD-65AB25742C24}">
      <text>
        <r>
          <rPr>
            <sz val="9"/>
            <color indexed="81"/>
            <rFont val="Segoe UI"/>
            <charset val="1"/>
          </rPr>
          <t xml:space="preserve">
1-Projeto
2-Situação 
3-Responsavel Histórico
4-Situação Anterior Histórico
5-Situação Atual Histórico
6-Data Histórico
7-Justificativa Histórico
8-CMD
9-MSG</t>
        </r>
      </text>
    </comment>
    <comment ref="E272" authorId="2" shapeId="0" xr:uid="{5868081C-F1EF-441A-A760-67C27F752D0D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75" authorId="2" shapeId="0" xr:uid="{BD881AEB-AB9D-4298-B5C2-F2C0F03CF306}">
      <text>
        <r>
          <rPr>
            <sz val="9"/>
            <color indexed="81"/>
            <rFont val="Segoe UI"/>
            <charset val="1"/>
          </rPr>
          <t xml:space="preserve">
1-Projeto
2-Situação 
3-Responsavel Histórico
4-Situação Anterior Histórico
5-Situação Atual Histórico
6-Data Histórico
7-Justificativa Histórico
8-CMD
9-MSG</t>
        </r>
      </text>
    </comment>
    <comment ref="E275" authorId="2" shapeId="0" xr:uid="{C5CCCE9F-C070-474A-89C9-674C726D7E5D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78" authorId="2" shapeId="0" xr:uid="{24B414A7-630D-4C2F-A78F-09F129373B00}">
      <text>
        <r>
          <rPr>
            <sz val="9"/>
            <color indexed="81"/>
            <rFont val="Segoe UI"/>
            <charset val="1"/>
          </rPr>
          <t xml:space="preserve">
1-Projeto
2-Situação 
3-Justificativa 
4-Responsavel Histórico
5-Situação Anterior Histórico
6-Situação Atual Histórico
7-Data Histórico
8-Justificativa Histórico
9-CMD
10-MSG</t>
        </r>
      </text>
    </comment>
    <comment ref="E278" authorId="2" shapeId="0" xr:uid="{0EEFBC2C-1879-4AA0-BB6A-7CBF7BF307CC}">
      <text>
        <r>
          <rPr>
            <sz val="9"/>
            <color indexed="81"/>
            <rFont val="Segoe UI"/>
            <charset val="1"/>
          </rPr>
          <t xml:space="preserve">
1-Projeto</t>
        </r>
      </text>
    </comment>
    <comment ref="D281" authorId="2" shapeId="0" xr:uid="{79356224-1272-42F0-A3D5-40E128DCA2F7}">
      <text>
        <r>
          <rPr>
            <sz val="9"/>
            <color indexed="81"/>
            <rFont val="Segoe UI"/>
            <family val="2"/>
          </rPr>
          <t xml:space="preserve">
1-Descrição 
2-Situação
3-Data Cadastro
4-Tipo
5-Codigo 
</t>
        </r>
      </text>
    </comment>
    <comment ref="E281" authorId="2" shapeId="0" xr:uid="{7BAD148C-23DB-4DA6-B908-967319817C46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282" authorId="2" shapeId="0" xr:uid="{A8E84DCC-2383-4D7F-B517-76460FB66297}">
      <text>
        <r>
          <rPr>
            <sz val="9"/>
            <color indexed="81"/>
            <rFont val="Segoe UI"/>
            <family val="2"/>
          </rPr>
          <t xml:space="preserve">
1-Descrição 
2-Situação
3-Data ini 
4-Data fim
5-Codigo 
6-Data cadastro
7-CMD
8-MSG</t>
        </r>
      </text>
    </comment>
    <comment ref="E282" authorId="2" shapeId="0" xr:uid="{7EACD900-EEFA-4768-AAE9-034DF5FEB320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283" authorId="2" shapeId="0" xr:uid="{443B9CF6-8ED9-4E31-8943-2DD8D765100A}">
      <text>
        <r>
          <rPr>
            <sz val="9"/>
            <color indexed="81"/>
            <rFont val="Segoe UI"/>
            <family val="2"/>
          </rPr>
          <t xml:space="preserve">
1-Descrição 
2-Situação
3-Tipo
4-CMD 
5-MSG</t>
        </r>
      </text>
    </comment>
    <comment ref="E283" authorId="2" shapeId="0" xr:uid="{266F1A62-5095-4CA9-A96C-60188B950774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284" authorId="2" shapeId="0" xr:uid="{DBE57840-2382-4096-B4E5-F32F5841F70F}">
      <text>
        <r>
          <rPr>
            <sz val="9"/>
            <color indexed="81"/>
            <rFont val="Segoe UI"/>
            <family val="2"/>
          </rPr>
          <t xml:space="preserve">
1-Descrição 
2-Situação
3-Tipo
4-CMD 
5-MSG</t>
        </r>
      </text>
    </comment>
    <comment ref="E284" authorId="2" shapeId="0" xr:uid="{3ECAF17C-4923-42FC-8653-808498C7DF97}">
      <text>
        <r>
          <rPr>
            <sz val="9"/>
            <color indexed="81"/>
            <rFont val="Segoe UI"/>
            <family val="2"/>
          </rPr>
          <t xml:space="preserve">
1-Tipo de complexidade
2-Serviços do Catálogo</t>
        </r>
      </text>
    </comment>
    <comment ref="D285" authorId="2" shapeId="0" xr:uid="{2C5FC15A-71C2-4697-A121-2982AE42D791}">
      <text>
        <r>
          <rPr>
            <sz val="9"/>
            <color indexed="81"/>
            <rFont val="Segoe UI"/>
            <family val="2"/>
          </rPr>
          <t xml:space="preserve">
1-Descrição 
2-Situação
3-Tipo
</t>
        </r>
      </text>
    </comment>
    <comment ref="E285" authorId="2" shapeId="0" xr:uid="{968ED4B3-53D3-4EB9-BB1D-C80E64644A60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286" authorId="2" shapeId="0" xr:uid="{5D3402D4-7D13-43B6-BD88-95283376E3D9}">
      <text>
        <r>
          <rPr>
            <sz val="9"/>
            <color indexed="81"/>
            <rFont val="Segoe UI"/>
            <family val="2"/>
          </rPr>
          <t xml:space="preserve">
1-Descrição 
2-Situação
3-Tipo
4-CMD 
5-MSG</t>
        </r>
      </text>
    </comment>
    <comment ref="E286" authorId="2" shapeId="0" xr:uid="{7E20EE87-D7DA-4989-8EA4-FF1393059648}">
      <text>
        <r>
          <rPr>
            <sz val="9"/>
            <color indexed="81"/>
            <rFont val="Segoe UI"/>
            <family val="2"/>
          </rPr>
          <t xml:space="preserve">
1-Tipo de complexidade</t>
        </r>
      </text>
    </comment>
    <comment ref="D287" authorId="2" shapeId="0" xr:uid="{D84CDB41-B659-43F3-8F0A-E3EA90422831}">
      <text>
        <r>
          <rPr>
            <sz val="9"/>
            <color indexed="81"/>
            <rFont val="Segoe UI"/>
            <family val="2"/>
          </rPr>
          <t xml:space="preserve">
1-Codigo 
2-CMD
3-MSG</t>
        </r>
      </text>
    </comment>
    <comment ref="E287" authorId="2" shapeId="0" xr:uid="{5F5C5083-D4D7-46C6-B0FC-B31849E749FD}">
      <text>
        <r>
          <rPr>
            <sz val="9"/>
            <color indexed="81"/>
            <rFont val="Segoe UI"/>
            <family val="2"/>
          </rPr>
          <t xml:space="preserve">
1-Tipo de complexidade
2-Serviços do Catálogo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6" authorId="0" shapeId="0" xr:uid="{00000000-0006-0000-0300-000001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 xr:uid="{00000000-0006-0000-0300-000002000000}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9" authorId="0" shapeId="0" xr:uid="{00000000-0006-0000-0400-000001000000}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 xr:uid="{00000000-0006-0000-0400-000002000000}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<sst xmlns="http://schemas.openxmlformats.org/spreadsheetml/2006/main" count="949" uniqueCount="397">
  <si>
    <t>Identificação da Contagem</t>
  </si>
  <si>
    <t>Empresa</t>
  </si>
  <si>
    <t>Secretaria de Estado de Planejamento e Gestão de Mato Grosso</t>
  </si>
  <si>
    <t>PF IFPUG</t>
  </si>
  <si>
    <t>Aplicação</t>
  </si>
  <si>
    <t>Web Ponto 2.0</t>
  </si>
  <si>
    <t>PF Local do EM</t>
  </si>
  <si>
    <t>Tipo de Contagem</t>
  </si>
  <si>
    <t>Projeto de Desenvolvimento</t>
  </si>
  <si>
    <t>PF Local da FS</t>
  </si>
  <si>
    <t>Nível de Detalhe</t>
  </si>
  <si>
    <t>Estimativa (NESMA)</t>
  </si>
  <si>
    <t>Tecnologia</t>
  </si>
  <si>
    <t>Java</t>
  </si>
  <si>
    <t>Projeto</t>
  </si>
  <si>
    <t>SIFSW</t>
  </si>
  <si>
    <t>Versão do Guia</t>
  </si>
  <si>
    <t>4.3.1</t>
  </si>
  <si>
    <t>Responsável</t>
  </si>
  <si>
    <t>Ana Karyna da Silva Teixeira</t>
  </si>
  <si>
    <t>Criação</t>
  </si>
  <si>
    <t>Revisor</t>
  </si>
  <si>
    <t>Luana Alves de Araújo Passos Aguiar</t>
  </si>
  <si>
    <t>Revisão</t>
  </si>
  <si>
    <t>Propósito da Contagem</t>
  </si>
  <si>
    <r>
      <t xml:space="preserve">Criar medição funcional para o produto de software </t>
    </r>
    <r>
      <rPr>
        <b/>
        <sz val="10"/>
        <color rgb="FF0070C0"/>
        <rFont val="Franklin Gothic Medium"/>
        <family val="2"/>
      </rPr>
      <t>SIFSW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</si>
  <si>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Escopo da Contagem</t>
  </si>
  <si>
    <t xml:space="preserve">Essa contagem contempla as histórias de usuários desenvolvidas no mês de Abril 2024 do projeto SIFSW </t>
  </si>
  <si>
    <t>Documentação Utilizada na Análise</t>
  </si>
  <si>
    <t>Planilha de contagem de ponto de função - Versão 2.4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</si>
  <si>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</si>
  <si>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</si>
  <si>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</si>
  <si>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</si>
  <si>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</si>
  <si>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</si>
  <si>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</si>
  <si>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</si>
  <si>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</si>
  <si>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</si>
  <si>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Referência</t>
  </si>
  <si>
    <t>Observações</t>
  </si>
  <si>
    <t>Retorno</t>
  </si>
  <si>
    <t>[US_02] Manter Catálogo de Serviços</t>
  </si>
  <si>
    <t>Usuário</t>
  </si>
  <si>
    <t>AIE</t>
  </si>
  <si>
    <t>I</t>
  </si>
  <si>
    <t>Catalogo de serviços</t>
  </si>
  <si>
    <t>ALI</t>
  </si>
  <si>
    <t>Orgão - Thanos</t>
  </si>
  <si>
    <t xml:space="preserve">Consultar </t>
  </si>
  <si>
    <t>CE</t>
  </si>
  <si>
    <t xml:space="preserve">Incluir </t>
  </si>
  <si>
    <t>EE</t>
  </si>
  <si>
    <t>COMBO - Orgão</t>
  </si>
  <si>
    <t>Alterar</t>
  </si>
  <si>
    <t>Alterar - Consulta Implícita</t>
  </si>
  <si>
    <t>Visualizar</t>
  </si>
  <si>
    <t xml:space="preserve">Excluir </t>
  </si>
  <si>
    <t>Ativar Inativar</t>
  </si>
  <si>
    <t>Métricas - Adicionar</t>
  </si>
  <si>
    <t>Métricas - Excluir</t>
  </si>
  <si>
    <t>[US_03] Manter Categorias do Catálogo</t>
  </si>
  <si>
    <t>Categorias de serviços</t>
  </si>
  <si>
    <t>COMBO - Catalogo de serviços</t>
  </si>
  <si>
    <t>Alterar - Consulta implícita</t>
  </si>
  <si>
    <t>[US_04] Manter Aplicações do Catálogo</t>
  </si>
  <si>
    <t>Aplicações do Catálogo</t>
  </si>
  <si>
    <t>[US_05] Manter Serviços do Catálogo</t>
  </si>
  <si>
    <t>Serviços do Catálogo</t>
  </si>
  <si>
    <t>Cargo/Função</t>
  </si>
  <si>
    <t>COMBO - Categoria</t>
  </si>
  <si>
    <t>COMBO - Responsável (cargo/função)</t>
  </si>
  <si>
    <t>COMBO - Unidade de Medida</t>
  </si>
  <si>
    <t>COMBO - Métricas</t>
  </si>
  <si>
    <t>[US_06] Manter Atividades do Serviço</t>
  </si>
  <si>
    <t>Atividades do Serviço</t>
  </si>
  <si>
    <t>[US_07] Manter Entregáveis do Serviço</t>
  </si>
  <si>
    <t>Entregáveis do Serviço</t>
  </si>
  <si>
    <t>[US_08] Manter Proposta</t>
  </si>
  <si>
    <t>Proposta</t>
  </si>
  <si>
    <t>Proposta - Consultar</t>
  </si>
  <si>
    <t>COMBO Situação</t>
  </si>
  <si>
    <t>Proposta - Incluir</t>
  </si>
  <si>
    <t>Proposta - Alterar</t>
  </si>
  <si>
    <t>Proposta - Consulta Implicita</t>
  </si>
  <si>
    <t>Proposta - Visualizar</t>
  </si>
  <si>
    <t>Proposta - Excluir</t>
  </si>
  <si>
    <t>[US_09] Manter Cenários da Proposta</t>
  </si>
  <si>
    <t>Cenários da Proposta</t>
  </si>
  <si>
    <t>Cenários da Proposta - Consultar</t>
  </si>
  <si>
    <t>Cenários da Proposta - Incluir</t>
  </si>
  <si>
    <t>Cenários da Proposta - Alterar</t>
  </si>
  <si>
    <t>Cenários da Proposta - Consulta Implicita</t>
  </si>
  <si>
    <t>Cenários da Proposta - Visualizar</t>
  </si>
  <si>
    <t>Cenários da Proposta - Excluir</t>
  </si>
  <si>
    <t>Cenários da Proposta - Ativar/Inativar</t>
  </si>
  <si>
    <t>[US_10] Manter Serviços do Cenário</t>
  </si>
  <si>
    <t>Serviços do Cenário</t>
  </si>
  <si>
    <t>Serviços do Cenário - Consultar</t>
  </si>
  <si>
    <t>SE</t>
  </si>
  <si>
    <t>Serviços do Cenário - Incluir</t>
  </si>
  <si>
    <t>Serviços do Cenário - Alterar</t>
  </si>
  <si>
    <t>Serviços do Cenário - Consulta Implicita</t>
  </si>
  <si>
    <t>Serviços do Cenário - Visualizar</t>
  </si>
  <si>
    <t>Serviços do Cenário - Excluir</t>
  </si>
  <si>
    <t>[US_11] (Proposta) Enviar para Validação</t>
  </si>
  <si>
    <t>Enviar para Validação</t>
  </si>
  <si>
    <t xml:space="preserve">[US_12] (Proposta) Cancelar </t>
  </si>
  <si>
    <t>Cancelar Proposta</t>
  </si>
  <si>
    <t>[US_13] (Proposta) Aprovar</t>
  </si>
  <si>
    <t>Aprovar Proposta</t>
  </si>
  <si>
    <t>[US_14] (Proposta) Reprovar</t>
  </si>
  <si>
    <t>Reprovar Proposta</t>
  </si>
  <si>
    <t>[US_15] (Proposta) Gerar nova versão</t>
  </si>
  <si>
    <t>Gerar nova versão</t>
  </si>
  <si>
    <t>[US_16] Gerar Histórico da Proposta</t>
  </si>
  <si>
    <t xml:space="preserve">[US_17] Visualizar Histórico da Proposta </t>
  </si>
  <si>
    <t xml:space="preserve">Visualizar Histórico da Proposta </t>
  </si>
  <si>
    <t>Visualizar Justificativa Integralmente</t>
  </si>
  <si>
    <t>[US_18] (Proposta) Manter Estimativa</t>
  </si>
  <si>
    <t>Estimativa</t>
  </si>
  <si>
    <t>Listar cenários</t>
  </si>
  <si>
    <t>Salvar Estimativa</t>
  </si>
  <si>
    <t>[US_19] Manter Projeto</t>
  </si>
  <si>
    <t>Consulta Projeto</t>
  </si>
  <si>
    <t>Incluir Projeto</t>
  </si>
  <si>
    <t>Excluir Projeto</t>
  </si>
  <si>
    <t>Alterar Projeto</t>
  </si>
  <si>
    <t>Projeto - Consulta Implícita</t>
  </si>
  <si>
    <t>Visualizar Projeto</t>
  </si>
  <si>
    <t>Projeto - Incluir Proposta</t>
  </si>
  <si>
    <t>COMBO Proposta</t>
  </si>
  <si>
    <t>Projeto - Excluir Proposta</t>
  </si>
  <si>
    <t>Projeto - Incluir Objetivo Geral</t>
  </si>
  <si>
    <t>Projeto - Alterar Objetivo Geral</t>
  </si>
  <si>
    <t>Projeto - Alterar Objetivo Geral - Consulta Implícita</t>
  </si>
  <si>
    <t>Projeto Excluir Objetivo Geral</t>
  </si>
  <si>
    <t>Projeto - Incluir Requisito</t>
  </si>
  <si>
    <t>Projeto - Alterar Requisito</t>
  </si>
  <si>
    <t>Projeto - Alterar Requisito - Consulta Implícita</t>
  </si>
  <si>
    <t>Projeto Excluir Requisito</t>
  </si>
  <si>
    <t>Projeto - Incluir Premissa</t>
  </si>
  <si>
    <t>Projeto - Alterar Premissa</t>
  </si>
  <si>
    <t>Projeto - Alterar Premissa - Consulta Implícita</t>
  </si>
  <si>
    <t>Projeto Excluir Premissa</t>
  </si>
  <si>
    <t>Projeto - Incluir Restrição</t>
  </si>
  <si>
    <t>Projeto - Alterar Restrição</t>
  </si>
  <si>
    <t>Projeto - Alterar Restrição - Consulta Implícita</t>
  </si>
  <si>
    <t>Projeto Excluir Restrição</t>
  </si>
  <si>
    <t>Projeto - Incluir Fase</t>
  </si>
  <si>
    <t>Projeto - Alterar Fase</t>
  </si>
  <si>
    <t>Projeto - Alterar Fase - Consulta Implícita</t>
  </si>
  <si>
    <t>Projeto Excluir Fase</t>
  </si>
  <si>
    <t xml:space="preserve">[US_20] Manter Partes Interessadas do Projeto </t>
  </si>
  <si>
    <t>Parte interessada</t>
  </si>
  <si>
    <t xml:space="preserve">Parte interessada - Pessoa </t>
  </si>
  <si>
    <t xml:space="preserve">Parte interessada - Consultar </t>
  </si>
  <si>
    <t>Parte interessada - Incluir</t>
  </si>
  <si>
    <t>COMBO - Consultar Pessoa</t>
  </si>
  <si>
    <t>COMBO - Interesse no Projeto</t>
  </si>
  <si>
    <t>COMBO - Nível de Influência</t>
  </si>
  <si>
    <t>COMBO - Tipo de Interesse</t>
  </si>
  <si>
    <t>Parte interessada - Alterar</t>
  </si>
  <si>
    <t>Parte interessada - Consulta implícita</t>
  </si>
  <si>
    <t>Parte interessada - Visuallizar</t>
  </si>
  <si>
    <t>Parte interessada - Excluir</t>
  </si>
  <si>
    <t xml:space="preserve">[US_21] Manter Profissionais do Projeto </t>
  </si>
  <si>
    <t xml:space="preserve">Profissionais do Projeto </t>
  </si>
  <si>
    <t xml:space="preserve">Função </t>
  </si>
  <si>
    <t>Profissionais do Projeto - Consultar</t>
  </si>
  <si>
    <t>Profissionais do Projeto - Incluir</t>
  </si>
  <si>
    <t>COMBO Função</t>
  </si>
  <si>
    <t>Profissionais do Projeto - Alterar</t>
  </si>
  <si>
    <t>Profissionais do Projeto - Consulta implícita</t>
  </si>
  <si>
    <t>Profissionais do Projeto - Visualizar</t>
  </si>
  <si>
    <t>Profissionais do Projeto - Excluir</t>
  </si>
  <si>
    <t>Profissionais do Projeto - Habilidades - Incluir</t>
  </si>
  <si>
    <t>Profissionais do Projeto - Habilidades - Alterar</t>
  </si>
  <si>
    <t>Profissionais do Projeto - Habilidades - Alterar - Consulta implicita</t>
  </si>
  <si>
    <t>Profissionais do Projeto - Habilidades - Excluir</t>
  </si>
  <si>
    <t>[US_22] Manter Compromissos do Projeto</t>
  </si>
  <si>
    <t>Compromissos do Projeto</t>
  </si>
  <si>
    <t>Compromissos do Projeto - Consultar</t>
  </si>
  <si>
    <t>Compromissos do Projeto - Incluir</t>
  </si>
  <si>
    <t>Compromissos do Projeto - Alterar</t>
  </si>
  <si>
    <t>Compromissos do Projeto - Consulta implícita</t>
  </si>
  <si>
    <t>Compromissos do Projeto - Visualizar</t>
  </si>
  <si>
    <t>Compromissos do Projeto - Excluir</t>
  </si>
  <si>
    <t>Compromissos do Projeto - Resolver Compromisso</t>
  </si>
  <si>
    <t>Compromissos do Projeto - Reabrir Compromisso</t>
  </si>
  <si>
    <t>[US_23] Gerar Histórico do Compromisso</t>
  </si>
  <si>
    <t>[US_24] Visualizar Histórico do Compromisso</t>
  </si>
  <si>
    <t>Visualizar Histórico do Compromisso</t>
  </si>
  <si>
    <t>[US_25] Manter Riscos do Projeto</t>
  </si>
  <si>
    <t>Riscos do Projeto</t>
  </si>
  <si>
    <t>Riscos do Projeto - Consultar</t>
  </si>
  <si>
    <t>Riscos do Projeto - Incluir</t>
  </si>
  <si>
    <t>COMBO - Tipo de Risco</t>
  </si>
  <si>
    <t>COMBO - Probabilidade</t>
  </si>
  <si>
    <t>COMBO - Situação do Risco</t>
  </si>
  <si>
    <t>Riscos do Projeto - Alterar</t>
  </si>
  <si>
    <t>Riscos do Projeto - Consulta implícita</t>
  </si>
  <si>
    <t>Riscos do Projeto - Visualizar</t>
  </si>
  <si>
    <t>Riscos do Projeto - Excluir</t>
  </si>
  <si>
    <t>[US_26] Manter Arquivos-Anotações do Projeto</t>
  </si>
  <si>
    <t>Arquivos-Anotações do Projeto</t>
  </si>
  <si>
    <t>Arquivos-Anotações do Projeto - Consultar</t>
  </si>
  <si>
    <t>Arquivos-Anotações do Projeto - Incluir</t>
  </si>
  <si>
    <t>Arquivos-Anotações do Projeto - Alterar</t>
  </si>
  <si>
    <t>Arquivos-Anotações do Projeto - Consulta implícita</t>
  </si>
  <si>
    <t>Arquivos-Anotações do Projeto - Visualizar</t>
  </si>
  <si>
    <t>Download Arquivo</t>
  </si>
  <si>
    <t>Arquivos-Anotações do Projeto - Excluir</t>
  </si>
  <si>
    <t>[US_27] Manter Iterações do Projeto</t>
  </si>
  <si>
    <t>Iterações do Projeto</t>
  </si>
  <si>
    <t>Iterações do Projeto - Consultar</t>
  </si>
  <si>
    <t>Iterações do Projeto - Incluir</t>
  </si>
  <si>
    <t>COMBO Requisito</t>
  </si>
  <si>
    <t>COMBO - Fase do Projeto</t>
  </si>
  <si>
    <t>COMBO - Situação da Fase</t>
  </si>
  <si>
    <t>Iterações do Projeto - Alterar</t>
  </si>
  <si>
    <t>Iterações do Projeto - Consulta implícita</t>
  </si>
  <si>
    <t>Iterações do Projeto - Visualizar</t>
  </si>
  <si>
    <t>Iterações do Projeto - Excluir</t>
  </si>
  <si>
    <t>Iterações do Projeto - Adicionar requisito</t>
  </si>
  <si>
    <t>Iterações do Projeto - Excluir requisito</t>
  </si>
  <si>
    <t>[US_28] Manter Entregas do Projeto</t>
  </si>
  <si>
    <t>Entregas do Projeto</t>
  </si>
  <si>
    <t>Entregas do Projeto - Consultar</t>
  </si>
  <si>
    <t>Entregas do Projeto - Incluir</t>
  </si>
  <si>
    <t>COMBO Iteração</t>
  </si>
  <si>
    <t>COMBO Situação do Requisito</t>
  </si>
  <si>
    <t>Entregas do Projeto - Alterar</t>
  </si>
  <si>
    <t>Entregas do Projeto - Consulta implícita</t>
  </si>
  <si>
    <t>Entregas do Projeto - Visualizar</t>
  </si>
  <si>
    <t>Entregas do Projeto - Excluir</t>
  </si>
  <si>
    <t>[US_29] Visualizar Indicadores do Projeto</t>
  </si>
  <si>
    <t>Visualizar Indicadores do Projeto - Fases</t>
  </si>
  <si>
    <t>Visualizar Indicadores do Projeto - Requisitos</t>
  </si>
  <si>
    <t>Visualizar Indicadores do Projeto - Entregas</t>
  </si>
  <si>
    <t>Visualizar Indicadores do Projeto - Riscos</t>
  </si>
  <si>
    <t>Visualizar Indicadores do Projeto - Compromissos</t>
  </si>
  <si>
    <t>Visualizar Indicadores do Projeto - Iterações</t>
  </si>
  <si>
    <t>[US_30] Gerar Histórico do Projeto</t>
  </si>
  <si>
    <t>[US_31] Visualizar Histórico do Projeto</t>
  </si>
  <si>
    <t>Visualizar Histórico do Projeto</t>
  </si>
  <si>
    <t xml:space="preserve">[US_32] (Projeto) Executar </t>
  </si>
  <si>
    <t>Executar projeto</t>
  </si>
  <si>
    <t xml:space="preserve">[US_33] (Projeto) Concluir </t>
  </si>
  <si>
    <t>Concluir projeto</t>
  </si>
  <si>
    <t xml:space="preserve">[US_34] (Projeto) Retornar para a Situação Anterior </t>
  </si>
  <si>
    <t xml:space="preserve">Retornar para a Situação Anterior 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</si>
  <si>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</si>
  <si>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</si>
  <si>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</si>
  <si>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</si>
  <si>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</si>
  <si>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</si>
  <si>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</si>
  <si>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Origem</t>
  </si>
  <si>
    <t>Percentual (%)</t>
  </si>
  <si>
    <t>Fixa (PF)</t>
  </si>
  <si>
    <t>Adicionada</t>
  </si>
  <si>
    <t>Inclusão</t>
  </si>
  <si>
    <t>Alterada</t>
  </si>
  <si>
    <t>Alteração (sem conhecimento do Fator de Impacto)</t>
  </si>
  <si>
    <t>SISP – 4.2 Projeto de Melhoria</t>
  </si>
  <si>
    <t>A</t>
  </si>
  <si>
    <t>Excluída</t>
  </si>
  <si>
    <t>Exclusão</t>
  </si>
  <si>
    <t>E</t>
  </si>
  <si>
    <t>Alteração (50%) de função desenvolvida ou já alterada pela empresa atual</t>
  </si>
  <si>
    <t>A50</t>
  </si>
  <si>
    <t>Alteração (75%) de função não desenv. e ainda não alterada pela empresa atual</t>
  </si>
  <si>
    <t>A75</t>
  </si>
  <si>
    <t>Alteração (75%+15%): o mesmo acima + redocumentar a função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</si>
  <si>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</si>
  <si>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</si>
  <si>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</si>
  <si>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</si>
  <si>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</si>
  <si>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</si>
  <si>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</si>
  <si>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Corretiva (50%) - Fora da garantia (mesma empresa)</t>
  </si>
  <si>
    <t>COR50</t>
  </si>
  <si>
    <t>Corretiva (75%) - Fora da garantia (outra empresa)</t>
  </si>
  <si>
    <t>COR75</t>
  </si>
  <si>
    <t>Corretiva (75%+15%) - Fora da garantia (outra empresa) + Redocumentação</t>
  </si>
  <si>
    <t>COR90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</si>
  <si>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</si>
  <si>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</si>
  <si>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</si>
  <si>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</si>
  <si>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</si>
  <si>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Mudança de Plataforma - Banco de Dados (outro paradigma)</t>
  </si>
  <si>
    <t>SISP – 4.5.2 Mudança de Plataforma – Banco de Dados</t>
  </si>
  <si>
    <t>MBO</t>
  </si>
  <si>
    <t>Mudança de Plataforma - Banco de Dados (mesmo paradigma com alterações)</t>
  </si>
  <si>
    <t>MBM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</si>
  <si>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</si>
  <si>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</si>
  <si>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</si>
  <si>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</si>
  <si>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</si>
  <si>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</si>
  <si>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</si>
  <si>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</si>
  <si>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</si>
  <si>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</si>
  <si>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</si>
  <si>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</si>
  <si>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Adaptação em Funcionalidades sem Alteração de Requisitos Funcionais
(sem conhecimento do Fator de Impacto)</t>
  </si>
  <si>
    <t>SISP – 4.8 Adaptação em Funcionalidades sem Alteração de Requisitos Funcionais</t>
  </si>
  <si>
    <t>ARN</t>
  </si>
  <si>
    <t>Adaptação em Funcionalidades sem Alteração de Requisitos Funcionais (50%)
(em função desenvolvida ou já alterada pela empresa atual)</t>
  </si>
  <si>
    <t>ARN50</t>
  </si>
  <si>
    <t>Adaptação em Funcionalidades sem Alteração de Requisitos Funcionais (75%)
(em função não desenvolvida e ainda não alterada pela empresa atual)</t>
  </si>
  <si>
    <t>ARN75</t>
  </si>
  <si>
    <t>Atualização de Dados sem Consulta Prévia</t>
  </si>
  <si>
    <t>SISP – 4.9.1 Apuração Especial – Base de Dados</t>
  </si>
  <si>
    <t>ADS</t>
  </si>
  <si>
    <t>Consulta Prévia sem Atualização</t>
  </si>
  <si>
    <t>CPA</t>
  </si>
  <si>
    <t>Atualização de Dados com Consulta Prévia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</si>
  <si>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</si>
  <si>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</si>
  <si>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</si>
  <si>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</si>
  <si>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</si>
  <si>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</si>
  <si>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</si>
  <si>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</si>
  <si>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</si>
  <si>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</si>
  <si>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Manutenção de Documentação de Sistemas Legados</t>
  </si>
  <si>
    <t>SISP – 4.12 Manutenção de Documentação de Sistemas Legados</t>
  </si>
  <si>
    <t>MSL</t>
  </si>
  <si>
    <t>Verificação de Erros (Sem Documentação de Teste existente)</t>
  </si>
  <si>
    <t>SISP – 4.13 Verificação de Erros</t>
  </si>
  <si>
    <t>VES</t>
  </si>
  <si>
    <t>Verificação de Erros (Com Documentação de Teste existente)</t>
  </si>
  <si>
    <t>VEC</t>
  </si>
  <si>
    <t>Pontos de Função de Teste</t>
  </si>
  <si>
    <t>SISP – 4.14 Pontos de Função de Teste</t>
  </si>
  <si>
    <t>PFT</t>
  </si>
  <si>
    <t>Componente Interno Reusável</t>
  </si>
  <si>
    <t>SISP – 4.15 Componente Interno Reusável</t>
  </si>
  <si>
    <t>CIR</t>
  </si>
  <si>
    <t xml:space="preserve">           .</t>
  </si>
  <si>
    <t>Quantidade</t>
  </si>
  <si>
    <t>Páginas Estáticas</t>
  </si>
  <si>
    <t>SISP – 4.11 Desenvolvimento, Manutenção e Publicação de Paginas Estáticas de Intranet, Internet ou Portal</t>
  </si>
  <si>
    <t>PAG</t>
  </si>
  <si>
    <t>Manutenção Cosmética (atrelada a algo não funcional)</t>
  </si>
  <si>
    <t>COSNF</t>
  </si>
  <si>
    <t>Dados de Código</t>
  </si>
  <si>
    <t>DC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</si>
  <si>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</si>
  <si>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</si>
  <si>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</si>
  <si>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</si>
  <si>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</si>
  <si>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</si>
  <si>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</si>
  <si>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</si>
  <si>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</si>
  <si>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</si>
  <si>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</si>
  <si>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</si>
  <si>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</si>
  <si>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</si>
  <si>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</si>
  <si>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</si>
  <si>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</si>
  <si>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</si>
  <si>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</si>
  <si>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</si>
  <si>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</si>
  <si>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</si>
  <si>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</si>
  <si>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</si>
  <si>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</si>
  <si>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</si>
  <si>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</si>
  <si>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</si>
  <si>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Combo Tipo de Complexidade</t>
  </si>
  <si>
    <t>ALIL</t>
  </si>
  <si>
    <t>[US_35] Manter Tipos de Complexidades</t>
  </si>
  <si>
    <t>Tipo de complexidade</t>
  </si>
  <si>
    <t>Tipo de complexidade - Consultar</t>
  </si>
  <si>
    <t>Tipo de complexidade - Incluir</t>
  </si>
  <si>
    <t>Tipo de complexidade - Alterar</t>
  </si>
  <si>
    <t>Tipo de complexidade - Consulta Implícita</t>
  </si>
  <si>
    <t>Tipo de complexidade - Visualizar</t>
  </si>
  <si>
    <t>Tipo de complexidade - Excluir</t>
  </si>
  <si>
    <t>Tooltipcritérios de classificação da complexidade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</si>
</sst>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6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  <font>
      <sz val="9"/>
      <color indexed="81"/>
      <name val="Segoe UI"/>
      <family val="2"/>
    </font>
    <font>
      <sz val="8"/>
      <color rgb="FFFF0000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85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Border="1" applyAlignment="1" applyProtection="1"/>
    <xf numFmtId="167" fontId="5" fillId="0" borderId="14" xfId="1" applyNumberFormat="1" applyFont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Border="1"/>
    <xf numFmtId="0" fontId="5" fillId="0" borderId="19" xfId="0" applyFont="1" applyBorder="1"/>
    <xf numFmtId="0" fontId="5" fillId="0" borderId="20" xfId="0" applyFont="1" applyBorder="1"/>
    <xf numFmtId="0" fontId="14" fillId="0" borderId="21" xfId="0" applyFont="1" applyBorder="1" applyAlignment="1">
      <alignment horizontal="center"/>
    </xf>
    <xf numFmtId="0" fontId="5" fillId="0" borderId="0" xfId="0" applyFont="1"/>
    <xf numFmtId="0" fontId="5" fillId="0" borderId="1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/>
    <xf numFmtId="2" fontId="5" fillId="0" borderId="16" xfId="0" applyNumberFormat="1" applyFont="1" applyBorder="1" applyAlignment="1">
      <alignment vertical="center"/>
    </xf>
    <xf numFmtId="0" fontId="5" fillId="0" borderId="14" xfId="0" applyFont="1" applyBorder="1"/>
    <xf numFmtId="0" fontId="5" fillId="0" borderId="21" xfId="0" applyFont="1" applyBorder="1"/>
    <xf numFmtId="10" fontId="5" fillId="0" borderId="14" xfId="0" applyNumberFormat="1" applyFont="1" applyBorder="1"/>
    <xf numFmtId="2" fontId="5" fillId="0" borderId="0" xfId="0" applyNumberFormat="1" applyFont="1"/>
    <xf numFmtId="0" fontId="14" fillId="0" borderId="0" xfId="0" applyFont="1"/>
    <xf numFmtId="0" fontId="5" fillId="0" borderId="22" xfId="0" applyFont="1" applyBorder="1"/>
    <xf numFmtId="0" fontId="5" fillId="0" borderId="23" xfId="0" applyFont="1" applyBorder="1"/>
    <xf numFmtId="2" fontId="5" fillId="0" borderId="16" xfId="0" applyNumberFormat="1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164" fontId="5" fillId="0" borderId="0" xfId="3" applyFont="1" applyBorder="1" applyAlignment="1" applyProtection="1">
      <alignment horizontal="right"/>
    </xf>
    <xf numFmtId="2" fontId="5" fillId="0" borderId="0" xfId="0" applyNumberFormat="1" applyFont="1" applyAlignment="1">
      <alignment horizontal="center"/>
    </xf>
    <xf numFmtId="2" fontId="5" fillId="0" borderId="14" xfId="0" applyNumberFormat="1" applyFont="1" applyBorder="1"/>
    <xf numFmtId="0" fontId="0" fillId="0" borderId="21" xfId="0" applyBorder="1"/>
    <xf numFmtId="0" fontId="0" fillId="0" borderId="14" xfId="0" applyBorder="1"/>
    <xf numFmtId="0" fontId="14" fillId="0" borderId="0" xfId="0" applyFont="1" applyAlignment="1">
      <alignment horizontal="center"/>
    </xf>
    <xf numFmtId="0" fontId="0" fillId="0" borderId="24" xfId="0" applyBorder="1"/>
    <xf numFmtId="0" fontId="4" fillId="0" borderId="25" xfId="0" applyFont="1" applyBorder="1" applyAlignment="1">
      <alignment horizontal="center" vertical="center"/>
    </xf>
    <xf numFmtId="0" fontId="0" fillId="0" borderId="25" xfId="0" applyBorder="1"/>
    <xf numFmtId="0" fontId="4" fillId="0" borderId="25" xfId="0" applyFon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2" fontId="5" fillId="0" borderId="25" xfId="0" applyNumberFormat="1" applyFont="1" applyBorder="1" applyAlignment="1">
      <alignment horizontal="center"/>
    </xf>
    <xf numFmtId="2" fontId="5" fillId="0" borderId="25" xfId="1" applyNumberFormat="1" applyFont="1" applyBorder="1" applyAlignment="1" applyProtection="1">
      <alignment horizontal="center"/>
    </xf>
    <xf numFmtId="10" fontId="5" fillId="0" borderId="25" xfId="1" applyNumberFormat="1" applyFont="1" applyBorder="1" applyAlignment="1" applyProtection="1"/>
    <xf numFmtId="0" fontId="0" fillId="0" borderId="26" xfId="0" applyBorder="1"/>
    <xf numFmtId="10" fontId="0" fillId="0" borderId="0" xfId="0" applyNumberFormat="1"/>
    <xf numFmtId="2" fontId="5" fillId="0" borderId="0" xfId="1" applyNumberFormat="1" applyFont="1" applyBorder="1" applyAlignment="1" applyProtection="1"/>
    <xf numFmtId="0" fontId="5" fillId="0" borderId="0" xfId="0" applyFont="1" applyAlignment="1">
      <alignment horizontal="center" vertical="center"/>
    </xf>
    <xf numFmtId="2" fontId="5" fillId="0" borderId="0" xfId="1" applyNumberFormat="1" applyFont="1" applyBorder="1" applyAlignment="1" applyProtection="1">
      <alignment horizontal="center"/>
    </xf>
    <xf numFmtId="10" fontId="5" fillId="0" borderId="0" xfId="1" applyNumberFormat="1" applyFont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35" xfId="0" applyFont="1" applyBorder="1" applyAlignment="1">
      <alignment horizontal="left" vertical="center" wrapText="1"/>
    </xf>
    <xf numFmtId="0" fontId="20" fillId="0" borderId="34" xfId="0" applyFont="1" applyBorder="1" applyAlignment="1">
      <alignment horizontal="left" vertical="center" wrapText="1"/>
    </xf>
    <xf numFmtId="0" fontId="21" fillId="0" borderId="34" xfId="0" applyFont="1" applyBorder="1" applyAlignment="1">
      <alignment horizontal="left" vertical="center" wrapText="1"/>
    </xf>
    <xf numFmtId="0" fontId="18" fillId="4" borderId="28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8" fillId="4" borderId="46" xfId="0" applyFont="1" applyFill="1" applyBorder="1" applyAlignment="1">
      <alignment horizontal="center"/>
    </xf>
    <xf numFmtId="4" fontId="10" fillId="0" borderId="5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center" wrapText="1" indent="1"/>
    </xf>
    <xf numFmtId="0" fontId="0" fillId="0" borderId="0" xfId="0" applyAlignment="1">
      <alignment horizontal="left" indent="1"/>
    </xf>
    <xf numFmtId="0" fontId="10" fillId="0" borderId="34" xfId="0" applyFont="1" applyBorder="1" applyAlignment="1">
      <alignment horizontal="left" vertical="center" wrapText="1" indent="1"/>
    </xf>
    <xf numFmtId="0" fontId="10" fillId="0" borderId="34" xfId="0" applyFont="1" applyBorder="1" applyAlignment="1">
      <alignment horizontal="left" vertical="center" wrapText="1" indent="2"/>
    </xf>
    <xf numFmtId="0" fontId="20" fillId="0" borderId="47" xfId="0" applyFont="1" applyBorder="1" applyAlignment="1">
      <alignment horizontal="left" vertical="center" wrapText="1"/>
    </xf>
    <xf numFmtId="0" fontId="10" fillId="5" borderId="34" xfId="0" applyFont="1" applyFill="1" applyBorder="1" applyAlignment="1">
      <alignment horizontal="left" vertical="center" wrapText="1" indent="1"/>
    </xf>
    <xf numFmtId="0" fontId="10" fillId="5" borderId="4" xfId="0" applyFont="1" applyFill="1" applyBorder="1" applyAlignment="1">
      <alignment horizontal="center" vertical="center"/>
    </xf>
    <xf numFmtId="0" fontId="10" fillId="0" borderId="47" xfId="0" applyFont="1" applyBorder="1" applyAlignment="1">
      <alignment horizontal="left" vertical="center" wrapText="1" indent="1"/>
    </xf>
    <xf numFmtId="0" fontId="10" fillId="0" borderId="47" xfId="0" applyFont="1" applyBorder="1" applyAlignment="1">
      <alignment horizontal="left" vertical="center" wrapText="1" indent="2"/>
    </xf>
    <xf numFmtId="0" fontId="10" fillId="0" borderId="48" xfId="0" applyFont="1" applyBorder="1" applyAlignment="1">
      <alignment horizontal="left" vertical="center" wrapText="1" inden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quotePrefix="1" applyFont="1" applyBorder="1" applyAlignment="1" applyProtection="1">
      <alignment horizontal="justify" vertical="top" wrapText="1"/>
      <protection locked="0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0" fillId="0" borderId="34" xfId="0" applyFont="1" applyFill="1" applyBorder="1" applyAlignment="1">
      <alignment horizontal="left" vertical="center" wrapText="1" indent="1"/>
    </xf>
    <xf numFmtId="0" fontId="10" fillId="0" borderId="34" xfId="0" applyFont="1" applyFill="1" applyBorder="1" applyAlignment="1">
      <alignment horizontal="left" vertical="center" wrapText="1" indent="2"/>
    </xf>
  </cellXfs>
  <cellStyles count="4">
    <cellStyle name="Normal" xfId="0" builtinId="0"/>
    <cellStyle name="Porcentagem" xfId="1" builtinId="5"/>
    <cellStyle name="TableStyleLight1" xfId="2" xr:uid="{00000000-0005-0000-0000-000002000000}"/>
    <cellStyle name="Vírgula" xfId="3" builtinId="3"/>
  </cellStyles>
  <dxfs count="6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48B-44C7-BB9C-9A4018A68789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48B-44C7-BB9C-9A4018A68789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48B-44C7-BB9C-9A4018A68789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48B-44C7-BB9C-9A4018A68789}"/>
              </c:ext>
            </c:extLst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48B-44C7-BB9C-9A4018A68789}"/>
              </c:ext>
            </c:extLst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548B-44C7-BB9C-9A4018A68789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48B-44C7-BB9C-9A4018A68789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48B-44C7-BB9C-9A4018A68789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48B-44C7-BB9C-9A4018A68789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548B-44C7-BB9C-9A4018A6878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0.42857142857142855</c:v>
                </c:pt>
                <c:pt idx="1">
                  <c:v>4.880952380952381E-2</c:v>
                </c:pt>
                <c:pt idx="2">
                  <c:v>0.32261904761904764</c:v>
                </c:pt>
                <c:pt idx="3">
                  <c:v>0.17023809523809524</c:v>
                </c:pt>
                <c:pt idx="4">
                  <c:v>2.976190476190476E-2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8B-44C7-BB9C-9A4018A68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25400</xdr:colOff>
      <xdr:row>0</xdr:row>
      <xdr:rowOff>133935</xdr:rowOff>
    </xdr:from>
    <xdr:to>
      <xdr:col>2</xdr:col>
      <xdr:colOff>324763</xdr:colOff>
      <xdr:row>2</xdr:row>
      <xdr:rowOff>107949</xdr:rowOff>
    </xdr:to>
    <xdr:pic>
      <xdr:nvPicPr>
        <xdr:cNvPr id="1296" name="Figura 1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26670</xdr:colOff>
      <xdr:row>0</xdr:row>
      <xdr:rowOff>123775</xdr:rowOff>
    </xdr:from>
    <xdr:to>
      <xdr:col>0</xdr:col>
      <xdr:colOff>1197253</xdr:colOff>
      <xdr:row>2</xdr:row>
      <xdr:rowOff>87629</xdr:rowOff>
    </xdr:to>
    <xdr:pic>
      <xdr:nvPicPr>
        <xdr:cNvPr id="66585" name="Figura 1">
          <a:extLst>
            <a:ext uri="{FF2B5EF4-FFF2-40B4-BE49-F238E27FC236}">
              <a16:creationId xmlns:a16="http://schemas.microsoft.com/office/drawing/2014/main" id="{00000000-0008-0000-0100-0000190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>
          <a:extLst>
            <a:ext uri="{FF2B5EF4-FFF2-40B4-BE49-F238E27FC236}">
              <a16:creationId xmlns:a16="http://schemas.microsoft.com/office/drawing/2014/main" id="{00000000-0008-0000-0300-00008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a.karyna\Downloads\WEBPONTO_ContagemDetalhada%20LUCAS.xlsx" TargetMode="External"/><Relationship Id="rId1" Type="http://schemas.openxmlformats.org/officeDocument/2006/relationships/externalLinkPath" Target="WEBPONTO_ContagemDetalhada%20LUC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agem"/>
      <sheetName val="Funções"/>
      <sheetName val="Deflatores"/>
      <sheetName val="Sumário 1"/>
      <sheetName val="Sumário 2"/>
    </sheetNames>
    <sheetDataSet>
      <sheetData sheetId="0" refreshError="1"/>
      <sheetData sheetId="1" refreshError="1"/>
      <sheetData sheetId="2">
        <row r="4">
          <cell r="G4" t="str">
            <v>I</v>
          </cell>
          <cell r="H4">
            <v>1</v>
          </cell>
        </row>
        <row r="5">
          <cell r="G5" t="str">
            <v>A</v>
          </cell>
          <cell r="H5">
            <v>0.5</v>
          </cell>
        </row>
        <row r="6">
          <cell r="G6" t="str">
            <v>E</v>
          </cell>
          <cell r="H6">
            <v>0.4</v>
          </cell>
        </row>
        <row r="7">
          <cell r="G7" t="str">
            <v>A50</v>
          </cell>
          <cell r="H7">
            <v>0.5</v>
          </cell>
        </row>
        <row r="8">
          <cell r="G8" t="str">
            <v>A75</v>
          </cell>
          <cell r="H8">
            <v>0.75</v>
          </cell>
        </row>
        <row r="9">
          <cell r="G9" t="str">
            <v>A90</v>
          </cell>
          <cell r="H9">
            <v>0.9</v>
          </cell>
        </row>
        <row r="10">
          <cell r="G10" t="str">
            <v>PMD</v>
          </cell>
          <cell r="H10">
            <v>1</v>
          </cell>
        </row>
        <row r="11">
          <cell r="G11" t="str">
            <v>COR</v>
          </cell>
          <cell r="H11">
            <v>0.5</v>
          </cell>
        </row>
        <row r="12">
          <cell r="G12" t="str">
            <v>COR50</v>
          </cell>
          <cell r="H12">
            <v>0.5</v>
          </cell>
        </row>
        <row r="13">
          <cell r="G13" t="str">
            <v>COR75</v>
          </cell>
          <cell r="H13">
            <v>0.75</v>
          </cell>
        </row>
        <row r="14">
          <cell r="G14" t="str">
            <v>COR90</v>
          </cell>
          <cell r="H14">
            <v>0.9</v>
          </cell>
        </row>
        <row r="15">
          <cell r="G15" t="str">
            <v>GAR</v>
          </cell>
          <cell r="H15">
            <v>0</v>
          </cell>
        </row>
        <row r="16">
          <cell r="G16" t="str">
            <v>MLP</v>
          </cell>
          <cell r="H16">
            <v>1</v>
          </cell>
        </row>
        <row r="17">
          <cell r="G17" t="str">
            <v>MBO</v>
          </cell>
          <cell r="H17">
            <v>1</v>
          </cell>
        </row>
        <row r="18">
          <cell r="G18" t="str">
            <v>MBM</v>
          </cell>
          <cell r="H18">
            <v>0.3</v>
          </cell>
        </row>
        <row r="19">
          <cell r="G19" t="str">
            <v>ALP</v>
          </cell>
          <cell r="H19">
            <v>0.3</v>
          </cell>
        </row>
        <row r="20">
          <cell r="G20" t="str">
            <v>AVB</v>
          </cell>
          <cell r="H20">
            <v>0.3</v>
          </cell>
        </row>
        <row r="21">
          <cell r="G21" t="str">
            <v>ABD</v>
          </cell>
          <cell r="H21">
            <v>0.3</v>
          </cell>
        </row>
        <row r="22">
          <cell r="G22" t="str">
            <v>COS</v>
          </cell>
          <cell r="I22">
            <v>0.6</v>
          </cell>
        </row>
        <row r="23">
          <cell r="G23" t="str">
            <v>ARN</v>
          </cell>
          <cell r="H23">
            <v>0.5</v>
          </cell>
        </row>
        <row r="24">
          <cell r="G24" t="str">
            <v>ARN50</v>
          </cell>
          <cell r="H24">
            <v>0.5</v>
          </cell>
        </row>
        <row r="25">
          <cell r="G25" t="str">
            <v>ARN75</v>
          </cell>
          <cell r="H25">
            <v>0.75</v>
          </cell>
        </row>
        <row r="26">
          <cell r="G26" t="str">
            <v>ADS</v>
          </cell>
          <cell r="H26">
            <v>1</v>
          </cell>
        </row>
        <row r="27">
          <cell r="G27" t="str">
            <v>CPA</v>
          </cell>
          <cell r="H27">
            <v>1</v>
          </cell>
        </row>
        <row r="28">
          <cell r="G28" t="str">
            <v>ADC</v>
          </cell>
          <cell r="H28">
            <v>0.6</v>
          </cell>
        </row>
        <row r="29">
          <cell r="G29" t="str">
            <v>AGR</v>
          </cell>
          <cell r="H29">
            <v>1</v>
          </cell>
        </row>
        <row r="30">
          <cell r="G30" t="str">
            <v>AER</v>
          </cell>
          <cell r="H30">
            <v>0.1</v>
          </cell>
        </row>
        <row r="31">
          <cell r="G31" t="str">
            <v>ATD</v>
          </cell>
          <cell r="H31">
            <v>0.1</v>
          </cell>
        </row>
        <row r="32">
          <cell r="G32" t="str">
            <v>MSL</v>
          </cell>
          <cell r="H32">
            <v>0.25</v>
          </cell>
        </row>
        <row r="33">
          <cell r="G33" t="str">
            <v>VES</v>
          </cell>
          <cell r="H33">
            <v>0.2</v>
          </cell>
        </row>
        <row r="34">
          <cell r="G34" t="str">
            <v>VEC</v>
          </cell>
          <cell r="H34">
            <v>0.15</v>
          </cell>
        </row>
        <row r="35">
          <cell r="G35" t="str">
            <v>PFT</v>
          </cell>
          <cell r="H35">
            <v>0.15</v>
          </cell>
        </row>
        <row r="36">
          <cell r="G36" t="str">
            <v>CIR</v>
          </cell>
          <cell r="H36">
            <v>1</v>
          </cell>
        </row>
        <row r="37">
          <cell r="G37" t="str">
            <v xml:space="preserve">           .</v>
          </cell>
        </row>
        <row r="38">
          <cell r="G38" t="str">
            <v xml:space="preserve">           .</v>
          </cell>
        </row>
        <row r="42">
          <cell r="G42" t="str">
            <v>PAG</v>
          </cell>
          <cell r="H42">
            <v>0.6</v>
          </cell>
        </row>
        <row r="43">
          <cell r="G43" t="str">
            <v>COSNF</v>
          </cell>
          <cell r="H43">
            <v>0.6</v>
          </cell>
        </row>
        <row r="44">
          <cell r="G44" t="str">
            <v>DC</v>
          </cell>
          <cell r="H44">
            <v>0</v>
          </cell>
        </row>
        <row r="45">
          <cell r="G45" t="str">
            <v xml:space="preserve">           .</v>
          </cell>
        </row>
        <row r="46">
          <cell r="G46" t="str">
            <v xml:space="preserve">           .</v>
          </cell>
        </row>
        <row r="47">
          <cell r="G47" t="str">
            <v xml:space="preserve">           .</v>
          </cell>
        </row>
        <row r="48">
          <cell r="G48" t="str">
            <v xml:space="preserve">           .</v>
          </cell>
        </row>
        <row r="49">
          <cell r="G49" t="str">
            <v xml:space="preserve">           .</v>
          </cell>
        </row>
        <row r="50">
          <cell r="G50" t="str">
            <v xml:space="preserve">           .</v>
          </cell>
        </row>
        <row r="51">
          <cell r="G51" t="str">
            <v xml:space="preserve">           .</v>
          </cell>
        </row>
        <row r="52">
          <cell r="G52" t="str">
            <v xml:space="preserve">           .</v>
          </cell>
        </row>
        <row r="53">
          <cell r="G53" t="str">
            <v xml:space="preserve">           .</v>
          </cell>
        </row>
        <row r="54">
          <cell r="G54" t="str">
            <v xml:space="preserve">           .</v>
          </cell>
        </row>
        <row r="55">
          <cell r="G55" t="str">
            <v xml:space="preserve">           .</v>
          </cell>
        </row>
        <row r="56">
          <cell r="G56" t="str">
            <v xml:space="preserve">           .</v>
          </cell>
        </row>
        <row r="57">
          <cell r="G57" t="str">
            <v xml:space="preserve">           .</v>
          </cell>
        </row>
        <row r="58">
          <cell r="G58" t="str">
            <v xml:space="preserve">           .</v>
          </cell>
        </row>
        <row r="59">
          <cell r="G59" t="str">
            <v xml:space="preserve">           .</v>
          </cell>
        </row>
        <row r="60">
          <cell r="G60" t="str">
            <v xml:space="preserve">           .</v>
          </cell>
        </row>
        <row r="61">
          <cell r="G61" t="str">
            <v xml:space="preserve">           .</v>
          </cell>
        </row>
        <row r="62">
          <cell r="G62" t="str">
            <v xml:space="preserve">           .</v>
          </cell>
        </row>
        <row r="63">
          <cell r="G63" t="str">
            <v xml:space="preserve">           .</v>
          </cell>
        </row>
        <row r="64">
          <cell r="G64" t="str">
            <v xml:space="preserve">           .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V45"/>
  <sheetViews>
    <sheetView showGridLines="0" zoomScale="120" zoomScaleNormal="120" zoomScaleSheetLayoutView="100" workbookViewId="0">
      <pane ySplit="3" topLeftCell="A13" activePane="bottomLeft" state="frozen"/>
      <selection activeCell="B11" sqref="B11"/>
      <selection pane="bottomLeft" activeCell="A22" sqref="A22:V45"/>
    </sheetView>
  </sheetViews>
  <sheetFormatPr defaultRowHeight="13.5" x14ac:dyDescent="0.35"/>
  <cols>
    <col min="1" max="1" width="10.453125" style="1" customWidth="1"/>
    <col min="2" max="2" width="2.81640625" style="1" customWidth="1"/>
    <col min="3" max="3" width="8.54296875" style="1" customWidth="1"/>
    <col min="4" max="4" width="4.54296875" style="1" customWidth="1"/>
    <col min="5" max="5" width="4" style="1" customWidth="1"/>
    <col min="6" max="6" width="4.54296875" style="1" customWidth="1"/>
    <col min="7" max="12" width="6" style="1" customWidth="1"/>
    <col min="13" max="13" width="18.453125" style="1" customWidth="1"/>
    <col min="14" max="14" width="8.1796875" style="1" customWidth="1"/>
    <col min="15" max="15" width="11.54296875" style="1" customWidth="1"/>
    <col min="16" max="16" width="5.81640625" style="1" customWidth="1"/>
    <col min="17" max="18" width="2.81640625" style="1" customWidth="1"/>
    <col min="19" max="19" width="8" style="1" customWidth="1"/>
    <col min="20" max="22" width="2.81640625" style="1" customWidth="1"/>
  </cols>
  <sheetData>
    <row r="1" spans="1:22" ht="12.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</row>
    <row r="2" spans="1:22" ht="12.5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</row>
    <row r="3" spans="1:22" ht="12.5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</row>
    <row r="4" spans="1:22" x14ac:dyDescent="0.35">
      <c r="A4" s="144" t="s">
        <v>1</v>
      </c>
      <c r="B4" s="144"/>
      <c r="C4" s="144"/>
      <c r="D4" s="144"/>
      <c r="E4" s="144"/>
      <c r="F4" s="148" t="s">
        <v>2</v>
      </c>
      <c r="G4" s="148"/>
      <c r="H4" s="148"/>
      <c r="I4" s="148"/>
      <c r="J4" s="148"/>
      <c r="K4" s="148"/>
      <c r="L4" s="148"/>
      <c r="M4" s="148"/>
      <c r="N4" s="148"/>
      <c r="O4" s="153" t="s">
        <v>3</v>
      </c>
      <c r="P4" s="153"/>
      <c r="Q4" s="151">
        <f>Funções!L4</f>
        <v>836</v>
      </c>
      <c r="R4" s="151"/>
      <c r="S4" s="151"/>
      <c r="T4" s="151"/>
      <c r="U4" s="151"/>
      <c r="V4" s="151"/>
    </row>
    <row r="5" spans="1:22" x14ac:dyDescent="0.35">
      <c r="A5" s="144" t="s">
        <v>4</v>
      </c>
      <c r="B5" s="144"/>
      <c r="C5" s="144"/>
      <c r="D5" s="144"/>
      <c r="E5" s="144"/>
      <c r="F5" s="148" t="s">
        <v>5</v>
      </c>
      <c r="G5" s="148"/>
      <c r="H5" s="148"/>
      <c r="I5" s="148"/>
      <c r="J5" s="148"/>
      <c r="K5" s="148"/>
      <c r="L5" s="148"/>
      <c r="M5" s="148"/>
      <c r="N5" s="148"/>
      <c r="O5" s="149" t="s">
        <v>6</v>
      </c>
      <c r="P5" s="149"/>
      <c r="Q5" s="151">
        <f>Funções!L5</f>
        <v>836</v>
      </c>
      <c r="R5" s="151"/>
      <c r="S5" s="151"/>
      <c r="T5" s="151"/>
      <c r="U5" s="151"/>
      <c r="V5" s="151"/>
    </row>
    <row r="6" spans="1:22" x14ac:dyDescent="0.35">
      <c r="A6" s="144" t="s">
        <v>7</v>
      </c>
      <c r="B6" s="144"/>
      <c r="C6" s="144"/>
      <c r="D6" s="144"/>
      <c r="E6" s="144"/>
      <c r="F6" s="145" t="s">
        <v>8</v>
      </c>
      <c r="G6" s="145"/>
      <c r="H6" s="145"/>
      <c r="I6" s="145"/>
      <c r="J6" s="145"/>
      <c r="K6" s="145"/>
      <c r="L6" s="145"/>
      <c r="M6" s="145"/>
      <c r="N6" s="145"/>
      <c r="O6" s="149" t="s">
        <v>9</v>
      </c>
      <c r="P6" s="149"/>
      <c r="Q6" s="151">
        <f>Funções!L6</f>
        <v>836</v>
      </c>
      <c r="R6" s="151"/>
      <c r="S6" s="151"/>
      <c r="T6" s="151"/>
      <c r="U6" s="151"/>
      <c r="V6" s="151"/>
    </row>
    <row r="7" spans="1:22" ht="12.5" x14ac:dyDescent="0.25">
      <c r="A7" s="144" t="s">
        <v>10</v>
      </c>
      <c r="B7" s="144"/>
      <c r="C7" s="144"/>
      <c r="D7" s="144"/>
      <c r="E7" s="144"/>
      <c r="F7" s="148" t="s">
        <v>11</v>
      </c>
      <c r="G7" s="148"/>
      <c r="H7" s="148"/>
      <c r="I7" s="148"/>
      <c r="J7" s="148"/>
      <c r="K7" s="148"/>
      <c r="L7" s="148"/>
      <c r="M7" s="148"/>
      <c r="N7" s="148"/>
      <c r="O7" s="149" t="s">
        <v>12</v>
      </c>
      <c r="P7" s="149"/>
      <c r="Q7" s="149"/>
      <c r="R7" s="150" t="s">
        <v>13</v>
      </c>
      <c r="S7" s="150"/>
      <c r="T7" s="150"/>
      <c r="U7" s="150"/>
      <c r="V7" s="150"/>
    </row>
    <row r="8" spans="1:22" ht="12.5" x14ac:dyDescent="0.25">
      <c r="A8" s="144" t="s">
        <v>14</v>
      </c>
      <c r="B8" s="144"/>
      <c r="C8" s="144"/>
      <c r="D8" s="144"/>
      <c r="E8" s="144"/>
      <c r="F8" s="148" t="s">
        <v>15</v>
      </c>
      <c r="G8" s="148"/>
      <c r="H8" s="148"/>
      <c r="I8" s="148"/>
      <c r="J8" s="148"/>
      <c r="K8" s="148"/>
      <c r="L8" s="148"/>
      <c r="M8" s="148"/>
      <c r="N8" s="148"/>
      <c r="O8" s="149" t="s">
        <v>16</v>
      </c>
      <c r="P8" s="149"/>
      <c r="Q8" s="149"/>
      <c r="R8" s="150" t="s">
        <v>17</v>
      </c>
      <c r="S8" s="150"/>
      <c r="T8" s="150"/>
      <c r="U8" s="150"/>
      <c r="V8" s="150"/>
    </row>
    <row r="9" spans="1:22" x14ac:dyDescent="0.35">
      <c r="A9" s="144" t="s">
        <v>18</v>
      </c>
      <c r="B9" s="144"/>
      <c r="C9" s="144"/>
      <c r="D9" s="144"/>
      <c r="E9" s="144"/>
      <c r="F9" s="145" t="s">
        <v>19</v>
      </c>
      <c r="G9" s="145"/>
      <c r="H9" s="145"/>
      <c r="I9" s="145"/>
      <c r="J9" s="145"/>
      <c r="K9" s="145"/>
      <c r="L9" s="145"/>
      <c r="M9" s="145"/>
      <c r="N9" s="145"/>
      <c r="O9" s="146" t="s">
        <v>20</v>
      </c>
      <c r="P9" s="146"/>
      <c r="Q9" s="146"/>
      <c r="R9" s="147">
        <v>45280</v>
      </c>
      <c r="S9" s="147"/>
      <c r="T9" s="147"/>
      <c r="U9" s="147"/>
      <c r="V9" s="147"/>
    </row>
    <row r="10" spans="1:22" x14ac:dyDescent="0.35">
      <c r="A10" s="144" t="s">
        <v>21</v>
      </c>
      <c r="B10" s="144"/>
      <c r="C10" s="144"/>
      <c r="D10" s="144"/>
      <c r="E10" s="144"/>
      <c r="F10" s="145" t="s">
        <v>22</v>
      </c>
      <c r="G10" s="145"/>
      <c r="H10" s="145"/>
      <c r="I10" s="145"/>
      <c r="J10" s="145"/>
      <c r="K10" s="145"/>
      <c r="L10" s="145"/>
      <c r="M10" s="145"/>
      <c r="N10" s="145"/>
      <c r="O10" s="146" t="s">
        <v>23</v>
      </c>
      <c r="P10" s="146"/>
      <c r="Q10" s="146"/>
      <c r="R10" s="147"/>
      <c r="S10" s="147"/>
      <c r="T10" s="147"/>
      <c r="U10" s="147"/>
      <c r="V10" s="147"/>
    </row>
    <row r="11" spans="1:22" x14ac:dyDescent="0.25">
      <c r="A11" s="139" t="s">
        <v>24</v>
      </c>
      <c r="B11" s="139"/>
      <c r="C11" s="139"/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</row>
    <row r="12" spans="1:22" ht="12.5" x14ac:dyDescent="0.25">
      <c r="A12" s="141" t="s">
        <v>25</v>
      </c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2.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2.5" x14ac:dyDescent="0.25">
      <c r="A14" s="141"/>
      <c r="B14" s="141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 ht="90.75" customHeight="1" x14ac:dyDescent="0.25">
      <c r="A15" s="141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x14ac:dyDescent="0.25">
      <c r="A16" s="139" t="s">
        <v>26</v>
      </c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</row>
    <row r="17" spans="1:22" ht="12.5" x14ac:dyDescent="0.25">
      <c r="A17" s="140" t="s">
        <v>27</v>
      </c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 ht="12.5" x14ac:dyDescent="0.25">
      <c r="A18" s="141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3.5" customHeight="1" x14ac:dyDescent="0.25">
      <c r="A19" s="141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9.5" customHeight="1" x14ac:dyDescent="0.25">
      <c r="A20" s="141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 x14ac:dyDescent="0.25">
      <c r="A21" s="139" t="s">
        <v>28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</row>
    <row r="22" spans="1:22" ht="12.5" x14ac:dyDescent="0.25">
      <c r="A22" s="142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</row>
    <row r="23" spans="1:22" ht="12.5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</row>
    <row r="24" spans="1:22" ht="12.5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</row>
    <row r="25" spans="1:22" ht="12.5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</row>
    <row r="26" spans="1:22" ht="12.5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</row>
    <row r="27" spans="1:22" ht="12.5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</row>
    <row r="28" spans="1:22" ht="12.5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</row>
    <row r="29" spans="1:22" ht="12.5" x14ac:dyDescent="0.25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</row>
    <row r="30" spans="1:22" ht="12.5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</row>
    <row r="31" spans="1:22" ht="12.5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</row>
    <row r="32" spans="1:22" ht="12.5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</row>
    <row r="33" spans="1:22" ht="12.5" x14ac:dyDescent="0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</row>
    <row r="34" spans="1:22" ht="12.5" x14ac:dyDescent="0.25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</row>
    <row r="35" spans="1:22" ht="12.5" x14ac:dyDescent="0.2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</row>
    <row r="36" spans="1:22" ht="12.5" x14ac:dyDescent="0.25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</row>
    <row r="37" spans="1:22" ht="12.5" x14ac:dyDescent="0.25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</row>
    <row r="38" spans="1:22" ht="12.5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</row>
    <row r="39" spans="1:22" ht="12.5" x14ac:dyDescent="0.25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</row>
    <row r="40" spans="1:22" ht="12.5" x14ac:dyDescent="0.25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</row>
    <row r="41" spans="1:22" ht="12.5" x14ac:dyDescent="0.25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</row>
    <row r="42" spans="1:22" ht="12.5" x14ac:dyDescent="0.25">
      <c r="A42" s="143"/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</row>
    <row r="43" spans="1:22" ht="12.5" x14ac:dyDescent="0.25">
      <c r="A43" s="143"/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</row>
    <row r="44" spans="1:22" ht="12.5" x14ac:dyDescent="0.25">
      <c r="A44" s="143"/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</row>
    <row r="45" spans="1:22" ht="18" customHeight="1" x14ac:dyDescent="0.25">
      <c r="A45" s="143"/>
      <c r="B45" s="143"/>
      <c r="C45" s="143"/>
      <c r="D45" s="143"/>
      <c r="E45" s="143"/>
      <c r="F45" s="143"/>
      <c r="G45" s="143"/>
      <c r="H45" s="143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 xr:uid="{00000000-0002-0000-0000-000000000000}">
      <formula1>"Aplicação,Projeto de Desenvolvimento,Projeto de Melhoria"</formula1>
      <formula2>0</formula2>
    </dataValidation>
    <dataValidation type="list" operator="equal" allowBlank="1" showErrorMessage="1" sqref="G6:N7" xr:uid="{00000000-0002-0000-0000-000001000000}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 xr:uid="{00000000-0002-0000-0000-000002000000}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P766"/>
  <sheetViews>
    <sheetView showGridLines="0" tabSelected="1" zoomScale="115" zoomScaleNormal="115" zoomScaleSheetLayoutView="100" workbookViewId="0">
      <pane ySplit="7" topLeftCell="A37" activePane="bottomLeft" state="frozen"/>
      <selection activeCell="B11" sqref="B11"/>
      <selection pane="bottomLeft" activeCell="L53" sqref="L53:L54"/>
    </sheetView>
  </sheetViews>
  <sheetFormatPr defaultRowHeight="12.5" x14ac:dyDescent="0.25"/>
  <cols>
    <col min="1" max="1" width="58.54296875" customWidth="1"/>
    <col min="2" max="2" width="5" customWidth="1"/>
    <col min="3" max="3" width="10.453125" customWidth="1"/>
    <col min="4" max="4" width="3.81640625" customWidth="1"/>
    <col min="5" max="5" width="6.1796875" customWidth="1"/>
    <col min="6" max="6" width="8" customWidth="1"/>
    <col min="7" max="7" width="3.81640625" hidden="1" customWidth="1"/>
    <col min="8" max="8" width="12" customWidth="1"/>
    <col min="9" max="9" width="4" hidden="1" customWidth="1"/>
    <col min="10" max="10" width="4.453125" hidden="1" customWidth="1"/>
    <col min="11" max="11" width="12.54296875" customWidth="1"/>
    <col min="12" max="12" width="12" customWidth="1"/>
    <col min="13" max="13" width="6.81640625" customWidth="1"/>
    <col min="14" max="14" width="7.453125" style="124" customWidth="1"/>
    <col min="15" max="15" width="37.453125" customWidth="1"/>
    <col min="16" max="16" width="12.1796875" bestFit="1" customWidth="1"/>
  </cols>
  <sheetData>
    <row r="1" spans="1:16" ht="13" thickBot="1" x14ac:dyDescent="0.3">
      <c r="A1" s="158" t="s">
        <v>29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</row>
    <row r="2" spans="1:16" ht="13" thickBot="1" x14ac:dyDescent="0.3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</row>
    <row r="3" spans="1:16" x14ac:dyDescent="0.2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</row>
    <row r="4" spans="1:16" x14ac:dyDescent="0.25">
      <c r="A4" s="3" t="str">
        <f>Contagem!A5&amp;" : "&amp;Contagem!F5</f>
        <v>Aplicação : Web Ponto 2.0</v>
      </c>
      <c r="B4" s="160" t="str">
        <f>Contagem!A8&amp;" : "&amp;Contagem!F8</f>
        <v>Projeto : SIFSW</v>
      </c>
      <c r="C4" s="161"/>
      <c r="D4" s="161"/>
      <c r="E4" s="161"/>
      <c r="F4" s="161"/>
      <c r="G4" s="161"/>
      <c r="H4" s="161"/>
      <c r="I4" s="161"/>
      <c r="J4" s="162"/>
      <c r="K4" s="107" t="s">
        <v>3</v>
      </c>
      <c r="L4" s="110">
        <f>SUM(H8:H766)</f>
        <v>836</v>
      </c>
      <c r="M4" s="157"/>
      <c r="N4" s="157"/>
      <c r="O4" s="157"/>
    </row>
    <row r="5" spans="1:16" x14ac:dyDescent="0.25">
      <c r="A5" s="3" t="str">
        <f>Contagem!A9&amp;" : "&amp;Contagem!F9</f>
        <v>Responsável : Ana Karyna da Silva Teixeira</v>
      </c>
      <c r="B5" s="160" t="str">
        <f>Contagem!A10&amp;" : "&amp;Contagem!F10</f>
        <v>Revisor : Luana Alves de Araújo Passos Aguiar</v>
      </c>
      <c r="C5" s="161"/>
      <c r="D5" s="161"/>
      <c r="E5" s="161"/>
      <c r="F5" s="161"/>
      <c r="G5" s="161"/>
      <c r="H5" s="161"/>
      <c r="I5" s="161"/>
      <c r="J5" s="162"/>
      <c r="K5" s="109" t="s">
        <v>6</v>
      </c>
      <c r="L5" s="110">
        <f>SUM(K8:K766)</f>
        <v>836</v>
      </c>
      <c r="M5" s="159"/>
      <c r="N5" s="159"/>
      <c r="O5" s="159"/>
    </row>
    <row r="6" spans="1:16" x14ac:dyDescent="0.25">
      <c r="A6" s="115" t="str">
        <f>Contagem!A4&amp;" : "&amp;Contagem!F4</f>
        <v>Empresa : Secretaria de Estado de Planejamento e Gestão de Mato Grosso</v>
      </c>
      <c r="B6" s="154" t="str">
        <f>"Tipo da Contagem : "&amp;Contagem!F6</f>
        <v>Tipo da Contagem : Projeto de Desenvolvimento</v>
      </c>
      <c r="C6" s="155"/>
      <c r="D6" s="155"/>
      <c r="E6" s="155"/>
      <c r="F6" s="155"/>
      <c r="G6" s="155"/>
      <c r="H6" s="155"/>
      <c r="I6" s="155"/>
      <c r="J6" s="156"/>
      <c r="K6" s="108" t="s">
        <v>9</v>
      </c>
      <c r="L6" s="110">
        <f>SUM(L8:L766)</f>
        <v>836</v>
      </c>
      <c r="M6" s="157"/>
      <c r="N6" s="157"/>
      <c r="O6" s="157"/>
    </row>
    <row r="7" spans="1:16" ht="13.5" customHeight="1" x14ac:dyDescent="0.3">
      <c r="A7" s="114" t="s">
        <v>30</v>
      </c>
      <c r="B7" s="67" t="s">
        <v>31</v>
      </c>
      <c r="C7" s="68" t="s">
        <v>32</v>
      </c>
      <c r="D7" s="69" t="s">
        <v>33</v>
      </c>
      <c r="E7" s="69" t="s">
        <v>34</v>
      </c>
      <c r="F7" s="69" t="s">
        <v>35</v>
      </c>
      <c r="G7" s="70" t="s">
        <v>36</v>
      </c>
      <c r="H7" s="70" t="s">
        <v>3</v>
      </c>
      <c r="I7" s="118" t="s">
        <v>37</v>
      </c>
      <c r="J7" s="118" t="s">
        <v>38</v>
      </c>
      <c r="K7" s="70" t="s">
        <v>6</v>
      </c>
      <c r="L7" s="71" t="s">
        <v>9</v>
      </c>
      <c r="M7" s="72" t="s">
        <v>39</v>
      </c>
      <c r="N7" s="123" t="s">
        <v>40</v>
      </c>
      <c r="O7" s="73" t="s">
        <v>41</v>
      </c>
      <c r="P7" s="125" t="s">
        <v>42</v>
      </c>
    </row>
    <row r="8" spans="1:16" x14ac:dyDescent="0.25">
      <c r="A8" s="133" t="s">
        <v>43</v>
      </c>
      <c r="B8" s="4"/>
      <c r="C8" s="4"/>
      <c r="D8" s="7"/>
      <c r="E8" s="7"/>
      <c r="F8" s="116" t="str">
        <f t="shared" ref="F8:F13" si="0">IF(ISBLANK(B8),"",IF(I8="L","Baixa",IF(I8="A","Média",IF(I8="","","Alta"))))</f>
        <v/>
      </c>
      <c r="G8" s="7" t="str">
        <f t="shared" ref="G8:G13" si="1">CONCATENATE(B8,I8)</f>
        <v/>
      </c>
      <c r="H8" s="7" t="str">
        <f t="shared" ref="H8:H13" si="2">IF(ISBLANK(B8),"",IF(B8="ALI",IF(I8="L",7,IF(I8="A",10,15)),IF(B8="AIE",IF(I8="L",5,IF(I8="A",7,10)),IF(B8="SE",IF(I8="L",4,IF(I8="A",5,7)),IF(OR(B8="EE",B8="CE"),IF(I8="L",3,IF(I8="A",4,6)),0)))))</f>
        <v/>
      </c>
      <c r="I8" s="116" t="str">
        <f t="shared" ref="I8:I13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13" si="4">CONCATENATE(B8,C8)</f>
        <v/>
      </c>
      <c r="K8" s="126" t="str">
        <f t="shared" ref="K8:K13" si="5">IF(OR(H8="",H8=0),L8,H8)</f>
        <v/>
      </c>
      <c r="L8" s="126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6" x14ac:dyDescent="0.25">
      <c r="A9" s="134" t="s">
        <v>44</v>
      </c>
      <c r="B9" s="135" t="s">
        <v>45</v>
      </c>
      <c r="C9" s="135" t="s">
        <v>46</v>
      </c>
      <c r="D9" s="7">
        <v>2</v>
      </c>
      <c r="E9" s="7">
        <v>1</v>
      </c>
      <c r="F9" s="116" t="str">
        <f>IF(ISBLANK(B9),"",IF(I9="L","Baixa",IF(I9="A","Média",IF(I9="","","Alta"))))</f>
        <v>Baixa</v>
      </c>
      <c r="G9" s="7" t="str">
        <f>CONCATENATE(B9,I9)</f>
        <v>AIEL</v>
      </c>
      <c r="H9" s="7">
        <f>IF(ISBLANK(B9),"",IF(B9="ALI",IF(I9="L",7,IF(I9="A",10,15)),IF(B9="AIE",IF(I9="L",5,IF(I9="A",7,10)),IF(B9="SE",IF(I9="L",4,IF(I9="A",5,7)),IF(OR(B9="EE",B9="CE"),IF(I9="L",3,IF(I9="A",4,6)),0)))))</f>
        <v>5</v>
      </c>
      <c r="I9" s="116" t="str">
        <f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>L</v>
      </c>
      <c r="J9" s="7" t="str">
        <f>CONCATENATE(B9,C9)</f>
        <v>AIEI</v>
      </c>
      <c r="K9" s="126">
        <f>IF(OR(H9="",H9=0),L9,H9)</f>
        <v>5</v>
      </c>
      <c r="L9" s="126">
        <f>IF(NOT(ISERROR(VLOOKUP(B9,Deflatores!G$42:H$64,2,FALSE))),VLOOKUP(B9,Deflatores!G$42:H$64,2,FALSE),IF(OR(ISBLANK(C9),ISBLANK(B9)),"",VLOOKUP(C9,Deflatores!G$4:H$38,2,FALSE)*H9+VLOOKUP(C9,Deflatores!G$4:I$38,3,FALSE)))</f>
        <v>5</v>
      </c>
      <c r="M9" s="10"/>
      <c r="N9" s="10"/>
      <c r="O9" s="6"/>
    </row>
    <row r="10" spans="1:16" x14ac:dyDescent="0.25">
      <c r="A10" s="136" t="s">
        <v>47</v>
      </c>
      <c r="B10" s="4" t="s">
        <v>48</v>
      </c>
      <c r="C10" s="4" t="s">
        <v>46</v>
      </c>
      <c r="D10" s="7">
        <v>7</v>
      </c>
      <c r="E10" s="7">
        <v>1</v>
      </c>
      <c r="F10" s="116" t="str">
        <f t="shared" si="0"/>
        <v>Baixa</v>
      </c>
      <c r="G10" s="7" t="str">
        <f t="shared" si="1"/>
        <v>ALIL</v>
      </c>
      <c r="H10" s="7">
        <f t="shared" si="2"/>
        <v>7</v>
      </c>
      <c r="I10" s="116" t="str">
        <f t="shared" si="3"/>
        <v>L</v>
      </c>
      <c r="J10" s="7" t="str">
        <f t="shared" si="4"/>
        <v>ALII</v>
      </c>
      <c r="K10" s="126">
        <f t="shared" si="5"/>
        <v>7</v>
      </c>
      <c r="L10" s="126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0"/>
      <c r="N10" s="10"/>
      <c r="O10" s="6"/>
    </row>
    <row r="11" spans="1:16" x14ac:dyDescent="0.25">
      <c r="A11" s="136" t="s">
        <v>49</v>
      </c>
      <c r="B11" s="4" t="s">
        <v>45</v>
      </c>
      <c r="C11" s="4" t="s">
        <v>46</v>
      </c>
      <c r="D11" s="7">
        <v>2</v>
      </c>
      <c r="E11" s="7">
        <v>1</v>
      </c>
      <c r="F11" s="116" t="str">
        <f t="shared" si="0"/>
        <v>Baixa</v>
      </c>
      <c r="G11" s="7" t="str">
        <f t="shared" si="1"/>
        <v>AIEL</v>
      </c>
      <c r="H11" s="7">
        <f t="shared" si="2"/>
        <v>5</v>
      </c>
      <c r="I11" s="116" t="str">
        <f t="shared" si="3"/>
        <v>L</v>
      </c>
      <c r="J11" s="7" t="str">
        <f t="shared" si="4"/>
        <v>AIEI</v>
      </c>
      <c r="K11" s="126">
        <f t="shared" si="5"/>
        <v>5</v>
      </c>
      <c r="L11" s="126">
        <f>IF(NOT(ISERROR(VLOOKUP(B11,Deflatores!G$42:H$64,2,FALSE))),VLOOKUP(B11,Deflatores!G$42:H$64,2,FALSE),IF(OR(ISBLANK(C11),ISBLANK(B11)),"",VLOOKUP(C11,Deflatores!G$4:H$38,2,FALSE)*H11+VLOOKUP(C11,Deflatores!G$4:I$38,3,FALSE)))</f>
        <v>5</v>
      </c>
      <c r="M11" s="10"/>
      <c r="N11" s="10"/>
      <c r="O11" s="6"/>
    </row>
    <row r="12" spans="1:16" x14ac:dyDescent="0.25">
      <c r="A12" s="136" t="s">
        <v>50</v>
      </c>
      <c r="B12" s="4" t="s">
        <v>51</v>
      </c>
      <c r="C12" s="4" t="s">
        <v>46</v>
      </c>
      <c r="D12" s="7">
        <v>7</v>
      </c>
      <c r="E12" s="7">
        <v>1</v>
      </c>
      <c r="F12" s="116" t="str">
        <f t="shared" si="0"/>
        <v>Baixa</v>
      </c>
      <c r="G12" s="7" t="str">
        <f t="shared" si="1"/>
        <v>CEL</v>
      </c>
      <c r="H12" s="7">
        <f t="shared" si="2"/>
        <v>3</v>
      </c>
      <c r="I12" s="116" t="str">
        <f t="shared" si="3"/>
        <v>L</v>
      </c>
      <c r="J12" s="7" t="str">
        <f t="shared" si="4"/>
        <v>CEI</v>
      </c>
      <c r="K12" s="126">
        <f t="shared" si="5"/>
        <v>3</v>
      </c>
      <c r="L12" s="126">
        <f>IF(NOT(ISERROR(VLOOKUP(B12,Deflatores!G$42:H$64,2,FALSE))),VLOOKUP(B12,Deflatores!G$42:H$64,2,FALSE),IF(OR(ISBLANK(C12),ISBLANK(B12)),"",VLOOKUP(C12,Deflatores!G$4:H$38,2,FALSE)*H12+VLOOKUP(C12,Deflatores!G$4:I$38,3,FALSE)))</f>
        <v>3</v>
      </c>
      <c r="M12" s="10"/>
      <c r="N12" s="10"/>
      <c r="O12" s="6"/>
    </row>
    <row r="13" spans="1:16" x14ac:dyDescent="0.25">
      <c r="A13" s="136" t="s">
        <v>52</v>
      </c>
      <c r="B13" s="4" t="s">
        <v>53</v>
      </c>
      <c r="C13" s="4" t="s">
        <v>46</v>
      </c>
      <c r="D13" s="7">
        <v>6</v>
      </c>
      <c r="E13" s="7">
        <v>2</v>
      </c>
      <c r="F13" s="116" t="str">
        <f t="shared" si="0"/>
        <v>Média</v>
      </c>
      <c r="G13" s="7" t="str">
        <f t="shared" si="1"/>
        <v>EEA</v>
      </c>
      <c r="H13" s="7">
        <f t="shared" si="2"/>
        <v>4</v>
      </c>
      <c r="I13" s="116" t="str">
        <f t="shared" si="3"/>
        <v>A</v>
      </c>
      <c r="J13" s="7" t="str">
        <f t="shared" si="4"/>
        <v>EEI</v>
      </c>
      <c r="K13" s="126">
        <f t="shared" si="5"/>
        <v>4</v>
      </c>
      <c r="L13" s="126">
        <f>IF(NOT(ISERROR(VLOOKUP(B13,Deflatores!G$42:H$64,2,FALSE))),VLOOKUP(B13,Deflatores!G$42:H$64,2,FALSE),IF(OR(ISBLANK(C13),ISBLANK(B13)),"",VLOOKUP(C13,Deflatores!G$4:H$38,2,FALSE)*H13+VLOOKUP(C13,Deflatores!G$4:I$38,3,FALSE)))</f>
        <v>4</v>
      </c>
      <c r="M13" s="10"/>
      <c r="N13" s="10"/>
      <c r="O13" s="6"/>
    </row>
    <row r="14" spans="1:16" x14ac:dyDescent="0.25">
      <c r="A14" s="137" t="s">
        <v>54</v>
      </c>
      <c r="B14" s="4" t="s">
        <v>51</v>
      </c>
      <c r="C14" s="4" t="s">
        <v>46</v>
      </c>
      <c r="D14" s="7">
        <v>2</v>
      </c>
      <c r="E14" s="7">
        <v>1</v>
      </c>
      <c r="F14" s="116" t="str">
        <f t="shared" ref="F14:F36" si="6">IF(ISBLANK(B14),"",IF(I14="L","Baixa",IF(I14="A","Média",IF(I14="","","Alta"))))</f>
        <v>Baixa</v>
      </c>
      <c r="G14" s="7" t="str">
        <f t="shared" ref="G14:G36" si="7">CONCATENATE(B14,I14)</f>
        <v>CEL</v>
      </c>
      <c r="H14" s="7">
        <f t="shared" ref="H14:H36" si="8">IF(ISBLANK(B14),"",IF(B14="ALI",IF(I14="L",7,IF(I14="A",10,15)),IF(B14="AIE",IF(I14="L",5,IF(I14="A",7,10)),IF(B14="SE",IF(I14="L",4,IF(I14="A",5,7)),IF(OR(B14="EE",B14="CE"),IF(I14="L",3,IF(I14="A",4,6)),0)))))</f>
        <v>3</v>
      </c>
      <c r="I14" s="116" t="str">
        <f t="shared" ref="I14:I36" si="9">IF(OR(ISBLANK(D14),ISBLANK(E14)),IF(OR(B14="ALI",B14="AIE"),"L",IF(OR(B14="EE",B14="SE",B14="CE"),"A","")),IF(B14="EE",IF(E14&gt;=3,IF(D14&gt;=5,"H","A"),IF(E14&gt;=2,IF(D14&gt;=16,"H",IF(D14&lt;=4,"L","A")),IF(D14&lt;=15,"L","A"))),IF(OR(B14="SE",B14="CE"),IF(E14&gt;=4,IF(D14&gt;=6,"H","A"),IF(E14&gt;=2,IF(D14&gt;=20,"H",IF(D14&lt;=5,"L","A")),IF(D14&lt;=19,"L","A"))),IF(OR(B14="ALI",B14="AIE"),IF(E14&gt;=6,IF(D14&gt;=20,"H","A"),IF(E14&gt;=2,IF(D14&gt;=51,"H",IF(D14&lt;=19,"L","A")),IF(D14&lt;=50,"L","A"))),""))))</f>
        <v>L</v>
      </c>
      <c r="J14" s="7" t="str">
        <f t="shared" ref="J14:J36" si="10">CONCATENATE(B14,C14)</f>
        <v>CEI</v>
      </c>
      <c r="K14" s="126">
        <f t="shared" ref="K14:K36" si="11">IF(OR(H14="",H14=0),L14,H14)</f>
        <v>3</v>
      </c>
      <c r="L14" s="126">
        <f>IF(NOT(ISERROR(VLOOKUP(B14,Deflatores!G$42:H$64,2,FALSE))),VLOOKUP(B14,Deflatores!G$42:H$64,2,FALSE),IF(OR(ISBLANK(C14),ISBLANK(B14)),"",VLOOKUP(C14,Deflatores!G$4:H$38,2,FALSE)*H14+VLOOKUP(C14,Deflatores!G$4:I$38,3,FALSE)))</f>
        <v>3</v>
      </c>
      <c r="M14" s="10"/>
      <c r="N14" s="10"/>
      <c r="O14" s="6"/>
    </row>
    <row r="15" spans="1:16" x14ac:dyDescent="0.25">
      <c r="A15" s="136" t="s">
        <v>55</v>
      </c>
      <c r="B15" s="4" t="s">
        <v>53</v>
      </c>
      <c r="C15" s="4" t="s">
        <v>46</v>
      </c>
      <c r="D15" s="7">
        <v>6</v>
      </c>
      <c r="E15" s="7">
        <v>2</v>
      </c>
      <c r="F15" s="116" t="str">
        <f t="shared" si="6"/>
        <v>Média</v>
      </c>
      <c r="G15" s="7" t="str">
        <f t="shared" si="7"/>
        <v>EEA</v>
      </c>
      <c r="H15" s="7">
        <f t="shared" si="8"/>
        <v>4</v>
      </c>
      <c r="I15" s="116" t="str">
        <f t="shared" si="9"/>
        <v>A</v>
      </c>
      <c r="J15" s="7" t="str">
        <f t="shared" si="10"/>
        <v>EEI</v>
      </c>
      <c r="K15" s="126">
        <f t="shared" si="11"/>
        <v>4</v>
      </c>
      <c r="L15" s="126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6" x14ac:dyDescent="0.25">
      <c r="A16" s="137" t="s">
        <v>56</v>
      </c>
      <c r="B16" s="4" t="s">
        <v>53</v>
      </c>
      <c r="C16" s="4" t="s">
        <v>46</v>
      </c>
      <c r="D16" s="7">
        <v>5</v>
      </c>
      <c r="E16" s="7">
        <v>2</v>
      </c>
      <c r="F16" s="116" t="str">
        <f t="shared" si="6"/>
        <v>Média</v>
      </c>
      <c r="G16" s="7" t="str">
        <f t="shared" si="7"/>
        <v>EEA</v>
      </c>
      <c r="H16" s="7">
        <f t="shared" si="8"/>
        <v>4</v>
      </c>
      <c r="I16" s="116" t="str">
        <f t="shared" si="9"/>
        <v>A</v>
      </c>
      <c r="J16" s="7" t="str">
        <f t="shared" si="10"/>
        <v>EEI</v>
      </c>
      <c r="K16" s="126">
        <f t="shared" si="11"/>
        <v>4</v>
      </c>
      <c r="L16" s="126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10"/>
      <c r="N16" s="10"/>
      <c r="O16" s="6"/>
    </row>
    <row r="17" spans="1:15" x14ac:dyDescent="0.25">
      <c r="A17" s="136" t="s">
        <v>57</v>
      </c>
      <c r="B17" s="4" t="s">
        <v>51</v>
      </c>
      <c r="C17" s="4" t="s">
        <v>46</v>
      </c>
      <c r="D17" s="7">
        <v>7</v>
      </c>
      <c r="E17" s="7">
        <v>2</v>
      </c>
      <c r="F17" s="116" t="str">
        <f t="shared" si="6"/>
        <v>Média</v>
      </c>
      <c r="G17" s="7" t="str">
        <f t="shared" si="7"/>
        <v>CEA</v>
      </c>
      <c r="H17" s="7">
        <f t="shared" si="8"/>
        <v>4</v>
      </c>
      <c r="I17" s="116" t="str">
        <f t="shared" si="9"/>
        <v>A</v>
      </c>
      <c r="J17" s="7" t="str">
        <f t="shared" si="10"/>
        <v>CEI</v>
      </c>
      <c r="K17" s="126">
        <f t="shared" si="11"/>
        <v>4</v>
      </c>
      <c r="L17" s="126">
        <f>IF(NOT(ISERROR(VLOOKUP(B17,Deflatores!G$42:H$64,2,FALSE))),VLOOKUP(B17,Deflatores!G$42:H$64,2,FALSE),IF(OR(ISBLANK(C17),ISBLANK(B17)),"",VLOOKUP(C17,Deflatores!G$4:H$38,2,FALSE)*H17+VLOOKUP(C17,Deflatores!G$4:I$38,3,FALSE)))</f>
        <v>4</v>
      </c>
      <c r="M17" s="10"/>
      <c r="N17" s="10"/>
      <c r="O17" s="6"/>
    </row>
    <row r="18" spans="1:15" x14ac:dyDescent="0.25">
      <c r="A18" s="136" t="s">
        <v>58</v>
      </c>
      <c r="B18" s="4" t="s">
        <v>53</v>
      </c>
      <c r="C18" s="4" t="s">
        <v>46</v>
      </c>
      <c r="D18" s="7">
        <v>3</v>
      </c>
      <c r="E18" s="7">
        <v>1</v>
      </c>
      <c r="F18" s="116" t="str">
        <f t="shared" si="6"/>
        <v>Baixa</v>
      </c>
      <c r="G18" s="7" t="str">
        <f t="shared" si="7"/>
        <v>EEL</v>
      </c>
      <c r="H18" s="7">
        <f t="shared" si="8"/>
        <v>3</v>
      </c>
      <c r="I18" s="116" t="str">
        <f t="shared" si="9"/>
        <v>L</v>
      </c>
      <c r="J18" s="7" t="str">
        <f t="shared" si="10"/>
        <v>EEI</v>
      </c>
      <c r="K18" s="126">
        <f t="shared" si="11"/>
        <v>3</v>
      </c>
      <c r="L18" s="126">
        <f>IF(NOT(ISERROR(VLOOKUP(B18,Deflatores!G$42:H$64,2,FALSE))),VLOOKUP(B18,Deflatores!G$42:H$64,2,FALSE),IF(OR(ISBLANK(C18),ISBLANK(B18)),"",VLOOKUP(C18,Deflatores!G$4:H$38,2,FALSE)*H18+VLOOKUP(C18,Deflatores!G$4:I$38,3,FALSE)))</f>
        <v>3</v>
      </c>
      <c r="M18" s="10"/>
      <c r="N18" s="10"/>
      <c r="O18" s="6"/>
    </row>
    <row r="19" spans="1:15" x14ac:dyDescent="0.25">
      <c r="A19" s="136" t="s">
        <v>59</v>
      </c>
      <c r="B19" s="4" t="s">
        <v>53</v>
      </c>
      <c r="C19" s="4" t="s">
        <v>46</v>
      </c>
      <c r="D19" s="7">
        <v>3</v>
      </c>
      <c r="E19" s="7">
        <v>1</v>
      </c>
      <c r="F19" s="116" t="str">
        <f t="shared" si="6"/>
        <v>Baixa</v>
      </c>
      <c r="G19" s="7" t="str">
        <f t="shared" si="7"/>
        <v>EEL</v>
      </c>
      <c r="H19" s="7">
        <f t="shared" si="8"/>
        <v>3</v>
      </c>
      <c r="I19" s="116" t="str">
        <f t="shared" si="9"/>
        <v>L</v>
      </c>
      <c r="J19" s="7" t="str">
        <f t="shared" si="10"/>
        <v>EEI</v>
      </c>
      <c r="K19" s="126">
        <f t="shared" si="11"/>
        <v>3</v>
      </c>
      <c r="L19" s="126">
        <f>IF(NOT(ISERROR(VLOOKUP(B19,Deflatores!G$42:H$64,2,FALSE))),VLOOKUP(B19,Deflatores!G$42:H$64,2,FALSE),IF(OR(ISBLANK(C19),ISBLANK(B19)),"",VLOOKUP(C19,Deflatores!G$4:H$38,2,FALSE)*H19+VLOOKUP(C19,Deflatores!G$4:I$38,3,FALSE)))</f>
        <v>3</v>
      </c>
      <c r="M19" s="10"/>
      <c r="N19" s="10"/>
      <c r="O19" s="6"/>
    </row>
    <row r="20" spans="1:15" x14ac:dyDescent="0.25">
      <c r="A20" s="136" t="s">
        <v>60</v>
      </c>
      <c r="B20" s="4" t="s">
        <v>53</v>
      </c>
      <c r="C20" s="4" t="s">
        <v>46</v>
      </c>
      <c r="D20" s="7">
        <v>4</v>
      </c>
      <c r="E20" s="7">
        <v>1</v>
      </c>
      <c r="F20" s="116" t="str">
        <f t="shared" si="6"/>
        <v>Baixa</v>
      </c>
      <c r="G20" s="7" t="str">
        <f t="shared" si="7"/>
        <v>EEL</v>
      </c>
      <c r="H20" s="7">
        <f t="shared" si="8"/>
        <v>3</v>
      </c>
      <c r="I20" s="116" t="str">
        <f t="shared" si="9"/>
        <v>L</v>
      </c>
      <c r="J20" s="7" t="str">
        <f t="shared" si="10"/>
        <v>EEI</v>
      </c>
      <c r="K20" s="126">
        <f t="shared" si="11"/>
        <v>3</v>
      </c>
      <c r="L20" s="126">
        <f>IF(NOT(ISERROR(VLOOKUP(B20,Deflatores!G$42:H$64,2,FALSE))),VLOOKUP(B20,Deflatores!G$42:H$64,2,FALSE),IF(OR(ISBLANK(C20),ISBLANK(B20)),"",VLOOKUP(C20,Deflatores!G$4:H$38,2,FALSE)*H20+VLOOKUP(C20,Deflatores!G$4:I$38,3,FALSE)))</f>
        <v>3</v>
      </c>
      <c r="M20" s="10"/>
      <c r="N20" s="10"/>
      <c r="O20" s="6"/>
    </row>
    <row r="21" spans="1:15" x14ac:dyDescent="0.25">
      <c r="A21" s="136" t="s">
        <v>61</v>
      </c>
      <c r="B21" s="4" t="s">
        <v>53</v>
      </c>
      <c r="C21" s="4" t="s">
        <v>46</v>
      </c>
      <c r="D21" s="7">
        <v>4</v>
      </c>
      <c r="E21" s="7">
        <v>1</v>
      </c>
      <c r="F21" s="116" t="str">
        <f t="shared" si="6"/>
        <v>Baixa</v>
      </c>
      <c r="G21" s="7" t="str">
        <f t="shared" si="7"/>
        <v>EEL</v>
      </c>
      <c r="H21" s="7">
        <f t="shared" si="8"/>
        <v>3</v>
      </c>
      <c r="I21" s="116" t="str">
        <f t="shared" si="9"/>
        <v>L</v>
      </c>
      <c r="J21" s="7" t="str">
        <f t="shared" si="10"/>
        <v>EEI</v>
      </c>
      <c r="K21" s="126">
        <f t="shared" si="11"/>
        <v>3</v>
      </c>
      <c r="L21" s="126">
        <f>IF(NOT(ISERROR(VLOOKUP(B21,Deflatores!G$42:H$64,2,FALSE))),VLOOKUP(B21,Deflatores!G$42:H$64,2,FALSE),IF(OR(ISBLANK(C21),ISBLANK(B21)),"",VLOOKUP(C21,Deflatores!G$4:H$38,2,FALSE)*H21+VLOOKUP(C21,Deflatores!G$4:I$38,3,FALSE)))</f>
        <v>3</v>
      </c>
      <c r="M21" s="10"/>
      <c r="N21" s="10"/>
      <c r="O21" s="6"/>
    </row>
    <row r="22" spans="1:15" x14ac:dyDescent="0.25">
      <c r="A22" s="119"/>
      <c r="B22" s="4"/>
      <c r="C22" s="4"/>
      <c r="D22" s="7"/>
      <c r="E22" s="7"/>
      <c r="F22" s="116" t="str">
        <f t="shared" si="6"/>
        <v/>
      </c>
      <c r="G22" s="7" t="str">
        <f t="shared" si="7"/>
        <v/>
      </c>
      <c r="H22" s="7" t="str">
        <f t="shared" si="8"/>
        <v/>
      </c>
      <c r="I22" s="116" t="str">
        <f t="shared" si="9"/>
        <v/>
      </c>
      <c r="J22" s="7" t="str">
        <f t="shared" si="10"/>
        <v/>
      </c>
      <c r="K22" s="126" t="str">
        <f t="shared" si="11"/>
        <v/>
      </c>
      <c r="L22" s="126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/>
    </row>
    <row r="23" spans="1:15" x14ac:dyDescent="0.25">
      <c r="A23" s="133" t="s">
        <v>62</v>
      </c>
      <c r="B23" s="4"/>
      <c r="C23" s="4"/>
      <c r="D23" s="7"/>
      <c r="E23" s="7"/>
      <c r="F23" s="116" t="str">
        <f t="shared" si="6"/>
        <v/>
      </c>
      <c r="G23" s="7" t="str">
        <f t="shared" si="7"/>
        <v/>
      </c>
      <c r="H23" s="7" t="str">
        <f t="shared" si="8"/>
        <v/>
      </c>
      <c r="I23" s="116" t="str">
        <f t="shared" si="9"/>
        <v/>
      </c>
      <c r="J23" s="7" t="str">
        <f t="shared" si="10"/>
        <v/>
      </c>
      <c r="K23" s="126" t="str">
        <f t="shared" si="11"/>
        <v/>
      </c>
      <c r="L23" s="126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5">
      <c r="A24" s="136" t="s">
        <v>63</v>
      </c>
      <c r="B24" s="4" t="s">
        <v>48</v>
      </c>
      <c r="C24" s="4" t="s">
        <v>46</v>
      </c>
      <c r="D24" s="7">
        <v>6</v>
      </c>
      <c r="E24" s="7">
        <v>1</v>
      </c>
      <c r="F24" s="116" t="str">
        <f t="shared" si="6"/>
        <v>Baixa</v>
      </c>
      <c r="G24" s="7" t="str">
        <f t="shared" si="7"/>
        <v>ALIL</v>
      </c>
      <c r="H24" s="7">
        <f t="shared" si="8"/>
        <v>7</v>
      </c>
      <c r="I24" s="116" t="str">
        <f t="shared" si="9"/>
        <v>L</v>
      </c>
      <c r="J24" s="7" t="str">
        <f t="shared" si="10"/>
        <v>ALII</v>
      </c>
      <c r="K24" s="126">
        <f t="shared" si="11"/>
        <v>7</v>
      </c>
      <c r="L24" s="126">
        <f>IF(NOT(ISERROR(VLOOKUP(B24,Deflatores!G$42:H$64,2,FALSE))),VLOOKUP(B24,Deflatores!G$42:H$64,2,FALSE),IF(OR(ISBLANK(C24),ISBLANK(B24)),"",VLOOKUP(C24,Deflatores!G$4:H$38,2,FALSE)*H24+VLOOKUP(C24,Deflatores!G$4:I$38,3,FALSE)))</f>
        <v>7</v>
      </c>
      <c r="M24" s="10"/>
      <c r="N24" s="10"/>
      <c r="O24" s="6"/>
    </row>
    <row r="25" spans="1:15" x14ac:dyDescent="0.25">
      <c r="A25" s="136" t="s">
        <v>50</v>
      </c>
      <c r="B25" s="4" t="s">
        <v>51</v>
      </c>
      <c r="C25" s="4" t="s">
        <v>46</v>
      </c>
      <c r="D25" s="7">
        <v>7</v>
      </c>
      <c r="E25" s="7">
        <v>2</v>
      </c>
      <c r="F25" s="116" t="str">
        <f t="shared" si="6"/>
        <v>Média</v>
      </c>
      <c r="G25" s="7" t="str">
        <f t="shared" si="7"/>
        <v>CEA</v>
      </c>
      <c r="H25" s="7">
        <f t="shared" si="8"/>
        <v>4</v>
      </c>
      <c r="I25" s="116" t="str">
        <f t="shared" si="9"/>
        <v>A</v>
      </c>
      <c r="J25" s="7" t="str">
        <f t="shared" si="10"/>
        <v>CEI</v>
      </c>
      <c r="K25" s="126">
        <f t="shared" si="11"/>
        <v>4</v>
      </c>
      <c r="L25" s="126">
        <f>IF(NOT(ISERROR(VLOOKUP(B25,Deflatores!G$42:H$64,2,FALSE))),VLOOKUP(B25,Deflatores!G$42:H$64,2,FALSE),IF(OR(ISBLANK(C25),ISBLANK(B25)),"",VLOOKUP(C25,Deflatores!G$4:H$38,2,FALSE)*H25+VLOOKUP(C25,Deflatores!G$4:I$38,3,FALSE)))</f>
        <v>4</v>
      </c>
      <c r="M25" s="10"/>
      <c r="N25" s="10"/>
      <c r="O25" s="6"/>
    </row>
    <row r="26" spans="1:15" x14ac:dyDescent="0.25">
      <c r="A26" s="136" t="s">
        <v>52</v>
      </c>
      <c r="B26" s="4" t="s">
        <v>53</v>
      </c>
      <c r="C26" s="4" t="s">
        <v>46</v>
      </c>
      <c r="D26" s="7">
        <v>5</v>
      </c>
      <c r="E26" s="7">
        <v>2</v>
      </c>
      <c r="F26" s="116" t="str">
        <f t="shared" si="6"/>
        <v>Média</v>
      </c>
      <c r="G26" s="7" t="str">
        <f t="shared" si="7"/>
        <v>EEA</v>
      </c>
      <c r="H26" s="7">
        <f t="shared" si="8"/>
        <v>4</v>
      </c>
      <c r="I26" s="116" t="str">
        <f t="shared" si="9"/>
        <v>A</v>
      </c>
      <c r="J26" s="7" t="str">
        <f t="shared" si="10"/>
        <v>EEI</v>
      </c>
      <c r="K26" s="126">
        <f t="shared" si="11"/>
        <v>4</v>
      </c>
      <c r="L26" s="126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5">
      <c r="A27" s="137" t="s">
        <v>64</v>
      </c>
      <c r="B27" s="4" t="s">
        <v>51</v>
      </c>
      <c r="C27" s="4" t="s">
        <v>46</v>
      </c>
      <c r="D27" s="7">
        <v>2</v>
      </c>
      <c r="E27" s="7">
        <v>1</v>
      </c>
      <c r="F27" s="116" t="str">
        <f t="shared" si="6"/>
        <v>Baixa</v>
      </c>
      <c r="G27" s="7" t="str">
        <f t="shared" si="7"/>
        <v>CEL</v>
      </c>
      <c r="H27" s="7">
        <f t="shared" si="8"/>
        <v>3</v>
      </c>
      <c r="I27" s="116" t="str">
        <f t="shared" si="9"/>
        <v>L</v>
      </c>
      <c r="J27" s="7" t="str">
        <f t="shared" si="10"/>
        <v>CEI</v>
      </c>
      <c r="K27" s="126">
        <f t="shared" si="11"/>
        <v>3</v>
      </c>
      <c r="L27" s="126">
        <f>IF(NOT(ISERROR(VLOOKUP(B27,Deflatores!G$42:H$64,2,FALSE))),VLOOKUP(B27,Deflatores!G$42:H$64,2,FALSE),IF(OR(ISBLANK(C27),ISBLANK(B27)),"",VLOOKUP(C27,Deflatores!G$4:H$38,2,FALSE)*H27+VLOOKUP(C27,Deflatores!G$4:I$38,3,FALSE)))</f>
        <v>3</v>
      </c>
      <c r="M27" s="10"/>
      <c r="N27" s="10"/>
      <c r="O27" s="6"/>
    </row>
    <row r="28" spans="1:15" ht="24.65" customHeight="1" x14ac:dyDescent="0.25">
      <c r="A28" s="136" t="s">
        <v>55</v>
      </c>
      <c r="B28" s="4" t="s">
        <v>53</v>
      </c>
      <c r="C28" s="4" t="s">
        <v>46</v>
      </c>
      <c r="D28" s="7">
        <v>5</v>
      </c>
      <c r="E28" s="7">
        <v>2</v>
      </c>
      <c r="F28" s="116" t="str">
        <f t="shared" si="6"/>
        <v>Média</v>
      </c>
      <c r="G28" s="7" t="str">
        <f t="shared" si="7"/>
        <v>EEA</v>
      </c>
      <c r="H28" s="7">
        <f t="shared" si="8"/>
        <v>4</v>
      </c>
      <c r="I28" s="116" t="str">
        <f t="shared" si="9"/>
        <v>A</v>
      </c>
      <c r="J28" s="7" t="str">
        <f t="shared" si="10"/>
        <v>EEI</v>
      </c>
      <c r="K28" s="126">
        <f t="shared" si="11"/>
        <v>4</v>
      </c>
      <c r="L28" s="126">
        <f>IF(NOT(ISERROR(VLOOKUP(B28,Deflatores!G$42:H$64,2,FALSE))),VLOOKUP(B28,Deflatores!G$42:H$64,2,FALSE),IF(OR(ISBLANK(C28),ISBLANK(B28)),"",VLOOKUP(C28,Deflatores!G$4:H$38,2,FALSE)*H28+VLOOKUP(C28,Deflatores!G$4:I$38,3,FALSE)))</f>
        <v>4</v>
      </c>
      <c r="M28" s="10"/>
      <c r="N28" s="10"/>
      <c r="O28" s="6"/>
    </row>
    <row r="29" spans="1:15" x14ac:dyDescent="0.25">
      <c r="A29" s="137" t="s">
        <v>65</v>
      </c>
      <c r="B29" s="4" t="s">
        <v>53</v>
      </c>
      <c r="C29" s="4" t="s">
        <v>46</v>
      </c>
      <c r="D29" s="7">
        <v>3</v>
      </c>
      <c r="E29" s="7">
        <v>2</v>
      </c>
      <c r="F29" s="116" t="str">
        <f t="shared" si="6"/>
        <v>Baixa</v>
      </c>
      <c r="G29" s="7" t="str">
        <f t="shared" si="7"/>
        <v>EEL</v>
      </c>
      <c r="H29" s="7">
        <f t="shared" si="8"/>
        <v>3</v>
      </c>
      <c r="I29" s="116" t="str">
        <f t="shared" si="9"/>
        <v>L</v>
      </c>
      <c r="J29" s="7" t="str">
        <f t="shared" si="10"/>
        <v>EEI</v>
      </c>
      <c r="K29" s="126">
        <f t="shared" si="11"/>
        <v>3</v>
      </c>
      <c r="L29" s="126">
        <f>IF(NOT(ISERROR(VLOOKUP(B29,Deflatores!G$42:H$64,2,FALSE))),VLOOKUP(B29,Deflatores!G$42:H$64,2,FALSE),IF(OR(ISBLANK(C29),ISBLANK(B29)),"",VLOOKUP(C29,Deflatores!G$4:H$38,2,FALSE)*H29+VLOOKUP(C29,Deflatores!G$4:I$38,3,FALSE)))</f>
        <v>3</v>
      </c>
      <c r="M29" s="10"/>
      <c r="N29" s="10"/>
      <c r="O29" s="6"/>
    </row>
    <row r="30" spans="1:15" x14ac:dyDescent="0.25">
      <c r="A30" s="136" t="s">
        <v>57</v>
      </c>
      <c r="B30" s="4" t="s">
        <v>51</v>
      </c>
      <c r="C30" s="4" t="s">
        <v>46</v>
      </c>
      <c r="D30" s="7">
        <v>5</v>
      </c>
      <c r="E30" s="7">
        <v>2</v>
      </c>
      <c r="F30" s="116" t="str">
        <f t="shared" si="6"/>
        <v>Baixa</v>
      </c>
      <c r="G30" s="7" t="str">
        <f t="shared" si="7"/>
        <v>CEL</v>
      </c>
      <c r="H30" s="7">
        <f t="shared" si="8"/>
        <v>3</v>
      </c>
      <c r="I30" s="116" t="str">
        <f t="shared" si="9"/>
        <v>L</v>
      </c>
      <c r="J30" s="7" t="str">
        <f t="shared" si="10"/>
        <v>CEI</v>
      </c>
      <c r="K30" s="126">
        <f t="shared" si="11"/>
        <v>3</v>
      </c>
      <c r="L30" s="126">
        <f>IF(NOT(ISERROR(VLOOKUP(B30,Deflatores!G$42:H$64,2,FALSE))),VLOOKUP(B30,Deflatores!G$42:H$64,2,FALSE),IF(OR(ISBLANK(C30),ISBLANK(B30)),"",VLOOKUP(C30,Deflatores!G$4:H$38,2,FALSE)*H30+VLOOKUP(C30,Deflatores!G$4:I$38,3,FALSE)))</f>
        <v>3</v>
      </c>
      <c r="M30" s="10"/>
      <c r="N30" s="10"/>
      <c r="O30" s="6"/>
    </row>
    <row r="31" spans="1:15" x14ac:dyDescent="0.25">
      <c r="A31" s="136" t="s">
        <v>58</v>
      </c>
      <c r="B31" s="4" t="s">
        <v>53</v>
      </c>
      <c r="C31" s="4" t="s">
        <v>46</v>
      </c>
      <c r="D31" s="7">
        <v>3</v>
      </c>
      <c r="E31" s="7">
        <v>1</v>
      </c>
      <c r="F31" s="116" t="str">
        <f t="shared" si="6"/>
        <v>Baixa</v>
      </c>
      <c r="G31" s="7" t="str">
        <f t="shared" si="7"/>
        <v>EEL</v>
      </c>
      <c r="H31" s="7">
        <f t="shared" si="8"/>
        <v>3</v>
      </c>
      <c r="I31" s="116" t="str">
        <f t="shared" si="9"/>
        <v>L</v>
      </c>
      <c r="J31" s="7" t="str">
        <f t="shared" si="10"/>
        <v>EEI</v>
      </c>
      <c r="K31" s="126">
        <f t="shared" si="11"/>
        <v>3</v>
      </c>
      <c r="L31" s="126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5">
      <c r="A32" s="136" t="s">
        <v>59</v>
      </c>
      <c r="B32" s="4" t="s">
        <v>53</v>
      </c>
      <c r="C32" s="4" t="s">
        <v>46</v>
      </c>
      <c r="D32" s="7">
        <v>3</v>
      </c>
      <c r="E32" s="7">
        <v>1</v>
      </c>
      <c r="F32" s="116" t="str">
        <f t="shared" si="6"/>
        <v>Baixa</v>
      </c>
      <c r="G32" s="7" t="str">
        <f t="shared" si="7"/>
        <v>EEL</v>
      </c>
      <c r="H32" s="7">
        <f t="shared" si="8"/>
        <v>3</v>
      </c>
      <c r="I32" s="116" t="str">
        <f t="shared" si="9"/>
        <v>L</v>
      </c>
      <c r="J32" s="7" t="str">
        <f t="shared" si="10"/>
        <v>EEI</v>
      </c>
      <c r="K32" s="126">
        <f t="shared" si="11"/>
        <v>3</v>
      </c>
      <c r="L32" s="126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5">
      <c r="A33" s="136"/>
      <c r="B33" s="4"/>
      <c r="C33" s="4"/>
      <c r="D33" s="7"/>
      <c r="E33" s="7"/>
      <c r="F33" s="116" t="str">
        <f t="shared" si="6"/>
        <v/>
      </c>
      <c r="G33" s="7" t="str">
        <f t="shared" si="7"/>
        <v/>
      </c>
      <c r="H33" s="7" t="str">
        <f t="shared" si="8"/>
        <v/>
      </c>
      <c r="I33" s="116" t="str">
        <f t="shared" si="9"/>
        <v/>
      </c>
      <c r="J33" s="7" t="str">
        <f t="shared" si="10"/>
        <v/>
      </c>
      <c r="K33" s="126" t="str">
        <f t="shared" si="11"/>
        <v/>
      </c>
      <c r="L33" s="126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5">
      <c r="A34" s="133" t="s">
        <v>66</v>
      </c>
      <c r="B34" s="4"/>
      <c r="C34" s="4"/>
      <c r="D34" s="7"/>
      <c r="E34" s="7"/>
      <c r="F34" s="116" t="str">
        <f t="shared" si="6"/>
        <v/>
      </c>
      <c r="G34" s="7" t="str">
        <f t="shared" si="7"/>
        <v/>
      </c>
      <c r="H34" s="7" t="str">
        <f t="shared" si="8"/>
        <v/>
      </c>
      <c r="I34" s="116" t="str">
        <f t="shared" si="9"/>
        <v/>
      </c>
      <c r="J34" s="7" t="str">
        <f t="shared" si="10"/>
        <v/>
      </c>
      <c r="K34" s="126" t="str">
        <f t="shared" si="11"/>
        <v/>
      </c>
      <c r="L34" s="126" t="str">
        <f>IF(NOT(ISERROR(VLOOKUP(B34,Deflatores!G$42:H$64,2,FALSE))),VLOOKUP(B34,Deflatores!G$42:H$64,2,FALSE),IF(OR(ISBLANK(C34),ISBLANK(B34)),"",VLOOKUP(C34,Deflatores!G$4:H$38,2,FALSE)*H34+VLOOKUP(C34,Deflatores!G$4:I$38,3,FALSE)))</f>
        <v/>
      </c>
      <c r="M34" s="10"/>
      <c r="N34" s="10"/>
      <c r="O34" s="6"/>
    </row>
    <row r="35" spans="1:15" ht="13.5" customHeight="1" x14ac:dyDescent="0.25">
      <c r="A35" s="136" t="s">
        <v>67</v>
      </c>
      <c r="B35" s="4" t="s">
        <v>48</v>
      </c>
      <c r="C35" s="4" t="s">
        <v>46</v>
      </c>
      <c r="D35" s="7">
        <v>6</v>
      </c>
      <c r="E35" s="7">
        <v>1</v>
      </c>
      <c r="F35" s="116" t="str">
        <f t="shared" si="6"/>
        <v>Baixa</v>
      </c>
      <c r="G35" s="7" t="str">
        <f t="shared" si="7"/>
        <v>ALIL</v>
      </c>
      <c r="H35" s="7">
        <f t="shared" si="8"/>
        <v>7</v>
      </c>
      <c r="I35" s="116" t="str">
        <f t="shared" si="9"/>
        <v>L</v>
      </c>
      <c r="J35" s="7" t="str">
        <f t="shared" si="10"/>
        <v>ALII</v>
      </c>
      <c r="K35" s="126">
        <f t="shared" si="11"/>
        <v>7</v>
      </c>
      <c r="L35" s="126">
        <f>IF(NOT(ISERROR(VLOOKUP(B35,Deflatores!G$42:H$64,2,FALSE))),VLOOKUP(B35,Deflatores!G$42:H$64,2,FALSE),IF(OR(ISBLANK(C35),ISBLANK(B35)),"",VLOOKUP(C35,Deflatores!G$4:H$38,2,FALSE)*H35+VLOOKUP(C35,Deflatores!G$4:I$38,3,FALSE)))</f>
        <v>7</v>
      </c>
      <c r="M35" s="10"/>
      <c r="N35" s="10"/>
      <c r="O35" s="6"/>
    </row>
    <row r="36" spans="1:15" x14ac:dyDescent="0.25">
      <c r="A36" s="136" t="s">
        <v>50</v>
      </c>
      <c r="B36" s="4" t="s">
        <v>51</v>
      </c>
      <c r="C36" s="4" t="s">
        <v>46</v>
      </c>
      <c r="D36" s="7">
        <v>7</v>
      </c>
      <c r="E36" s="7">
        <v>2</v>
      </c>
      <c r="F36" s="116" t="str">
        <f t="shared" si="6"/>
        <v>Média</v>
      </c>
      <c r="G36" s="7" t="str">
        <f t="shared" si="7"/>
        <v>CEA</v>
      </c>
      <c r="H36" s="7">
        <f t="shared" si="8"/>
        <v>4</v>
      </c>
      <c r="I36" s="116" t="str">
        <f t="shared" si="9"/>
        <v>A</v>
      </c>
      <c r="J36" s="7" t="str">
        <f t="shared" si="10"/>
        <v>CEI</v>
      </c>
      <c r="K36" s="126">
        <f t="shared" si="11"/>
        <v>4</v>
      </c>
      <c r="L36" s="126">
        <f>IF(NOT(ISERROR(VLOOKUP(B36,Deflatores!G$42:H$64,2,FALSE))),VLOOKUP(B36,Deflatores!G$42:H$64,2,FALSE),IF(OR(ISBLANK(C36),ISBLANK(B36)),"",VLOOKUP(C36,Deflatores!G$4:H$38,2,FALSE)*H36+VLOOKUP(C36,Deflatores!G$4:I$38,3,FALSE)))</f>
        <v>4</v>
      </c>
      <c r="M36" s="10"/>
      <c r="N36" s="10"/>
      <c r="O36" s="6"/>
    </row>
    <row r="37" spans="1:15" x14ac:dyDescent="0.25">
      <c r="A37" s="136" t="s">
        <v>52</v>
      </c>
      <c r="B37" s="4" t="s">
        <v>53</v>
      </c>
      <c r="C37" s="4" t="s">
        <v>46</v>
      </c>
      <c r="D37" s="7">
        <v>5</v>
      </c>
      <c r="E37" s="7">
        <v>2</v>
      </c>
      <c r="F37" s="116" t="str">
        <f t="shared" ref="F37:F66" si="12">IF(ISBLANK(B37),"",IF(I37="L","Baixa",IF(I37="A","Média",IF(I37="","","Alta"))))</f>
        <v>Média</v>
      </c>
      <c r="G37" s="7" t="str">
        <f t="shared" ref="G37:G66" si="13">CONCATENATE(B37,I37)</f>
        <v>EEA</v>
      </c>
      <c r="H37" s="7">
        <f t="shared" ref="H37:H66" si="14">IF(ISBLANK(B37),"",IF(B37="ALI",IF(I37="L",7,IF(I37="A",10,15)),IF(B37="AIE",IF(I37="L",5,IF(I37="A",7,10)),IF(B37="SE",IF(I37="L",4,IF(I37="A",5,7)),IF(OR(B37="EE",B37="CE"),IF(I37="L",3,IF(I37="A",4,6)),0)))))</f>
        <v>4</v>
      </c>
      <c r="I37" s="116" t="str">
        <f t="shared" ref="I37:I66" si="15">IF(OR(ISBLANK(D37),ISBLANK(E37)),IF(OR(B37="ALI",B37="AIE"),"L",IF(OR(B37="EE",B37="SE",B37="CE"),"A","")),IF(B37="EE",IF(E37&gt;=3,IF(D37&gt;=5,"H","A"),IF(E37&gt;=2,IF(D37&gt;=16,"H",IF(D37&lt;=4,"L","A")),IF(D37&lt;=15,"L","A"))),IF(OR(B37="SE",B37="CE"),IF(E37&gt;=4,IF(D37&gt;=6,"H","A"),IF(E37&gt;=2,IF(D37&gt;=20,"H",IF(D37&lt;=5,"L","A")),IF(D37&lt;=19,"L","A"))),IF(OR(B37="ALI",B37="AIE"),IF(E37&gt;=6,IF(D37&gt;=20,"H","A"),IF(E37&gt;=2,IF(D37&gt;=51,"H",IF(D37&lt;=19,"L","A")),IF(D37&lt;=50,"L","A"))),""))))</f>
        <v>A</v>
      </c>
      <c r="J37" s="7" t="str">
        <f t="shared" ref="J37:J66" si="16">CONCATENATE(B37,C37)</f>
        <v>EEI</v>
      </c>
      <c r="K37" s="126">
        <f t="shared" ref="K37:K66" si="17">IF(OR(H37="",H37=0),L37,H37)</f>
        <v>4</v>
      </c>
      <c r="L37" s="126">
        <f>IF(NOT(ISERROR(VLOOKUP(B37,Deflatores!G$42:H$64,2,FALSE))),VLOOKUP(B37,Deflatores!G$42:H$64,2,FALSE),IF(OR(ISBLANK(C37),ISBLANK(B37)),"",VLOOKUP(C37,Deflatores!G$4:H$38,2,FALSE)*H37+VLOOKUP(C37,Deflatores!G$4:I$38,3,FALSE)))</f>
        <v>4</v>
      </c>
      <c r="M37" s="10"/>
      <c r="N37" s="10"/>
      <c r="O37" s="6"/>
    </row>
    <row r="38" spans="1:15" x14ac:dyDescent="0.25">
      <c r="A38" s="136" t="s">
        <v>55</v>
      </c>
      <c r="B38" s="4" t="s">
        <v>53</v>
      </c>
      <c r="C38" s="4" t="s">
        <v>46</v>
      </c>
      <c r="D38" s="7">
        <v>5</v>
      </c>
      <c r="E38" s="7">
        <v>2</v>
      </c>
      <c r="F38" s="116" t="str">
        <f t="shared" si="12"/>
        <v>Média</v>
      </c>
      <c r="G38" s="7" t="str">
        <f t="shared" si="13"/>
        <v>EEA</v>
      </c>
      <c r="H38" s="7">
        <f t="shared" si="14"/>
        <v>4</v>
      </c>
      <c r="I38" s="116" t="str">
        <f t="shared" si="15"/>
        <v>A</v>
      </c>
      <c r="J38" s="7" t="str">
        <f t="shared" si="16"/>
        <v>EEI</v>
      </c>
      <c r="K38" s="126">
        <f t="shared" si="17"/>
        <v>4</v>
      </c>
      <c r="L38" s="126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5">
      <c r="A39" s="137" t="s">
        <v>65</v>
      </c>
      <c r="B39" s="4" t="s">
        <v>53</v>
      </c>
      <c r="C39" s="4" t="s">
        <v>46</v>
      </c>
      <c r="D39" s="7">
        <v>3</v>
      </c>
      <c r="E39" s="7">
        <v>2</v>
      </c>
      <c r="F39" s="116" t="str">
        <f t="shared" si="12"/>
        <v>Baixa</v>
      </c>
      <c r="G39" s="7" t="str">
        <f t="shared" si="13"/>
        <v>EEL</v>
      </c>
      <c r="H39" s="7">
        <f t="shared" si="14"/>
        <v>3</v>
      </c>
      <c r="I39" s="116" t="str">
        <f t="shared" si="15"/>
        <v>L</v>
      </c>
      <c r="J39" s="7" t="str">
        <f t="shared" si="16"/>
        <v>EEI</v>
      </c>
      <c r="K39" s="126">
        <f t="shared" si="17"/>
        <v>3</v>
      </c>
      <c r="L39" s="126">
        <f>IF(NOT(ISERROR(VLOOKUP(B39,Deflatores!G$42:H$64,2,FALSE))),VLOOKUP(B39,Deflatores!G$42:H$64,2,FALSE),IF(OR(ISBLANK(C39),ISBLANK(B39)),"",VLOOKUP(C39,Deflatores!G$4:H$38,2,FALSE)*H39+VLOOKUP(C39,Deflatores!G$4:I$38,3,FALSE)))</f>
        <v>3</v>
      </c>
      <c r="M39" s="10"/>
      <c r="N39" s="10"/>
      <c r="O39" s="6"/>
    </row>
    <row r="40" spans="1:15" x14ac:dyDescent="0.25">
      <c r="A40" s="136" t="s">
        <v>57</v>
      </c>
      <c r="B40" s="4" t="s">
        <v>51</v>
      </c>
      <c r="C40" s="4" t="s">
        <v>46</v>
      </c>
      <c r="D40" s="7">
        <v>5</v>
      </c>
      <c r="E40" s="7">
        <v>2</v>
      </c>
      <c r="F40" s="116" t="str">
        <f t="shared" si="12"/>
        <v>Baixa</v>
      </c>
      <c r="G40" s="7" t="str">
        <f t="shared" si="13"/>
        <v>CEL</v>
      </c>
      <c r="H40" s="7">
        <f t="shared" si="14"/>
        <v>3</v>
      </c>
      <c r="I40" s="116" t="str">
        <f t="shared" si="15"/>
        <v>L</v>
      </c>
      <c r="J40" s="7" t="str">
        <f t="shared" si="16"/>
        <v>CEI</v>
      </c>
      <c r="K40" s="126">
        <f t="shared" si="17"/>
        <v>3</v>
      </c>
      <c r="L40" s="126">
        <f>IF(NOT(ISERROR(VLOOKUP(B40,Deflatores!G$42:H$64,2,FALSE))),VLOOKUP(B40,Deflatores!G$42:H$64,2,FALSE),IF(OR(ISBLANK(C40),ISBLANK(B40)),"",VLOOKUP(C40,Deflatores!G$4:H$38,2,FALSE)*H40+VLOOKUP(C40,Deflatores!G$4:I$38,3,FALSE)))</f>
        <v>3</v>
      </c>
      <c r="M40" s="10"/>
      <c r="N40" s="10"/>
      <c r="O40" s="6"/>
    </row>
    <row r="41" spans="1:15" x14ac:dyDescent="0.25">
      <c r="A41" s="136" t="s">
        <v>58</v>
      </c>
      <c r="B41" s="4" t="s">
        <v>53</v>
      </c>
      <c r="C41" s="4" t="s">
        <v>46</v>
      </c>
      <c r="D41" s="7">
        <v>3</v>
      </c>
      <c r="E41" s="7">
        <v>2</v>
      </c>
      <c r="F41" s="116" t="str">
        <f t="shared" si="12"/>
        <v>Baixa</v>
      </c>
      <c r="G41" s="7" t="str">
        <f t="shared" si="13"/>
        <v>EEL</v>
      </c>
      <c r="H41" s="7">
        <f t="shared" si="14"/>
        <v>3</v>
      </c>
      <c r="I41" s="116" t="str">
        <f t="shared" si="15"/>
        <v>L</v>
      </c>
      <c r="J41" s="7" t="str">
        <f t="shared" si="16"/>
        <v>EEI</v>
      </c>
      <c r="K41" s="126">
        <f t="shared" si="17"/>
        <v>3</v>
      </c>
      <c r="L41" s="126">
        <f>IF(NOT(ISERROR(VLOOKUP(B41,Deflatores!G$42:H$64,2,FALSE))),VLOOKUP(B41,Deflatores!G$42:H$64,2,FALSE),IF(OR(ISBLANK(C41),ISBLANK(B41)),"",VLOOKUP(C41,Deflatores!G$4:H$38,2,FALSE)*H41+VLOOKUP(C41,Deflatores!G$4:I$38,3,FALSE)))</f>
        <v>3</v>
      </c>
      <c r="M41" s="10"/>
      <c r="N41" s="10"/>
      <c r="O41" s="6"/>
    </row>
    <row r="42" spans="1:15" x14ac:dyDescent="0.25">
      <c r="A42" s="136" t="s">
        <v>59</v>
      </c>
      <c r="B42" s="4" t="s">
        <v>53</v>
      </c>
      <c r="C42" s="4" t="s">
        <v>46</v>
      </c>
      <c r="D42" s="7">
        <v>3</v>
      </c>
      <c r="E42" s="7">
        <v>1</v>
      </c>
      <c r="F42" s="116" t="str">
        <f t="shared" si="12"/>
        <v>Baixa</v>
      </c>
      <c r="G42" s="7" t="str">
        <f t="shared" si="13"/>
        <v>EEL</v>
      </c>
      <c r="H42" s="7">
        <f t="shared" si="14"/>
        <v>3</v>
      </c>
      <c r="I42" s="116" t="str">
        <f t="shared" si="15"/>
        <v>L</v>
      </c>
      <c r="J42" s="7" t="str">
        <f t="shared" si="16"/>
        <v>EEI</v>
      </c>
      <c r="K42" s="126">
        <f t="shared" si="17"/>
        <v>3</v>
      </c>
      <c r="L42" s="126">
        <f>IF(NOT(ISERROR(VLOOKUP(B42,Deflatores!G$42:H$64,2,FALSE))),VLOOKUP(B42,Deflatores!G$42:H$64,2,FALSE),IF(OR(ISBLANK(C42),ISBLANK(B42)),"",VLOOKUP(C42,Deflatores!G$4:H$38,2,FALSE)*H42+VLOOKUP(C42,Deflatores!G$4:I$38,3,FALSE)))</f>
        <v>3</v>
      </c>
      <c r="M42" s="10"/>
      <c r="N42" s="10"/>
      <c r="O42" s="6"/>
    </row>
    <row r="43" spans="1:15" x14ac:dyDescent="0.25">
      <c r="A43" s="136"/>
      <c r="B43" s="4"/>
      <c r="C43" s="4"/>
      <c r="D43" s="7"/>
      <c r="E43" s="7"/>
      <c r="F43" s="116" t="str">
        <f t="shared" si="12"/>
        <v/>
      </c>
      <c r="G43" s="7" t="str">
        <f t="shared" si="13"/>
        <v/>
      </c>
      <c r="H43" s="7" t="str">
        <f t="shared" si="14"/>
        <v/>
      </c>
      <c r="I43" s="116" t="str">
        <f t="shared" si="15"/>
        <v/>
      </c>
      <c r="J43" s="7" t="str">
        <f t="shared" si="16"/>
        <v/>
      </c>
      <c r="K43" s="126" t="str">
        <f t="shared" si="17"/>
        <v/>
      </c>
      <c r="L43" s="126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5">
      <c r="A44" s="133" t="s">
        <v>68</v>
      </c>
      <c r="B44" s="4"/>
      <c r="C44" s="4"/>
      <c r="D44" s="7"/>
      <c r="E44" s="7"/>
      <c r="F44" s="116" t="str">
        <f t="shared" si="12"/>
        <v/>
      </c>
      <c r="G44" s="7" t="str">
        <f t="shared" si="13"/>
        <v/>
      </c>
      <c r="H44" s="7" t="str">
        <f t="shared" si="14"/>
        <v/>
      </c>
      <c r="I44" s="116" t="str">
        <f t="shared" si="15"/>
        <v/>
      </c>
      <c r="J44" s="7" t="str">
        <f t="shared" si="16"/>
        <v/>
      </c>
      <c r="K44" s="126" t="str">
        <f t="shared" si="17"/>
        <v/>
      </c>
      <c r="L44" s="126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5">
      <c r="A45" s="136" t="s">
        <v>69</v>
      </c>
      <c r="B45" s="4" t="s">
        <v>48</v>
      </c>
      <c r="C45" s="4" t="s">
        <v>46</v>
      </c>
      <c r="D45" s="7">
        <v>15</v>
      </c>
      <c r="E45" s="7">
        <v>1</v>
      </c>
      <c r="F45" s="116" t="str">
        <f t="shared" si="12"/>
        <v>Baixa</v>
      </c>
      <c r="G45" s="7" t="str">
        <f t="shared" si="13"/>
        <v>ALIL</v>
      </c>
      <c r="H45" s="7">
        <f t="shared" si="14"/>
        <v>7</v>
      </c>
      <c r="I45" s="116" t="str">
        <f t="shared" si="15"/>
        <v>L</v>
      </c>
      <c r="J45" s="7" t="str">
        <f t="shared" si="16"/>
        <v>ALII</v>
      </c>
      <c r="K45" s="126">
        <f t="shared" si="17"/>
        <v>7</v>
      </c>
      <c r="L45" s="126">
        <f>IF(NOT(ISERROR(VLOOKUP(B45,Deflatores!G$42:H$64,2,FALSE))),VLOOKUP(B45,Deflatores!G$42:H$64,2,FALSE),IF(OR(ISBLANK(C45),ISBLANK(B45)),"",VLOOKUP(C45,Deflatores!G$4:H$38,2,FALSE)*H45+VLOOKUP(C45,Deflatores!G$4:I$38,3,FALSE)))</f>
        <v>7</v>
      </c>
      <c r="M45" s="10"/>
      <c r="N45" s="10"/>
      <c r="O45" s="6"/>
    </row>
    <row r="46" spans="1:15" x14ac:dyDescent="0.25">
      <c r="A46" s="136" t="s">
        <v>70</v>
      </c>
      <c r="B46" s="4" t="s">
        <v>45</v>
      </c>
      <c r="C46" s="4" t="s">
        <v>46</v>
      </c>
      <c r="D46" s="7">
        <v>2</v>
      </c>
      <c r="E46" s="7">
        <v>1</v>
      </c>
      <c r="F46" s="116" t="str">
        <f t="shared" si="12"/>
        <v>Baixa</v>
      </c>
      <c r="G46" s="7" t="str">
        <f t="shared" si="13"/>
        <v>AIEL</v>
      </c>
      <c r="H46" s="7">
        <f t="shared" si="14"/>
        <v>5</v>
      </c>
      <c r="I46" s="116" t="str">
        <f t="shared" si="15"/>
        <v>L</v>
      </c>
      <c r="J46" s="7" t="str">
        <f t="shared" si="16"/>
        <v>AIEI</v>
      </c>
      <c r="K46" s="126">
        <f t="shared" si="17"/>
        <v>5</v>
      </c>
      <c r="L46" s="126">
        <f>IF(NOT(ISERROR(VLOOKUP(B46,Deflatores!G$42:H$64,2,FALSE))),VLOOKUP(B46,Deflatores!G$42:H$64,2,FALSE),IF(OR(ISBLANK(C46),ISBLANK(B46)),"",VLOOKUP(C46,Deflatores!G$4:H$38,2,FALSE)*H46+VLOOKUP(C46,Deflatores!G$4:I$38,3,FALSE)))</f>
        <v>5</v>
      </c>
      <c r="M46" s="10"/>
      <c r="N46" s="10"/>
      <c r="O46" s="6"/>
    </row>
    <row r="47" spans="1:15" x14ac:dyDescent="0.25">
      <c r="A47" s="136" t="s">
        <v>50</v>
      </c>
      <c r="B47" s="4" t="s">
        <v>51</v>
      </c>
      <c r="C47" s="4" t="s">
        <v>46</v>
      </c>
      <c r="D47" s="7">
        <v>8</v>
      </c>
      <c r="E47" s="7">
        <v>3</v>
      </c>
      <c r="F47" s="116" t="str">
        <f t="shared" si="12"/>
        <v>Média</v>
      </c>
      <c r="G47" s="7" t="str">
        <f t="shared" si="13"/>
        <v>CEA</v>
      </c>
      <c r="H47" s="7">
        <f t="shared" si="14"/>
        <v>4</v>
      </c>
      <c r="I47" s="116" t="str">
        <f t="shared" si="15"/>
        <v>A</v>
      </c>
      <c r="J47" s="7" t="str">
        <f t="shared" si="16"/>
        <v>CEI</v>
      </c>
      <c r="K47" s="126">
        <f t="shared" si="17"/>
        <v>4</v>
      </c>
      <c r="L47" s="126">
        <f>IF(NOT(ISERROR(VLOOKUP(B47,Deflatores!G$42:H$64,2,FALSE))),VLOOKUP(B47,Deflatores!G$42:H$64,2,FALSE),IF(OR(ISBLANK(C47),ISBLANK(B47)),"",VLOOKUP(C47,Deflatores!G$4:H$38,2,FALSE)*H47+VLOOKUP(C47,Deflatores!G$4:I$38,3,FALSE)))</f>
        <v>4</v>
      </c>
      <c r="M47" s="10"/>
      <c r="N47" s="10"/>
      <c r="O47" s="6"/>
    </row>
    <row r="48" spans="1:15" x14ac:dyDescent="0.25">
      <c r="A48" s="136" t="s">
        <v>52</v>
      </c>
      <c r="B48" s="4" t="s">
        <v>53</v>
      </c>
      <c r="C48" s="4" t="s">
        <v>46</v>
      </c>
      <c r="D48" s="7">
        <v>17</v>
      </c>
      <c r="E48" s="7">
        <v>2</v>
      </c>
      <c r="F48" s="116" t="str">
        <f t="shared" si="12"/>
        <v>Alta</v>
      </c>
      <c r="G48" s="7" t="str">
        <f t="shared" si="13"/>
        <v>EEH</v>
      </c>
      <c r="H48" s="7">
        <f t="shared" si="14"/>
        <v>6</v>
      </c>
      <c r="I48" s="116" t="str">
        <f t="shared" si="15"/>
        <v>H</v>
      </c>
      <c r="J48" s="7" t="str">
        <f t="shared" si="16"/>
        <v>EEI</v>
      </c>
      <c r="K48" s="126">
        <f t="shared" si="17"/>
        <v>6</v>
      </c>
      <c r="L48" s="126">
        <f>IF(NOT(ISERROR(VLOOKUP(B48,Deflatores!G$42:H$64,2,FALSE))),VLOOKUP(B48,Deflatores!G$42:H$64,2,FALSE),IF(OR(ISBLANK(C48),ISBLANK(B48)),"",VLOOKUP(C48,Deflatores!G$4:H$38,2,FALSE)*H48+VLOOKUP(C48,Deflatores!G$4:I$38,3,FALSE)))</f>
        <v>6</v>
      </c>
      <c r="M48" s="10"/>
      <c r="N48" s="10"/>
      <c r="O48" s="6"/>
    </row>
    <row r="49" spans="1:15" x14ac:dyDescent="0.25">
      <c r="A49" s="137" t="s">
        <v>386</v>
      </c>
      <c r="B49" s="4" t="s">
        <v>51</v>
      </c>
      <c r="C49" s="4" t="s">
        <v>46</v>
      </c>
      <c r="D49" s="7">
        <v>3</v>
      </c>
      <c r="E49" s="7">
        <v>1</v>
      </c>
      <c r="F49" s="116" t="s">
        <v>364</v>
      </c>
      <c r="G49" s="7" t="s">
        <v>387</v>
      </c>
      <c r="H49" s="7">
        <f t="shared" si="14"/>
        <v>3</v>
      </c>
      <c r="I49" s="116" t="str">
        <f t="shared" si="15"/>
        <v>L</v>
      </c>
      <c r="J49" s="7" t="str">
        <f t="shared" si="16"/>
        <v>CEI</v>
      </c>
      <c r="K49" s="126">
        <f t="shared" si="17"/>
        <v>3</v>
      </c>
      <c r="L49" s="126">
        <f>IF(NOT(ISERROR(VLOOKUP(B49,Deflatores!G$42:H$64,2,FALSE))),VLOOKUP(B49,Deflatores!G$42:H$64,2,FALSE),IF(OR(ISBLANK(C49),ISBLANK(B49)),"",VLOOKUP(C49,Deflatores!G$4:H$38,2,FALSE)*H49+VLOOKUP(C49,Deflatores!G$4:I$38,3,FALSE)))</f>
        <v>3</v>
      </c>
      <c r="M49" s="10"/>
      <c r="N49" s="10"/>
      <c r="O49" s="6"/>
    </row>
    <row r="50" spans="1:15" x14ac:dyDescent="0.25">
      <c r="A50" s="137" t="s">
        <v>71</v>
      </c>
      <c r="B50" s="4" t="s">
        <v>51</v>
      </c>
      <c r="C50" s="4" t="s">
        <v>46</v>
      </c>
      <c r="D50" s="7">
        <v>2</v>
      </c>
      <c r="E50" s="7">
        <v>1</v>
      </c>
      <c r="F50" s="116" t="str">
        <f t="shared" si="12"/>
        <v>Baixa</v>
      </c>
      <c r="G50" s="7" t="str">
        <f t="shared" si="13"/>
        <v>CEL</v>
      </c>
      <c r="H50" s="7">
        <f t="shared" si="14"/>
        <v>3</v>
      </c>
      <c r="I50" s="116" t="str">
        <f t="shared" si="15"/>
        <v>L</v>
      </c>
      <c r="J50" s="7" t="str">
        <f t="shared" si="16"/>
        <v>CEI</v>
      </c>
      <c r="K50" s="126">
        <f t="shared" si="17"/>
        <v>3</v>
      </c>
      <c r="L50" s="126">
        <f>IF(NOT(ISERROR(VLOOKUP(B50,Deflatores!G$42:H$64,2,FALSE))),VLOOKUP(B50,Deflatores!G$42:H$64,2,FALSE),IF(OR(ISBLANK(C50),ISBLANK(B50)),"",VLOOKUP(C50,Deflatores!G$4:H$38,2,FALSE)*H50+VLOOKUP(C50,Deflatores!G$4:I$38,3,FALSE)))</f>
        <v>3</v>
      </c>
      <c r="M50" s="10"/>
      <c r="N50" s="10"/>
      <c r="O50" s="6"/>
    </row>
    <row r="51" spans="1:15" x14ac:dyDescent="0.25">
      <c r="A51" s="137" t="s">
        <v>72</v>
      </c>
      <c r="B51" s="4" t="s">
        <v>51</v>
      </c>
      <c r="C51" s="4" t="s">
        <v>46</v>
      </c>
      <c r="D51" s="7">
        <v>2</v>
      </c>
      <c r="E51" s="7">
        <v>1</v>
      </c>
      <c r="F51" s="116" t="str">
        <f t="shared" ref="F51" si="18">IF(ISBLANK(B51),"",IF(I51="L","Baixa",IF(I51="A","Média",IF(I51="","","Alta"))))</f>
        <v>Baixa</v>
      </c>
      <c r="G51" s="7" t="str">
        <f t="shared" ref="G51" si="19">CONCATENATE(B51,I51)</f>
        <v>CEL</v>
      </c>
      <c r="H51" s="7">
        <f t="shared" ref="H51" si="20">IF(ISBLANK(B51),"",IF(B51="ALI",IF(I51="L",7,IF(I51="A",10,15)),IF(B51="AIE",IF(I51="L",5,IF(I51="A",7,10)),IF(B51="SE",IF(I51="L",4,IF(I51="A",5,7)),IF(OR(B51="EE",B51="CE"),IF(I51="L",3,IF(I51="A",4,6)),0)))))</f>
        <v>3</v>
      </c>
      <c r="I51" s="116" t="str">
        <f t="shared" ref="I51" si="21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L</v>
      </c>
      <c r="J51" s="7" t="str">
        <f t="shared" ref="J51" si="22">CONCATENATE(B51,C51)</f>
        <v>CEI</v>
      </c>
      <c r="K51" s="126">
        <f t="shared" ref="K51" si="23">IF(OR(H51="",H51=0),L51,H51)</f>
        <v>3</v>
      </c>
      <c r="L51" s="126">
        <f>IF(NOT(ISERROR(VLOOKUP(B51,Deflatores!G$42:H$64,2,FALSE))),VLOOKUP(B51,Deflatores!G$42:H$64,2,FALSE),IF(OR(ISBLANK(C51),ISBLANK(B51)),"",VLOOKUP(C51,Deflatores!G$4:H$38,2,FALSE)*H51+VLOOKUP(C51,Deflatores!G$4:I$38,3,FALSE)))</f>
        <v>3</v>
      </c>
      <c r="M51" s="10"/>
      <c r="N51" s="10"/>
      <c r="O51" s="6"/>
    </row>
    <row r="52" spans="1:15" x14ac:dyDescent="0.25">
      <c r="A52" s="137" t="s">
        <v>73</v>
      </c>
      <c r="B52" s="4" t="s">
        <v>51</v>
      </c>
      <c r="C52" s="4" t="s">
        <v>46</v>
      </c>
      <c r="D52" s="7">
        <v>2</v>
      </c>
      <c r="E52" s="7">
        <v>1</v>
      </c>
      <c r="F52" s="116" t="str">
        <f t="shared" ref="F52:F55" si="24">IF(ISBLANK(B52),"",IF(I52="L","Baixa",IF(I52="A","Média",IF(I52="","","Alta"))))</f>
        <v>Baixa</v>
      </c>
      <c r="G52" s="7" t="str">
        <f t="shared" ref="G52:G55" si="25">CONCATENATE(B52,I52)</f>
        <v>CEL</v>
      </c>
      <c r="H52" s="7">
        <f t="shared" ref="H52:H55" si="26">IF(ISBLANK(B52),"",IF(B52="ALI",IF(I52="L",7,IF(I52="A",10,15)),IF(B52="AIE",IF(I52="L",5,IF(I52="A",7,10)),IF(B52="SE",IF(I52="L",4,IF(I52="A",5,7)),IF(OR(B52="EE",B52="CE"),IF(I52="L",3,IF(I52="A",4,6)),0)))))</f>
        <v>3</v>
      </c>
      <c r="I52" s="116" t="str">
        <f t="shared" ref="I52:I55" si="27">IF(OR(ISBLANK(D52),ISBLANK(E52)),IF(OR(B52="ALI",B52="AIE"),"L",IF(OR(B52="EE",B52="SE",B52="CE"),"A","")),IF(B52="EE",IF(E52&gt;=3,IF(D52&gt;=5,"H","A"),IF(E52&gt;=2,IF(D52&gt;=16,"H",IF(D52&lt;=4,"L","A")),IF(D52&lt;=15,"L","A"))),IF(OR(B52="SE",B52="CE"),IF(E52&gt;=4,IF(D52&gt;=6,"H","A"),IF(E52&gt;=2,IF(D52&gt;=20,"H",IF(D52&lt;=5,"L","A")),IF(D52&lt;=19,"L","A"))),IF(OR(B52="ALI",B52="AIE"),IF(E52&gt;=6,IF(D52&gt;=20,"H","A"),IF(E52&gt;=2,IF(D52&gt;=51,"H",IF(D52&lt;=19,"L","A")),IF(D52&lt;=50,"L","A"))),""))))</f>
        <v>L</v>
      </c>
      <c r="J52" s="7" t="str">
        <f t="shared" ref="J52:J55" si="28">CONCATENATE(B52,C52)</f>
        <v>CEI</v>
      </c>
      <c r="K52" s="126">
        <f t="shared" ref="K52:K55" si="29">IF(OR(H52="",H52=0),L52,H52)</f>
        <v>3</v>
      </c>
      <c r="L52" s="126">
        <f>IF(NOT(ISERROR(VLOOKUP(B52,Deflatores!G$42:H$64,2,FALSE))),VLOOKUP(B52,Deflatores!G$42:H$64,2,FALSE),IF(OR(ISBLANK(C52),ISBLANK(B52)),"",VLOOKUP(C52,Deflatores!G$4:H$38,2,FALSE)*H52+VLOOKUP(C52,Deflatores!G$4:I$38,3,FALSE)))</f>
        <v>3</v>
      </c>
      <c r="M52" s="10"/>
      <c r="N52" s="10"/>
      <c r="O52" s="6"/>
    </row>
    <row r="53" spans="1:15" x14ac:dyDescent="0.25">
      <c r="A53" s="137" t="s">
        <v>74</v>
      </c>
      <c r="B53" s="4" t="s">
        <v>51</v>
      </c>
      <c r="C53" s="4" t="s">
        <v>46</v>
      </c>
      <c r="D53" s="7">
        <v>3</v>
      </c>
      <c r="E53" s="7">
        <v>1</v>
      </c>
      <c r="F53" s="116" t="str">
        <f t="shared" si="24"/>
        <v>Baixa</v>
      </c>
      <c r="G53" s="7" t="str">
        <f t="shared" si="25"/>
        <v>CEL</v>
      </c>
      <c r="H53" s="7">
        <f t="shared" si="26"/>
        <v>3</v>
      </c>
      <c r="I53" s="116" t="str">
        <f t="shared" si="27"/>
        <v>L</v>
      </c>
      <c r="J53" s="7" t="str">
        <f t="shared" si="28"/>
        <v>CEI</v>
      </c>
      <c r="K53" s="126">
        <f t="shared" si="29"/>
        <v>3</v>
      </c>
      <c r="L53" s="126">
        <f>IF(NOT(ISERROR(VLOOKUP(B53,Deflatores!G$42:H$64,2,FALSE))),VLOOKUP(B53,Deflatores!G$42:H$64,2,FALSE),IF(OR(ISBLANK(C53),ISBLANK(B53)),"",VLOOKUP(C53,Deflatores!G$4:H$38,2,FALSE)*H53+VLOOKUP(C53,Deflatores!G$4:I$38,3,FALSE)))</f>
        <v>3</v>
      </c>
      <c r="M53" s="10"/>
      <c r="N53" s="10"/>
      <c r="O53" s="6"/>
    </row>
    <row r="54" spans="1:15" x14ac:dyDescent="0.25">
      <c r="A54" s="131" t="s">
        <v>396</v>
      </c>
      <c r="B54" s="4" t="s">
        <v>51</v>
      </c>
      <c r="C54" s="4" t="s">
        <v>46</v>
      </c>
      <c r="D54" s="7">
        <v>7</v>
      </c>
      <c r="E54" s="7">
        <v>1</v>
      </c>
      <c r="F54" s="116" t="str">
        <f t="shared" si="24"/>
        <v>Baixa</v>
      </c>
      <c r="G54" s="7" t="str">
        <f t="shared" si="25"/>
        <v>CEL</v>
      </c>
      <c r="H54" s="7">
        <f t="shared" si="26"/>
        <v>3</v>
      </c>
      <c r="I54" s="116" t="str">
        <f t="shared" si="27"/>
        <v>L</v>
      </c>
      <c r="J54" s="7" t="str">
        <f t="shared" si="28"/>
        <v>CEI</v>
      </c>
      <c r="K54" s="126">
        <f t="shared" si="29"/>
        <v>3</v>
      </c>
      <c r="L54" s="126">
        <f>IF(NOT(ISERROR(VLOOKUP(B54,Deflatores!G$42:H$64,2,FALSE))),VLOOKUP(B54,Deflatores!G$42:H$64,2,FALSE),IF(OR(ISBLANK(C54),ISBLANK(B54)),"",VLOOKUP(C54,Deflatores!G$4:H$38,2,FALSE)*H54+VLOOKUP(C54,Deflatores!G$4:I$38,3,FALSE)))</f>
        <v>3</v>
      </c>
      <c r="M54" s="10"/>
      <c r="N54" s="10"/>
      <c r="O54" s="6"/>
    </row>
    <row r="55" spans="1:15" x14ac:dyDescent="0.25">
      <c r="A55" s="136" t="s">
        <v>55</v>
      </c>
      <c r="B55" s="4" t="s">
        <v>53</v>
      </c>
      <c r="C55" s="4" t="s">
        <v>46</v>
      </c>
      <c r="D55" s="7">
        <v>17</v>
      </c>
      <c r="E55" s="7">
        <v>2</v>
      </c>
      <c r="F55" s="116" t="str">
        <f t="shared" si="24"/>
        <v>Alta</v>
      </c>
      <c r="G55" s="7" t="str">
        <f t="shared" si="25"/>
        <v>EEH</v>
      </c>
      <c r="H55" s="7">
        <f t="shared" si="26"/>
        <v>6</v>
      </c>
      <c r="I55" s="116" t="str">
        <f t="shared" si="27"/>
        <v>H</v>
      </c>
      <c r="J55" s="7" t="str">
        <f t="shared" si="28"/>
        <v>EEI</v>
      </c>
      <c r="K55" s="126">
        <f t="shared" si="29"/>
        <v>6</v>
      </c>
      <c r="L55" s="126">
        <f>IF(NOT(ISERROR(VLOOKUP(B55,Deflatores!G$42:H$64,2,FALSE))),VLOOKUP(B55,Deflatores!G$42:H$64,2,FALSE),IF(OR(ISBLANK(C55),ISBLANK(B55)),"",VLOOKUP(C55,Deflatores!G$4:H$38,2,FALSE)*H55+VLOOKUP(C55,Deflatores!G$4:I$38,3,FALSE)))</f>
        <v>6</v>
      </c>
      <c r="M55" s="10"/>
      <c r="N55" s="10"/>
      <c r="O55" s="6"/>
    </row>
    <row r="56" spans="1:15" x14ac:dyDescent="0.25">
      <c r="A56" s="137" t="s">
        <v>65</v>
      </c>
      <c r="B56" s="4" t="s">
        <v>53</v>
      </c>
      <c r="C56" s="4" t="s">
        <v>46</v>
      </c>
      <c r="D56" s="7">
        <v>15</v>
      </c>
      <c r="E56" s="7">
        <v>2</v>
      </c>
      <c r="F56" s="116" t="str">
        <f t="shared" ref="F56" si="30">IF(ISBLANK(B56),"",IF(I56="L","Baixa",IF(I56="A","Média",IF(I56="","","Alta"))))</f>
        <v>Média</v>
      </c>
      <c r="G56" s="7" t="str">
        <f t="shared" ref="G56" si="31">CONCATENATE(B56,I56)</f>
        <v>EEA</v>
      </c>
      <c r="H56" s="7">
        <f t="shared" ref="H56" si="32">IF(ISBLANK(B56),"",IF(B56="ALI",IF(I56="L",7,IF(I56="A",10,15)),IF(B56="AIE",IF(I56="L",5,IF(I56="A",7,10)),IF(B56="SE",IF(I56="L",4,IF(I56="A",5,7)),IF(OR(B56="EE",B56="CE"),IF(I56="L",3,IF(I56="A",4,6)),0)))))</f>
        <v>4</v>
      </c>
      <c r="I56" s="116" t="str">
        <f t="shared" ref="I56" si="33">IF(OR(ISBLANK(D56),ISBLANK(E56)),IF(OR(B56="ALI",B56="AIE"),"L",IF(OR(B56="EE",B56="SE",B56="CE"),"A","")),IF(B56="EE",IF(E56&gt;=3,IF(D56&gt;=5,"H","A"),IF(E56&gt;=2,IF(D56&gt;=16,"H",IF(D56&lt;=4,"L","A")),IF(D56&lt;=15,"L","A"))),IF(OR(B56="SE",B56="CE"),IF(E56&gt;=4,IF(D56&gt;=6,"H","A"),IF(E56&gt;=2,IF(D56&gt;=20,"H",IF(D56&lt;=5,"L","A")),IF(D56&lt;=19,"L","A"))),IF(OR(B56="ALI",B56="AIE"),IF(E56&gt;=6,IF(D56&gt;=20,"H","A"),IF(E56&gt;=2,IF(D56&gt;=51,"H",IF(D56&lt;=19,"L","A")),IF(D56&lt;=50,"L","A"))),""))))</f>
        <v>A</v>
      </c>
      <c r="J56" s="7" t="str">
        <f t="shared" ref="J56" si="34">CONCATENATE(B56,C56)</f>
        <v>EEI</v>
      </c>
      <c r="K56" s="126">
        <f t="shared" ref="K56" si="35">IF(OR(H56="",H56=0),L56,H56)</f>
        <v>4</v>
      </c>
      <c r="L56" s="126">
        <f>IF(NOT(ISERROR(VLOOKUP(B56,Deflatores!G$42:H$64,2,FALSE))),VLOOKUP(B56,Deflatores!G$42:H$64,2,FALSE),IF(OR(ISBLANK(C56),ISBLANK(B56)),"",VLOOKUP(C56,Deflatores!G$4:H$38,2,FALSE)*H56+VLOOKUP(C56,Deflatores!G$4:I$38,3,FALSE)))</f>
        <v>4</v>
      </c>
      <c r="M56" s="10"/>
      <c r="N56" s="10"/>
      <c r="O56" s="6"/>
    </row>
    <row r="57" spans="1:15" x14ac:dyDescent="0.25">
      <c r="A57" s="136" t="s">
        <v>57</v>
      </c>
      <c r="B57" s="4" t="s">
        <v>51</v>
      </c>
      <c r="C57" s="4" t="s">
        <v>46</v>
      </c>
      <c r="D57" s="7">
        <v>17</v>
      </c>
      <c r="E57" s="7">
        <v>2</v>
      </c>
      <c r="F57" s="116" t="str">
        <f t="shared" ref="F57:F59" si="36">IF(ISBLANK(B57),"",IF(I57="L","Baixa",IF(I57="A","Média",IF(I57="","","Alta"))))</f>
        <v>Média</v>
      </c>
      <c r="G57" s="7" t="str">
        <f t="shared" ref="G57:G59" si="37">CONCATENATE(B57,I57)</f>
        <v>CEA</v>
      </c>
      <c r="H57" s="7">
        <f t="shared" ref="H57:H59" si="38">IF(ISBLANK(B57),"",IF(B57="ALI",IF(I57="L",7,IF(I57="A",10,15)),IF(B57="AIE",IF(I57="L",5,IF(I57="A",7,10)),IF(B57="SE",IF(I57="L",4,IF(I57="A",5,7)),IF(OR(B57="EE",B57="CE"),IF(I57="L",3,IF(I57="A",4,6)),0)))))</f>
        <v>4</v>
      </c>
      <c r="I57" s="116" t="str">
        <f t="shared" ref="I57:I59" si="39">IF(OR(ISBLANK(D57),ISBLANK(E57)),IF(OR(B57="ALI",B57="AIE"),"L",IF(OR(B57="EE",B57="SE",B57="CE"),"A","")),IF(B57="EE",IF(E57&gt;=3,IF(D57&gt;=5,"H","A"),IF(E57&gt;=2,IF(D57&gt;=16,"H",IF(D57&lt;=4,"L","A")),IF(D57&lt;=15,"L","A"))),IF(OR(B57="SE",B57="CE"),IF(E57&gt;=4,IF(D57&gt;=6,"H","A"),IF(E57&gt;=2,IF(D57&gt;=20,"H",IF(D57&lt;=5,"L","A")),IF(D57&lt;=19,"L","A"))),IF(OR(B57="ALI",B57="AIE"),IF(E57&gt;=6,IF(D57&gt;=20,"H","A"),IF(E57&gt;=2,IF(D57&gt;=51,"H",IF(D57&lt;=19,"L","A")),IF(D57&lt;=50,"L","A"))),""))))</f>
        <v>A</v>
      </c>
      <c r="J57" s="7" t="str">
        <f t="shared" ref="J57:J59" si="40">CONCATENATE(B57,C57)</f>
        <v>CEI</v>
      </c>
      <c r="K57" s="126">
        <f t="shared" ref="K57:K59" si="41">IF(OR(H57="",H57=0),L57,H57)</f>
        <v>4</v>
      </c>
      <c r="L57" s="126">
        <f>IF(NOT(ISERROR(VLOOKUP(B57,Deflatores!G$42:H$64,2,FALSE))),VLOOKUP(B57,Deflatores!G$42:H$64,2,FALSE),IF(OR(ISBLANK(C57),ISBLANK(B57)),"",VLOOKUP(C57,Deflatores!G$4:H$38,2,FALSE)*H57+VLOOKUP(C57,Deflatores!G$4:I$38,3,FALSE)))</f>
        <v>4</v>
      </c>
      <c r="M57" s="10"/>
      <c r="N57" s="10"/>
      <c r="O57" s="6"/>
    </row>
    <row r="58" spans="1:15" x14ac:dyDescent="0.25">
      <c r="A58" s="136" t="s">
        <v>58</v>
      </c>
      <c r="B58" s="4" t="s">
        <v>53</v>
      </c>
      <c r="C58" s="4" t="s">
        <v>46</v>
      </c>
      <c r="D58" s="7">
        <v>3</v>
      </c>
      <c r="E58" s="7">
        <v>1</v>
      </c>
      <c r="F58" s="116" t="str">
        <f t="shared" si="36"/>
        <v>Baixa</v>
      </c>
      <c r="G58" s="7" t="str">
        <f t="shared" si="37"/>
        <v>EEL</v>
      </c>
      <c r="H58" s="7">
        <f t="shared" si="38"/>
        <v>3</v>
      </c>
      <c r="I58" s="116" t="str">
        <f t="shared" si="39"/>
        <v>L</v>
      </c>
      <c r="J58" s="7" t="str">
        <f t="shared" si="40"/>
        <v>EEI</v>
      </c>
      <c r="K58" s="126">
        <f t="shared" si="41"/>
        <v>3</v>
      </c>
      <c r="L58" s="126">
        <f>IF(NOT(ISERROR(VLOOKUP(B58,Deflatores!G$42:H$64,2,FALSE))),VLOOKUP(B58,Deflatores!G$42:H$64,2,FALSE),IF(OR(ISBLANK(C58),ISBLANK(B58)),"",VLOOKUP(C58,Deflatores!G$4:H$38,2,FALSE)*H58+VLOOKUP(C58,Deflatores!G$4:I$38,3,FALSE)))</f>
        <v>3</v>
      </c>
      <c r="M58" s="10"/>
      <c r="N58" s="10"/>
      <c r="O58" s="6"/>
    </row>
    <row r="59" spans="1:15" x14ac:dyDescent="0.25">
      <c r="A59" s="136" t="s">
        <v>59</v>
      </c>
      <c r="B59" s="4" t="s">
        <v>53</v>
      </c>
      <c r="C59" s="4" t="s">
        <v>46</v>
      </c>
      <c r="D59" s="7">
        <v>3</v>
      </c>
      <c r="E59" s="7">
        <v>1</v>
      </c>
      <c r="F59" s="116" t="str">
        <f t="shared" si="36"/>
        <v>Baixa</v>
      </c>
      <c r="G59" s="7" t="str">
        <f t="shared" si="37"/>
        <v>EEL</v>
      </c>
      <c r="H59" s="7">
        <f t="shared" si="38"/>
        <v>3</v>
      </c>
      <c r="I59" s="116" t="str">
        <f t="shared" si="39"/>
        <v>L</v>
      </c>
      <c r="J59" s="7" t="str">
        <f t="shared" si="40"/>
        <v>EEI</v>
      </c>
      <c r="K59" s="126">
        <f t="shared" si="41"/>
        <v>3</v>
      </c>
      <c r="L59" s="126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/>
    </row>
    <row r="60" spans="1:15" x14ac:dyDescent="0.25">
      <c r="A60" s="137"/>
      <c r="B60" s="4"/>
      <c r="C60" s="4"/>
      <c r="D60" s="7"/>
      <c r="E60" s="7"/>
      <c r="F60" s="116"/>
      <c r="G60" s="7"/>
      <c r="H60" s="7"/>
      <c r="I60" s="116"/>
      <c r="J60" s="7"/>
      <c r="K60" s="126"/>
      <c r="L60" s="126"/>
      <c r="M60" s="10"/>
      <c r="N60" s="10"/>
      <c r="O60" s="6"/>
    </row>
    <row r="61" spans="1:15" x14ac:dyDescent="0.25">
      <c r="A61" s="121" t="s">
        <v>75</v>
      </c>
      <c r="B61" s="4"/>
      <c r="C61" s="4"/>
      <c r="D61" s="7"/>
      <c r="E61" s="7"/>
      <c r="F61" s="116" t="str">
        <f t="shared" ref="F61" si="42">IF(ISBLANK(B61),"",IF(I61="L","Baixa",IF(I61="A","Média",IF(I61="","","Alta"))))</f>
        <v/>
      </c>
      <c r="G61" s="7" t="str">
        <f t="shared" ref="G61" si="43">CONCATENATE(B61,I61)</f>
        <v/>
      </c>
      <c r="H61" s="7" t="str">
        <f t="shared" ref="H61" si="44">IF(ISBLANK(B61),"",IF(B61="ALI",IF(I61="L",7,IF(I61="A",10,15)),IF(B61="AIE",IF(I61="L",5,IF(I61="A",7,10)),IF(B61="SE",IF(I61="L",4,IF(I61="A",5,7)),IF(OR(B61="EE",B61="CE"),IF(I61="L",3,IF(I61="A",4,6)),0)))))</f>
        <v/>
      </c>
      <c r="I61" s="116" t="str">
        <f t="shared" ref="I61" si="45">IF(OR(ISBLANK(D61),ISBLANK(E61)),IF(OR(B61="ALI",B61="AIE"),"L",IF(OR(B61="EE",B61="SE",B61="CE"),"A","")),IF(B61="EE",IF(E61&gt;=3,IF(D61&gt;=5,"H","A"),IF(E61&gt;=2,IF(D61&gt;=16,"H",IF(D61&lt;=4,"L","A")),IF(D61&lt;=15,"L","A"))),IF(OR(B61="SE",B61="CE"),IF(E61&gt;=4,IF(D61&gt;=6,"H","A"),IF(E61&gt;=2,IF(D61&gt;=20,"H",IF(D61&lt;=5,"L","A")),IF(D61&lt;=19,"L","A"))),IF(OR(B61="ALI",B61="AIE"),IF(E61&gt;=6,IF(D61&gt;=20,"H","A"),IF(E61&gt;=2,IF(D61&gt;=51,"H",IF(D61&lt;=19,"L","A")),IF(D61&lt;=50,"L","A"))),""))))</f>
        <v/>
      </c>
      <c r="J61" s="7" t="str">
        <f t="shared" ref="J61" si="46">CONCATENATE(B61,C61)</f>
        <v/>
      </c>
      <c r="K61" s="126" t="str">
        <f t="shared" ref="K61" si="47">IF(OR(H61="",H61=0),L61,H61)</f>
        <v/>
      </c>
      <c r="L61" s="126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127"/>
    </row>
    <row r="62" spans="1:15" x14ac:dyDescent="0.25">
      <c r="A62" s="136" t="s">
        <v>76</v>
      </c>
      <c r="B62" s="4" t="s">
        <v>48</v>
      </c>
      <c r="C62" s="4" t="s">
        <v>46</v>
      </c>
      <c r="D62" s="7">
        <v>5</v>
      </c>
      <c r="E62" s="7">
        <v>1</v>
      </c>
      <c r="F62" s="116" t="str">
        <f t="shared" ref="F62:F65" si="48">IF(ISBLANK(B62),"",IF(I62="L","Baixa",IF(I62="A","Média",IF(I62="","","Alta"))))</f>
        <v>Baixa</v>
      </c>
      <c r="G62" s="7" t="str">
        <f t="shared" ref="G62:G65" si="49">CONCATENATE(B62,I62)</f>
        <v>ALIL</v>
      </c>
      <c r="H62" s="7">
        <f t="shared" ref="H62:H65" si="50">IF(ISBLANK(B62),"",IF(B62="ALI",IF(I62="L",7,IF(I62="A",10,15)),IF(B62="AIE",IF(I62="L",5,IF(I62="A",7,10)),IF(B62="SE",IF(I62="L",4,IF(I62="A",5,7)),IF(OR(B62="EE",B62="CE"),IF(I62="L",3,IF(I62="A",4,6)),0)))))</f>
        <v>7</v>
      </c>
      <c r="I62" s="116" t="str">
        <f t="shared" ref="I62:I65" si="51">IF(OR(ISBLANK(D62),ISBLANK(E62)),IF(OR(B62="ALI",B62="AIE"),"L",IF(OR(B62="EE",B62="SE",B62="CE"),"A","")),IF(B62="EE",IF(E62&gt;=3,IF(D62&gt;=5,"H","A"),IF(E62&gt;=2,IF(D62&gt;=16,"H",IF(D62&lt;=4,"L","A")),IF(D62&lt;=15,"L","A"))),IF(OR(B62="SE",B62="CE"),IF(E62&gt;=4,IF(D62&gt;=6,"H","A"),IF(E62&gt;=2,IF(D62&gt;=20,"H",IF(D62&lt;=5,"L","A")),IF(D62&lt;=19,"L","A"))),IF(OR(B62="ALI",B62="AIE"),IF(E62&gt;=6,IF(D62&gt;=20,"H","A"),IF(E62&gt;=2,IF(D62&gt;=51,"H",IF(D62&lt;=19,"L","A")),IF(D62&lt;=50,"L","A"))),""))))</f>
        <v>L</v>
      </c>
      <c r="J62" s="7" t="str">
        <f t="shared" ref="J62:J65" si="52">CONCATENATE(B62,C62)</f>
        <v>ALII</v>
      </c>
      <c r="K62" s="126">
        <f t="shared" ref="K62:K65" si="53">IF(OR(H62="",H62=0),L62,H62)</f>
        <v>7</v>
      </c>
      <c r="L62" s="126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"/>
      <c r="N62" s="10"/>
      <c r="O62" s="127"/>
    </row>
    <row r="63" spans="1:15" x14ac:dyDescent="0.25">
      <c r="A63" s="136" t="s">
        <v>52</v>
      </c>
      <c r="B63" s="4" t="s">
        <v>53</v>
      </c>
      <c r="C63" s="4" t="s">
        <v>46</v>
      </c>
      <c r="D63" s="7">
        <v>3</v>
      </c>
      <c r="E63" s="7">
        <v>3</v>
      </c>
      <c r="F63" s="116" t="str">
        <f t="shared" si="48"/>
        <v>Média</v>
      </c>
      <c r="G63" s="7" t="str">
        <f t="shared" si="49"/>
        <v>EEA</v>
      </c>
      <c r="H63" s="7">
        <f t="shared" si="50"/>
        <v>4</v>
      </c>
      <c r="I63" s="116" t="str">
        <f t="shared" si="51"/>
        <v>A</v>
      </c>
      <c r="J63" s="7" t="str">
        <f t="shared" si="52"/>
        <v>EEI</v>
      </c>
      <c r="K63" s="126">
        <f t="shared" si="53"/>
        <v>4</v>
      </c>
      <c r="L63" s="126">
        <f>IF(NOT(ISERROR(VLOOKUP(B63,Deflatores!G$42:H$64,2,FALSE))),VLOOKUP(B63,Deflatores!G$42:H$64,2,FALSE),IF(OR(ISBLANK(C63),ISBLANK(B63)),"",VLOOKUP(C63,Deflatores!G$4:H$38,2,FALSE)*H63+VLOOKUP(C63,Deflatores!G$4:I$38,3,FALSE)))</f>
        <v>4</v>
      </c>
      <c r="M63" s="10"/>
      <c r="N63" s="10"/>
      <c r="O63" s="127"/>
    </row>
    <row r="64" spans="1:15" x14ac:dyDescent="0.25">
      <c r="A64" s="136" t="s">
        <v>55</v>
      </c>
      <c r="B64" s="4" t="s">
        <v>53</v>
      </c>
      <c r="C64" s="4" t="s">
        <v>46</v>
      </c>
      <c r="D64" s="7">
        <v>3</v>
      </c>
      <c r="E64" s="7">
        <v>3</v>
      </c>
      <c r="F64" s="116" t="str">
        <f t="shared" si="48"/>
        <v>Média</v>
      </c>
      <c r="G64" s="7" t="str">
        <f t="shared" si="49"/>
        <v>EEA</v>
      </c>
      <c r="H64" s="7">
        <f t="shared" si="50"/>
        <v>4</v>
      </c>
      <c r="I64" s="116" t="str">
        <f t="shared" si="51"/>
        <v>A</v>
      </c>
      <c r="J64" s="7" t="str">
        <f t="shared" si="52"/>
        <v>EEI</v>
      </c>
      <c r="K64" s="126">
        <f t="shared" si="53"/>
        <v>4</v>
      </c>
      <c r="L64" s="126">
        <f>IF(NOT(ISERROR(VLOOKUP(B64,Deflatores!G$42:H$64,2,FALSE))),VLOOKUP(B64,Deflatores!G$42:H$64,2,FALSE),IF(OR(ISBLANK(C64),ISBLANK(B64)),"",VLOOKUP(C64,Deflatores!G$4:H$38,2,FALSE)*H64+VLOOKUP(C64,Deflatores!G$4:I$38,3,FALSE)))</f>
        <v>4</v>
      </c>
      <c r="M64" s="10"/>
      <c r="N64" s="10"/>
      <c r="O64" s="127"/>
    </row>
    <row r="65" spans="1:15" x14ac:dyDescent="0.25">
      <c r="A65" s="137" t="s">
        <v>65</v>
      </c>
      <c r="B65" s="4" t="s">
        <v>53</v>
      </c>
      <c r="C65" s="4" t="s">
        <v>46</v>
      </c>
      <c r="D65" s="7">
        <v>3</v>
      </c>
      <c r="E65" s="7">
        <v>1</v>
      </c>
      <c r="F65" s="116" t="str">
        <f t="shared" si="48"/>
        <v>Baixa</v>
      </c>
      <c r="G65" s="7" t="str">
        <f t="shared" si="49"/>
        <v>EEL</v>
      </c>
      <c r="H65" s="7">
        <f t="shared" si="50"/>
        <v>3</v>
      </c>
      <c r="I65" s="116" t="str">
        <f t="shared" si="51"/>
        <v>L</v>
      </c>
      <c r="J65" s="7" t="str">
        <f t="shared" si="52"/>
        <v>EEI</v>
      </c>
      <c r="K65" s="126">
        <f t="shared" si="53"/>
        <v>3</v>
      </c>
      <c r="L65" s="126">
        <f>IF(NOT(ISERROR(VLOOKUP(B65,Deflatores!G$42:H$64,2,FALSE))),VLOOKUP(B65,Deflatores!G$42:H$64,2,FALSE),IF(OR(ISBLANK(C65),ISBLANK(B65)),"",VLOOKUP(C65,Deflatores!G$4:H$38,2,FALSE)*H65+VLOOKUP(C65,Deflatores!G$4:I$38,3,FALSE)))</f>
        <v>3</v>
      </c>
      <c r="M65" s="10"/>
      <c r="N65" s="10"/>
      <c r="O65" s="127"/>
    </row>
    <row r="66" spans="1:15" x14ac:dyDescent="0.25">
      <c r="A66" s="136" t="s">
        <v>57</v>
      </c>
      <c r="B66" s="4" t="s">
        <v>51</v>
      </c>
      <c r="C66" s="4" t="s">
        <v>46</v>
      </c>
      <c r="D66" s="7">
        <v>3</v>
      </c>
      <c r="E66" s="7">
        <v>1</v>
      </c>
      <c r="F66" s="116" t="str">
        <f t="shared" si="12"/>
        <v>Baixa</v>
      </c>
      <c r="G66" s="7" t="str">
        <f t="shared" si="13"/>
        <v>CEL</v>
      </c>
      <c r="H66" s="7">
        <f t="shared" si="14"/>
        <v>3</v>
      </c>
      <c r="I66" s="116" t="str">
        <f t="shared" si="15"/>
        <v>L</v>
      </c>
      <c r="J66" s="7" t="str">
        <f t="shared" si="16"/>
        <v>CEI</v>
      </c>
      <c r="K66" s="126">
        <f t="shared" si="17"/>
        <v>3</v>
      </c>
      <c r="L66" s="126">
        <f>IF(NOT(ISERROR(VLOOKUP(B66,Deflatores!G$42:H$64,2,FALSE))),VLOOKUP(B66,Deflatores!G$42:H$64,2,FALSE),IF(OR(ISBLANK(C66),ISBLANK(B66)),"",VLOOKUP(C66,Deflatores!G$4:H$38,2,FALSE)*H66+VLOOKUP(C66,Deflatores!G$4:I$38,3,FALSE)))</f>
        <v>3</v>
      </c>
      <c r="M66" s="10"/>
      <c r="N66" s="10"/>
      <c r="O66" s="6"/>
    </row>
    <row r="67" spans="1:15" x14ac:dyDescent="0.25">
      <c r="A67" s="136" t="s">
        <v>58</v>
      </c>
      <c r="B67" s="4" t="s">
        <v>53</v>
      </c>
      <c r="C67" s="4" t="s">
        <v>46</v>
      </c>
      <c r="D67" s="7">
        <v>3</v>
      </c>
      <c r="E67" s="7">
        <v>1</v>
      </c>
      <c r="F67" s="116" t="str">
        <f t="shared" ref="F67:F97" si="54">IF(ISBLANK(B67),"",IF(I67="L","Baixa",IF(I67="A","Média",IF(I67="","","Alta"))))</f>
        <v>Baixa</v>
      </c>
      <c r="G67" s="7" t="str">
        <f t="shared" ref="G67:G97" si="55">CONCATENATE(B67,I67)</f>
        <v>EEL</v>
      </c>
      <c r="H67" s="7">
        <f t="shared" ref="H67:H97" si="56">IF(ISBLANK(B67),"",IF(B67="ALI",IF(I67="L",7,IF(I67="A",10,15)),IF(B67="AIE",IF(I67="L",5,IF(I67="A",7,10)),IF(B67="SE",IF(I67="L",4,IF(I67="A",5,7)),IF(OR(B67="EE",B67="CE"),IF(I67="L",3,IF(I67="A",4,6)),0)))))</f>
        <v>3</v>
      </c>
      <c r="I67" s="116" t="str">
        <f t="shared" ref="I67:I97" si="57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>L</v>
      </c>
      <c r="J67" s="7" t="str">
        <f t="shared" ref="J67:J97" si="58">CONCATENATE(B67,C67)</f>
        <v>EEI</v>
      </c>
      <c r="K67" s="126">
        <f t="shared" ref="K67:K97" si="59">IF(OR(H67="",H67=0),L67,H67)</f>
        <v>3</v>
      </c>
      <c r="L67" s="126">
        <f>IF(NOT(ISERROR(VLOOKUP(B67,Deflatores!G$42:H$64,2,FALSE))),VLOOKUP(B67,Deflatores!G$42:H$64,2,FALSE),IF(OR(ISBLANK(C67),ISBLANK(B67)),"",VLOOKUP(C67,Deflatores!G$4:H$38,2,FALSE)*H67+VLOOKUP(C67,Deflatores!G$4:I$38,3,FALSE)))</f>
        <v>3</v>
      </c>
      <c r="M67" s="10"/>
      <c r="N67" s="10"/>
      <c r="O67" s="6"/>
    </row>
    <row r="68" spans="1:15" x14ac:dyDescent="0.25">
      <c r="A68" s="119"/>
      <c r="B68" s="4"/>
      <c r="C68" s="4"/>
      <c r="D68" s="7"/>
      <c r="E68" s="7"/>
      <c r="F68" s="116" t="str">
        <f t="shared" si="54"/>
        <v/>
      </c>
      <c r="G68" s="7" t="str">
        <f t="shared" si="55"/>
        <v/>
      </c>
      <c r="H68" s="7" t="str">
        <f t="shared" si="56"/>
        <v/>
      </c>
      <c r="I68" s="116" t="str">
        <f t="shared" si="57"/>
        <v/>
      </c>
      <c r="J68" s="7" t="str">
        <f t="shared" si="58"/>
        <v/>
      </c>
      <c r="K68" s="126" t="str">
        <f t="shared" si="59"/>
        <v/>
      </c>
      <c r="L68" s="126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5">
      <c r="A69" s="121" t="s">
        <v>77</v>
      </c>
      <c r="B69" s="4"/>
      <c r="C69" s="4"/>
      <c r="D69" s="7"/>
      <c r="E69" s="7"/>
      <c r="F69" s="116" t="str">
        <f t="shared" si="54"/>
        <v/>
      </c>
      <c r="G69" s="7" t="str">
        <f t="shared" si="55"/>
        <v/>
      </c>
      <c r="H69" s="7" t="str">
        <f t="shared" si="56"/>
        <v/>
      </c>
      <c r="I69" s="116" t="str">
        <f t="shared" si="57"/>
        <v/>
      </c>
      <c r="J69" s="7" t="str">
        <f t="shared" si="58"/>
        <v/>
      </c>
      <c r="K69" s="126" t="str">
        <f t="shared" si="59"/>
        <v/>
      </c>
      <c r="L69" s="126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5">
      <c r="A70" s="136" t="s">
        <v>78</v>
      </c>
      <c r="B70" s="4" t="s">
        <v>48</v>
      </c>
      <c r="C70" s="4" t="s">
        <v>46</v>
      </c>
      <c r="D70" s="7">
        <v>5</v>
      </c>
      <c r="E70" s="7">
        <v>1</v>
      </c>
      <c r="F70" s="116" t="str">
        <f t="shared" si="54"/>
        <v>Baixa</v>
      </c>
      <c r="G70" s="7" t="str">
        <f t="shared" si="55"/>
        <v>ALIL</v>
      </c>
      <c r="H70" s="7">
        <f t="shared" si="56"/>
        <v>7</v>
      </c>
      <c r="I70" s="116" t="str">
        <f t="shared" si="57"/>
        <v>L</v>
      </c>
      <c r="J70" s="7" t="str">
        <f t="shared" si="58"/>
        <v>ALII</v>
      </c>
      <c r="K70" s="126">
        <f t="shared" si="59"/>
        <v>7</v>
      </c>
      <c r="L70" s="126">
        <f>IF(NOT(ISERROR(VLOOKUP(B70,Deflatores!G$42:H$64,2,FALSE))),VLOOKUP(B70,Deflatores!G$42:H$64,2,FALSE),IF(OR(ISBLANK(C70),ISBLANK(B70)),"",VLOOKUP(C70,Deflatores!G$4:H$38,2,FALSE)*H70+VLOOKUP(C70,Deflatores!G$4:I$38,3,FALSE)))</f>
        <v>7</v>
      </c>
      <c r="M70" s="10"/>
      <c r="N70" s="10"/>
      <c r="O70" s="6"/>
    </row>
    <row r="71" spans="1:15" x14ac:dyDescent="0.25">
      <c r="A71" s="136" t="s">
        <v>52</v>
      </c>
      <c r="B71" s="4" t="s">
        <v>53</v>
      </c>
      <c r="C71" s="4" t="s">
        <v>46</v>
      </c>
      <c r="D71" s="7">
        <v>3</v>
      </c>
      <c r="E71" s="7">
        <v>3</v>
      </c>
      <c r="F71" s="116" t="str">
        <f t="shared" si="54"/>
        <v>Média</v>
      </c>
      <c r="G71" s="7" t="str">
        <f t="shared" si="55"/>
        <v>EEA</v>
      </c>
      <c r="H71" s="7">
        <f t="shared" si="56"/>
        <v>4</v>
      </c>
      <c r="I71" s="116" t="str">
        <f t="shared" si="57"/>
        <v>A</v>
      </c>
      <c r="J71" s="7" t="str">
        <f t="shared" si="58"/>
        <v>EEI</v>
      </c>
      <c r="K71" s="126">
        <f t="shared" si="59"/>
        <v>4</v>
      </c>
      <c r="L71" s="126">
        <f>IF(NOT(ISERROR(VLOOKUP(B71,Deflatores!G$42:H$64,2,FALSE))),VLOOKUP(B71,Deflatores!G$42:H$64,2,FALSE),IF(OR(ISBLANK(C71),ISBLANK(B71)),"",VLOOKUP(C71,Deflatores!G$4:H$38,2,FALSE)*H71+VLOOKUP(C71,Deflatores!G$4:I$38,3,FALSE)))</f>
        <v>4</v>
      </c>
      <c r="M71" s="10"/>
      <c r="N71" s="10"/>
      <c r="O71" s="6"/>
    </row>
    <row r="72" spans="1:15" x14ac:dyDescent="0.25">
      <c r="A72" s="136" t="s">
        <v>55</v>
      </c>
      <c r="B72" s="4" t="s">
        <v>53</v>
      </c>
      <c r="C72" s="4" t="s">
        <v>46</v>
      </c>
      <c r="D72" s="7">
        <v>3</v>
      </c>
      <c r="E72" s="7">
        <v>3</v>
      </c>
      <c r="F72" s="116" t="str">
        <f t="shared" si="54"/>
        <v>Média</v>
      </c>
      <c r="G72" s="7" t="str">
        <f t="shared" si="55"/>
        <v>EEA</v>
      </c>
      <c r="H72" s="7">
        <f t="shared" si="56"/>
        <v>4</v>
      </c>
      <c r="I72" s="116" t="str">
        <f t="shared" si="57"/>
        <v>A</v>
      </c>
      <c r="J72" s="7" t="str">
        <f t="shared" si="58"/>
        <v>EEI</v>
      </c>
      <c r="K72" s="126">
        <f t="shared" si="59"/>
        <v>4</v>
      </c>
      <c r="L72" s="126">
        <f>IF(NOT(ISERROR(VLOOKUP(B72,Deflatores!G$42:H$64,2,FALSE))),VLOOKUP(B72,Deflatores!G$42:H$64,2,FALSE),IF(OR(ISBLANK(C72),ISBLANK(B72)),"",VLOOKUP(C72,Deflatores!G$4:H$38,2,FALSE)*H72+VLOOKUP(C72,Deflatores!G$4:I$38,3,FALSE)))</f>
        <v>4</v>
      </c>
      <c r="M72" s="10"/>
      <c r="N72" s="10"/>
      <c r="O72" s="6"/>
    </row>
    <row r="73" spans="1:15" x14ac:dyDescent="0.25">
      <c r="A73" s="137" t="s">
        <v>65</v>
      </c>
      <c r="B73" s="4" t="s">
        <v>53</v>
      </c>
      <c r="C73" s="4" t="s">
        <v>46</v>
      </c>
      <c r="D73" s="7">
        <v>3</v>
      </c>
      <c r="E73" s="7">
        <v>1</v>
      </c>
      <c r="F73" s="116" t="str">
        <f t="shared" si="54"/>
        <v>Baixa</v>
      </c>
      <c r="G73" s="7" t="str">
        <f t="shared" si="55"/>
        <v>EEL</v>
      </c>
      <c r="H73" s="7">
        <f t="shared" si="56"/>
        <v>3</v>
      </c>
      <c r="I73" s="116" t="str">
        <f t="shared" si="57"/>
        <v>L</v>
      </c>
      <c r="J73" s="7" t="str">
        <f t="shared" si="58"/>
        <v>EEI</v>
      </c>
      <c r="K73" s="126">
        <f t="shared" si="59"/>
        <v>3</v>
      </c>
      <c r="L73" s="126">
        <f>IF(NOT(ISERROR(VLOOKUP(B73,Deflatores!G$42:H$64,2,FALSE))),VLOOKUP(B73,Deflatores!G$42:H$64,2,FALSE),IF(OR(ISBLANK(C73),ISBLANK(B73)),"",VLOOKUP(C73,Deflatores!G$4:H$38,2,FALSE)*H73+VLOOKUP(C73,Deflatores!G$4:I$38,3,FALSE)))</f>
        <v>3</v>
      </c>
      <c r="M73" s="10"/>
      <c r="N73" s="10"/>
      <c r="O73" s="6"/>
    </row>
    <row r="74" spans="1:15" x14ac:dyDescent="0.25">
      <c r="A74" s="136" t="s">
        <v>57</v>
      </c>
      <c r="B74" s="4" t="s">
        <v>51</v>
      </c>
      <c r="C74" s="4" t="s">
        <v>46</v>
      </c>
      <c r="D74" s="7">
        <v>3</v>
      </c>
      <c r="E74" s="7">
        <v>1</v>
      </c>
      <c r="F74" s="116" t="str">
        <f t="shared" si="54"/>
        <v>Baixa</v>
      </c>
      <c r="G74" s="7" t="str">
        <f t="shared" si="55"/>
        <v>CEL</v>
      </c>
      <c r="H74" s="7">
        <f t="shared" si="56"/>
        <v>3</v>
      </c>
      <c r="I74" s="116" t="str">
        <f t="shared" si="57"/>
        <v>L</v>
      </c>
      <c r="J74" s="7" t="str">
        <f t="shared" si="58"/>
        <v>CEI</v>
      </c>
      <c r="K74" s="126">
        <f t="shared" si="59"/>
        <v>3</v>
      </c>
      <c r="L74" s="126">
        <f>IF(NOT(ISERROR(VLOOKUP(B74,Deflatores!G$42:H$64,2,FALSE))),VLOOKUP(B74,Deflatores!G$42:H$64,2,FALSE),IF(OR(ISBLANK(C74),ISBLANK(B74)),"",VLOOKUP(C74,Deflatores!G$4:H$38,2,FALSE)*H74+VLOOKUP(C74,Deflatores!G$4:I$38,3,FALSE)))</f>
        <v>3</v>
      </c>
      <c r="M74" s="10"/>
      <c r="N74" s="10"/>
      <c r="O74" s="6"/>
    </row>
    <row r="75" spans="1:15" x14ac:dyDescent="0.25">
      <c r="A75" s="136" t="s">
        <v>58</v>
      </c>
      <c r="B75" s="4" t="s">
        <v>53</v>
      </c>
      <c r="C75" s="4" t="s">
        <v>46</v>
      </c>
      <c r="D75" s="7">
        <v>3</v>
      </c>
      <c r="E75" s="7">
        <v>1</v>
      </c>
      <c r="F75" s="116" t="str">
        <f t="shared" si="54"/>
        <v>Baixa</v>
      </c>
      <c r="G75" s="7" t="str">
        <f t="shared" si="55"/>
        <v>EEL</v>
      </c>
      <c r="H75" s="7">
        <f t="shared" si="56"/>
        <v>3</v>
      </c>
      <c r="I75" s="116" t="str">
        <f t="shared" si="57"/>
        <v>L</v>
      </c>
      <c r="J75" s="7" t="str">
        <f t="shared" si="58"/>
        <v>EEI</v>
      </c>
      <c r="K75" s="126">
        <f t="shared" si="59"/>
        <v>3</v>
      </c>
      <c r="L75" s="126">
        <f>IF(NOT(ISERROR(VLOOKUP(B75,Deflatores!G$42:H$64,2,FALSE))),VLOOKUP(B75,Deflatores!G$42:H$64,2,FALSE),IF(OR(ISBLANK(C75),ISBLANK(B75)),"",VLOOKUP(C75,Deflatores!G$4:H$38,2,FALSE)*H75+VLOOKUP(C75,Deflatores!G$4:I$38,3,FALSE)))</f>
        <v>3</v>
      </c>
      <c r="M75" s="10"/>
      <c r="N75" s="10"/>
      <c r="O75" s="6"/>
    </row>
    <row r="76" spans="1:15" x14ac:dyDescent="0.25">
      <c r="A76" s="121"/>
      <c r="B76" s="4"/>
      <c r="C76" s="4"/>
      <c r="D76" s="7"/>
      <c r="E76" s="7"/>
      <c r="F76" s="116" t="str">
        <f t="shared" si="54"/>
        <v/>
      </c>
      <c r="G76" s="7" t="str">
        <f t="shared" si="55"/>
        <v/>
      </c>
      <c r="H76" s="7" t="str">
        <f t="shared" si="56"/>
        <v/>
      </c>
      <c r="I76" s="116" t="str">
        <f t="shared" si="57"/>
        <v/>
      </c>
      <c r="J76" s="7" t="str">
        <f t="shared" si="58"/>
        <v/>
      </c>
      <c r="K76" s="126" t="str">
        <f t="shared" si="59"/>
        <v/>
      </c>
      <c r="L76" s="126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5">
      <c r="A77" s="133" t="s">
        <v>79</v>
      </c>
      <c r="B77" s="4"/>
      <c r="C77" s="4"/>
      <c r="D77" s="7"/>
      <c r="E77" s="7"/>
      <c r="F77" s="116" t="str">
        <f t="shared" si="54"/>
        <v/>
      </c>
      <c r="G77" s="7" t="str">
        <f t="shared" si="55"/>
        <v/>
      </c>
      <c r="H77" s="7" t="str">
        <f t="shared" si="56"/>
        <v/>
      </c>
      <c r="I77" s="116" t="str">
        <f t="shared" si="57"/>
        <v/>
      </c>
      <c r="J77" s="7" t="str">
        <f t="shared" si="58"/>
        <v/>
      </c>
      <c r="K77" s="126" t="str">
        <f t="shared" si="59"/>
        <v/>
      </c>
      <c r="L77" s="126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5">
      <c r="A78" s="131" t="s">
        <v>80</v>
      </c>
      <c r="B78" s="4" t="s">
        <v>48</v>
      </c>
      <c r="C78" s="4" t="s">
        <v>46</v>
      </c>
      <c r="D78" s="7">
        <v>16</v>
      </c>
      <c r="E78" s="7">
        <v>3</v>
      </c>
      <c r="F78" s="116" t="str">
        <f t="shared" si="54"/>
        <v>Baixa</v>
      </c>
      <c r="G78" s="7" t="str">
        <f t="shared" si="55"/>
        <v>ALIL</v>
      </c>
      <c r="H78" s="7">
        <f t="shared" si="56"/>
        <v>7</v>
      </c>
      <c r="I78" s="116" t="str">
        <f t="shared" si="57"/>
        <v>L</v>
      </c>
      <c r="J78" s="7" t="str">
        <f t="shared" si="58"/>
        <v>ALII</v>
      </c>
      <c r="K78" s="126">
        <f t="shared" si="59"/>
        <v>7</v>
      </c>
      <c r="L78" s="126">
        <f>IF(NOT(ISERROR(VLOOKUP(B78,Deflatores!G$42:H$64,2,FALSE))),VLOOKUP(B78,Deflatores!G$42:H$64,2,FALSE),IF(OR(ISBLANK(C78),ISBLANK(B78)),"",VLOOKUP(C78,Deflatores!G$4:H$38,2,FALSE)*H78+VLOOKUP(C78,Deflatores!G$4:I$38,3,FALSE)))</f>
        <v>7</v>
      </c>
      <c r="M78" s="10"/>
      <c r="N78" s="10"/>
      <c r="O78" s="6"/>
    </row>
    <row r="79" spans="1:15" x14ac:dyDescent="0.25">
      <c r="A79" s="131" t="s">
        <v>81</v>
      </c>
      <c r="B79" s="4" t="s">
        <v>51</v>
      </c>
      <c r="C79" s="4" t="s">
        <v>46</v>
      </c>
      <c r="D79" s="7">
        <v>8</v>
      </c>
      <c r="E79" s="7">
        <v>2</v>
      </c>
      <c r="F79" s="116" t="str">
        <f t="shared" si="54"/>
        <v>Média</v>
      </c>
      <c r="G79" s="7" t="str">
        <f t="shared" si="55"/>
        <v>CEA</v>
      </c>
      <c r="H79" s="7">
        <f t="shared" si="56"/>
        <v>4</v>
      </c>
      <c r="I79" s="116" t="str">
        <f t="shared" si="57"/>
        <v>A</v>
      </c>
      <c r="J79" s="7" t="str">
        <f t="shared" si="58"/>
        <v>CEI</v>
      </c>
      <c r="K79" s="126">
        <f t="shared" si="59"/>
        <v>4</v>
      </c>
      <c r="L79" s="126">
        <f>IF(NOT(ISERROR(VLOOKUP(B79,Deflatores!G$42:H$64,2,FALSE))),VLOOKUP(B79,Deflatores!G$42:H$64,2,FALSE),IF(OR(ISBLANK(C79),ISBLANK(B79)),"",VLOOKUP(C79,Deflatores!G$4:H$38,2,FALSE)*H79+VLOOKUP(C79,Deflatores!G$4:I$38,3,FALSE)))</f>
        <v>4</v>
      </c>
      <c r="M79" s="10"/>
      <c r="N79" s="10"/>
      <c r="O79" s="6"/>
    </row>
    <row r="80" spans="1:15" x14ac:dyDescent="0.25">
      <c r="A80" s="132" t="s">
        <v>82</v>
      </c>
      <c r="B80" s="4" t="s">
        <v>51</v>
      </c>
      <c r="C80" s="4" t="s">
        <v>46</v>
      </c>
      <c r="D80" s="7">
        <v>3</v>
      </c>
      <c r="E80" s="7">
        <v>1</v>
      </c>
      <c r="F80" s="116" t="str">
        <f t="shared" si="54"/>
        <v>Baixa</v>
      </c>
      <c r="G80" s="7" t="str">
        <f t="shared" si="55"/>
        <v>CEL</v>
      </c>
      <c r="H80" s="7">
        <f t="shared" si="56"/>
        <v>3</v>
      </c>
      <c r="I80" s="116" t="str">
        <f t="shared" si="57"/>
        <v>L</v>
      </c>
      <c r="J80" s="7" t="str">
        <f t="shared" si="58"/>
        <v>CEI</v>
      </c>
      <c r="K80" s="126">
        <f t="shared" si="59"/>
        <v>3</v>
      </c>
      <c r="L80" s="126">
        <f>IF(NOT(ISERROR(VLOOKUP(B80,Deflatores!G$42:H$64,2,FALSE))),VLOOKUP(B80,Deflatores!G$42:H$64,2,FALSE),IF(OR(ISBLANK(C80),ISBLANK(B80)),"",VLOOKUP(C80,Deflatores!G$4:H$38,2,FALSE)*H80+VLOOKUP(C80,Deflatores!G$4:I$38,3,FALSE)))</f>
        <v>3</v>
      </c>
      <c r="M80" s="10"/>
      <c r="N80" s="10"/>
      <c r="O80" s="6"/>
    </row>
    <row r="81" spans="1:15" x14ac:dyDescent="0.25">
      <c r="A81" s="131" t="s">
        <v>83</v>
      </c>
      <c r="B81" s="4" t="s">
        <v>53</v>
      </c>
      <c r="C81" s="4" t="s">
        <v>46</v>
      </c>
      <c r="D81" s="7">
        <v>15</v>
      </c>
      <c r="E81" s="7">
        <v>3</v>
      </c>
      <c r="F81" s="116" t="str">
        <f t="shared" si="54"/>
        <v>Alta</v>
      </c>
      <c r="G81" s="7" t="str">
        <f t="shared" si="55"/>
        <v>EEH</v>
      </c>
      <c r="H81" s="7">
        <f t="shared" si="56"/>
        <v>6</v>
      </c>
      <c r="I81" s="116" t="str">
        <f t="shared" si="57"/>
        <v>H</v>
      </c>
      <c r="J81" s="7" t="str">
        <f t="shared" si="58"/>
        <v>EEI</v>
      </c>
      <c r="K81" s="126">
        <f t="shared" si="59"/>
        <v>6</v>
      </c>
      <c r="L81" s="126">
        <f>IF(NOT(ISERROR(VLOOKUP(B81,Deflatores!G$42:H$64,2,FALSE))),VLOOKUP(B81,Deflatores!G$42:H$64,2,FALSE),IF(OR(ISBLANK(C81),ISBLANK(B81)),"",VLOOKUP(C81,Deflatores!G$4:H$38,2,FALSE)*H81+VLOOKUP(C81,Deflatores!G$4:I$38,3,FALSE)))</f>
        <v>6</v>
      </c>
      <c r="M81" s="10"/>
      <c r="N81" s="10"/>
      <c r="O81" s="6"/>
    </row>
    <row r="82" spans="1:15" x14ac:dyDescent="0.25">
      <c r="A82" s="131" t="s">
        <v>84</v>
      </c>
      <c r="B82" s="4" t="s">
        <v>53</v>
      </c>
      <c r="C82" s="4" t="s">
        <v>46</v>
      </c>
      <c r="D82" s="7">
        <v>10</v>
      </c>
      <c r="E82" s="7">
        <v>3</v>
      </c>
      <c r="F82" s="116" t="str">
        <f t="shared" si="54"/>
        <v>Alta</v>
      </c>
      <c r="G82" s="7" t="str">
        <f t="shared" si="55"/>
        <v>EEH</v>
      </c>
      <c r="H82" s="7">
        <f t="shared" si="56"/>
        <v>6</v>
      </c>
      <c r="I82" s="116" t="str">
        <f t="shared" si="57"/>
        <v>H</v>
      </c>
      <c r="J82" s="7" t="str">
        <f t="shared" si="58"/>
        <v>EEI</v>
      </c>
      <c r="K82" s="126">
        <f t="shared" si="59"/>
        <v>6</v>
      </c>
      <c r="L82" s="126">
        <f>IF(NOT(ISERROR(VLOOKUP(B82,Deflatores!G$42:H$64,2,FALSE))),VLOOKUP(B82,Deflatores!G$42:H$64,2,FALSE),IF(OR(ISBLANK(C82),ISBLANK(B82)),"",VLOOKUP(C82,Deflatores!G$4:H$38,2,FALSE)*H82+VLOOKUP(C82,Deflatores!G$4:I$38,3,FALSE)))</f>
        <v>6</v>
      </c>
      <c r="M82" s="10"/>
      <c r="N82" s="10"/>
      <c r="O82" s="6"/>
    </row>
    <row r="83" spans="1:15" x14ac:dyDescent="0.25">
      <c r="A83" s="132" t="s">
        <v>85</v>
      </c>
      <c r="B83" s="4" t="s">
        <v>51</v>
      </c>
      <c r="C83" s="4" t="s">
        <v>46</v>
      </c>
      <c r="D83" s="7">
        <v>8</v>
      </c>
      <c r="E83" s="7">
        <v>3</v>
      </c>
      <c r="F83" s="116" t="str">
        <f t="shared" si="54"/>
        <v>Média</v>
      </c>
      <c r="G83" s="7" t="str">
        <f t="shared" si="55"/>
        <v>CEA</v>
      </c>
      <c r="H83" s="7">
        <f t="shared" si="56"/>
        <v>4</v>
      </c>
      <c r="I83" s="116" t="str">
        <f t="shared" si="57"/>
        <v>A</v>
      </c>
      <c r="J83" s="7" t="str">
        <f t="shared" si="58"/>
        <v>CEI</v>
      </c>
      <c r="K83" s="126">
        <f t="shared" si="59"/>
        <v>4</v>
      </c>
      <c r="L83" s="126">
        <f>IF(NOT(ISERROR(VLOOKUP(B83,Deflatores!G$42:H$64,2,FALSE))),VLOOKUP(B83,Deflatores!G$42:H$64,2,FALSE),IF(OR(ISBLANK(C83),ISBLANK(B83)),"",VLOOKUP(C83,Deflatores!G$4:H$38,2,FALSE)*H83+VLOOKUP(C83,Deflatores!G$4:I$38,3,FALSE)))</f>
        <v>4</v>
      </c>
      <c r="M83" s="10"/>
      <c r="N83" s="10"/>
      <c r="O83" s="6"/>
    </row>
    <row r="84" spans="1:15" x14ac:dyDescent="0.25">
      <c r="A84" s="131" t="s">
        <v>86</v>
      </c>
      <c r="B84" s="4" t="s">
        <v>51</v>
      </c>
      <c r="C84" s="4" t="s">
        <v>46</v>
      </c>
      <c r="D84" s="7">
        <v>10</v>
      </c>
      <c r="E84" s="7">
        <v>3</v>
      </c>
      <c r="F84" s="116" t="str">
        <f t="shared" si="54"/>
        <v>Média</v>
      </c>
      <c r="G84" s="7" t="str">
        <f t="shared" si="55"/>
        <v>CEA</v>
      </c>
      <c r="H84" s="7">
        <f t="shared" si="56"/>
        <v>4</v>
      </c>
      <c r="I84" s="116" t="str">
        <f t="shared" si="57"/>
        <v>A</v>
      </c>
      <c r="J84" s="7" t="str">
        <f t="shared" si="58"/>
        <v>CEI</v>
      </c>
      <c r="K84" s="126">
        <f t="shared" si="59"/>
        <v>4</v>
      </c>
      <c r="L84" s="126">
        <f>IF(NOT(ISERROR(VLOOKUP(B84,Deflatores!G$42:H$64,2,FALSE))),VLOOKUP(B84,Deflatores!G$42:H$64,2,FALSE),IF(OR(ISBLANK(C84),ISBLANK(B84)),"",VLOOKUP(C84,Deflatores!G$4:H$38,2,FALSE)*H84+VLOOKUP(C84,Deflatores!G$4:I$38,3,FALSE)))</f>
        <v>4</v>
      </c>
      <c r="M84" s="10"/>
      <c r="N84" s="10"/>
      <c r="O84" s="6"/>
    </row>
    <row r="85" spans="1:15" x14ac:dyDescent="0.25">
      <c r="A85" s="131" t="s">
        <v>87</v>
      </c>
      <c r="B85" s="4" t="s">
        <v>53</v>
      </c>
      <c r="C85" s="4" t="s">
        <v>46</v>
      </c>
      <c r="D85" s="7">
        <v>3</v>
      </c>
      <c r="E85" s="7">
        <v>1</v>
      </c>
      <c r="F85" s="116" t="str">
        <f t="shared" si="54"/>
        <v>Baixa</v>
      </c>
      <c r="G85" s="7" t="str">
        <f t="shared" si="55"/>
        <v>EEL</v>
      </c>
      <c r="H85" s="7">
        <f t="shared" si="56"/>
        <v>3</v>
      </c>
      <c r="I85" s="116" t="str">
        <f t="shared" si="57"/>
        <v>L</v>
      </c>
      <c r="J85" s="7" t="str">
        <f t="shared" si="58"/>
        <v>EEI</v>
      </c>
      <c r="K85" s="126">
        <f t="shared" si="59"/>
        <v>3</v>
      </c>
      <c r="L85" s="126">
        <f>IF(NOT(ISERROR(VLOOKUP(B85,Deflatores!G$42:H$64,2,FALSE))),VLOOKUP(B85,Deflatores!G$42:H$64,2,FALSE),IF(OR(ISBLANK(C85),ISBLANK(B85)),"",VLOOKUP(C85,Deflatores!G$4:H$38,2,FALSE)*H85+VLOOKUP(C85,Deflatores!G$4:I$38,3,FALSE)))</f>
        <v>3</v>
      </c>
      <c r="M85" s="10"/>
      <c r="N85" s="10"/>
      <c r="O85" s="6"/>
    </row>
    <row r="86" spans="1:15" x14ac:dyDescent="0.25">
      <c r="A86" s="119"/>
      <c r="B86" s="4"/>
      <c r="C86" s="4"/>
      <c r="D86" s="7"/>
      <c r="E86" s="7"/>
      <c r="F86" s="116" t="str">
        <f t="shared" si="54"/>
        <v/>
      </c>
      <c r="G86" s="7" t="str">
        <f t="shared" si="55"/>
        <v/>
      </c>
      <c r="H86" s="7" t="str">
        <f t="shared" si="56"/>
        <v/>
      </c>
      <c r="I86" s="116" t="str">
        <f t="shared" si="57"/>
        <v/>
      </c>
      <c r="J86" s="7" t="str">
        <f t="shared" si="58"/>
        <v/>
      </c>
      <c r="K86" s="126" t="str">
        <f t="shared" si="59"/>
        <v/>
      </c>
      <c r="L86" s="126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5">
      <c r="A87" s="133" t="s">
        <v>88</v>
      </c>
      <c r="B87" s="4"/>
      <c r="C87" s="4"/>
      <c r="D87" s="7"/>
      <c r="E87" s="7"/>
      <c r="F87" s="116" t="str">
        <f t="shared" si="54"/>
        <v/>
      </c>
      <c r="G87" s="7" t="str">
        <f t="shared" si="55"/>
        <v/>
      </c>
      <c r="H87" s="7" t="str">
        <f t="shared" si="56"/>
        <v/>
      </c>
      <c r="I87" s="116" t="str">
        <f t="shared" si="57"/>
        <v/>
      </c>
      <c r="J87" s="7" t="str">
        <f t="shared" si="58"/>
        <v/>
      </c>
      <c r="K87" s="126" t="str">
        <f t="shared" si="59"/>
        <v/>
      </c>
      <c r="L87" s="126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5">
      <c r="A88" s="131" t="s">
        <v>89</v>
      </c>
      <c r="B88" s="4" t="s">
        <v>48</v>
      </c>
      <c r="C88" s="4" t="s">
        <v>46</v>
      </c>
      <c r="D88" s="7">
        <v>8</v>
      </c>
      <c r="E88" s="7">
        <v>1</v>
      </c>
      <c r="F88" s="116" t="str">
        <f t="shared" si="54"/>
        <v>Baixa</v>
      </c>
      <c r="G88" s="7" t="str">
        <f t="shared" si="55"/>
        <v>ALIL</v>
      </c>
      <c r="H88" s="7">
        <f t="shared" si="56"/>
        <v>7</v>
      </c>
      <c r="I88" s="116" t="str">
        <f t="shared" si="57"/>
        <v>L</v>
      </c>
      <c r="J88" s="7" t="str">
        <f t="shared" si="58"/>
        <v>ALII</v>
      </c>
      <c r="K88" s="126">
        <f t="shared" si="59"/>
        <v>7</v>
      </c>
      <c r="L88" s="126">
        <f>IF(NOT(ISERROR(VLOOKUP(B88,Deflatores!G$42:H$64,2,FALSE))),VLOOKUP(B88,Deflatores!G$42:H$64,2,FALSE),IF(OR(ISBLANK(C88),ISBLANK(B88)),"",VLOOKUP(C88,Deflatores!G$4:H$38,2,FALSE)*H88+VLOOKUP(C88,Deflatores!G$4:I$38,3,FALSE)))</f>
        <v>7</v>
      </c>
      <c r="M88" s="10"/>
      <c r="N88" s="10"/>
      <c r="O88" s="6"/>
    </row>
    <row r="89" spans="1:15" x14ac:dyDescent="0.25">
      <c r="A89" s="131" t="s">
        <v>90</v>
      </c>
      <c r="B89" s="4" t="s">
        <v>51</v>
      </c>
      <c r="C89" s="4" t="s">
        <v>46</v>
      </c>
      <c r="D89" s="7">
        <v>7</v>
      </c>
      <c r="E89" s="7">
        <v>2</v>
      </c>
      <c r="F89" s="116" t="str">
        <f t="shared" si="54"/>
        <v>Média</v>
      </c>
      <c r="G89" s="7" t="str">
        <f t="shared" si="55"/>
        <v>CEA</v>
      </c>
      <c r="H89" s="7">
        <f t="shared" si="56"/>
        <v>4</v>
      </c>
      <c r="I89" s="116" t="str">
        <f t="shared" si="57"/>
        <v>A</v>
      </c>
      <c r="J89" s="7" t="str">
        <f t="shared" si="58"/>
        <v>CEI</v>
      </c>
      <c r="K89" s="126">
        <f t="shared" si="59"/>
        <v>4</v>
      </c>
      <c r="L89" s="126">
        <f>IF(NOT(ISERROR(VLOOKUP(B89,Deflatores!G$42:H$64,2,FALSE))),VLOOKUP(B89,Deflatores!G$42:H$64,2,FALSE),IF(OR(ISBLANK(C89),ISBLANK(B89)),"",VLOOKUP(C89,Deflatores!G$4:H$38,2,FALSE)*H89+VLOOKUP(C89,Deflatores!G$4:I$38,3,FALSE)))</f>
        <v>4</v>
      </c>
      <c r="M89" s="10"/>
      <c r="N89" s="10"/>
      <c r="O89" s="6"/>
    </row>
    <row r="90" spans="1:15" x14ac:dyDescent="0.25">
      <c r="A90" s="131" t="s">
        <v>91</v>
      </c>
      <c r="B90" s="4" t="s">
        <v>53</v>
      </c>
      <c r="C90" s="4" t="s">
        <v>46</v>
      </c>
      <c r="D90" s="7">
        <v>7</v>
      </c>
      <c r="E90" s="7">
        <v>1</v>
      </c>
      <c r="F90" s="116" t="str">
        <f t="shared" si="54"/>
        <v>Baixa</v>
      </c>
      <c r="G90" s="7" t="str">
        <f t="shared" si="55"/>
        <v>EEL</v>
      </c>
      <c r="H90" s="7">
        <f t="shared" si="56"/>
        <v>3</v>
      </c>
      <c r="I90" s="116" t="str">
        <f t="shared" si="57"/>
        <v>L</v>
      </c>
      <c r="J90" s="7" t="str">
        <f t="shared" si="58"/>
        <v>EEI</v>
      </c>
      <c r="K90" s="126">
        <f t="shared" si="59"/>
        <v>3</v>
      </c>
      <c r="L90" s="126">
        <f>IF(NOT(ISERROR(VLOOKUP(B90,Deflatores!G$42:H$64,2,FALSE))),VLOOKUP(B90,Deflatores!G$42:H$64,2,FALSE),IF(OR(ISBLANK(C90),ISBLANK(B90)),"",VLOOKUP(C90,Deflatores!G$4:H$38,2,FALSE)*H90+VLOOKUP(C90,Deflatores!G$4:I$38,3,FALSE)))</f>
        <v>3</v>
      </c>
      <c r="M90" s="10"/>
      <c r="N90" s="10"/>
      <c r="O90" s="6"/>
    </row>
    <row r="91" spans="1:15" x14ac:dyDescent="0.25">
      <c r="A91" s="131" t="s">
        <v>92</v>
      </c>
      <c r="B91" s="4" t="s">
        <v>53</v>
      </c>
      <c r="C91" s="4" t="s">
        <v>46</v>
      </c>
      <c r="D91" s="7">
        <v>7</v>
      </c>
      <c r="E91" s="7">
        <v>1</v>
      </c>
      <c r="F91" s="116" t="str">
        <f t="shared" si="54"/>
        <v>Baixa</v>
      </c>
      <c r="G91" s="7" t="str">
        <f t="shared" si="55"/>
        <v>EEL</v>
      </c>
      <c r="H91" s="7">
        <f t="shared" si="56"/>
        <v>3</v>
      </c>
      <c r="I91" s="116" t="str">
        <f t="shared" si="57"/>
        <v>L</v>
      </c>
      <c r="J91" s="7" t="str">
        <f t="shared" si="58"/>
        <v>EEI</v>
      </c>
      <c r="K91" s="126">
        <f t="shared" si="59"/>
        <v>3</v>
      </c>
      <c r="L91" s="126">
        <f>IF(NOT(ISERROR(VLOOKUP(B91,Deflatores!G$42:H$64,2,FALSE))),VLOOKUP(B91,Deflatores!G$42:H$64,2,FALSE),IF(OR(ISBLANK(C91),ISBLANK(B91)),"",VLOOKUP(C91,Deflatores!G$4:H$38,2,FALSE)*H91+VLOOKUP(C91,Deflatores!G$4:I$38,3,FALSE)))</f>
        <v>3</v>
      </c>
      <c r="M91" s="10"/>
      <c r="N91" s="10"/>
      <c r="O91" s="6"/>
    </row>
    <row r="92" spans="1:15" x14ac:dyDescent="0.25">
      <c r="A92" s="132" t="s">
        <v>93</v>
      </c>
      <c r="B92" s="4" t="s">
        <v>51</v>
      </c>
      <c r="C92" s="4" t="s">
        <v>46</v>
      </c>
      <c r="D92" s="7">
        <v>5</v>
      </c>
      <c r="E92" s="7">
        <v>1</v>
      </c>
      <c r="F92" s="116" t="str">
        <f t="shared" si="54"/>
        <v>Baixa</v>
      </c>
      <c r="G92" s="7" t="str">
        <f t="shared" si="55"/>
        <v>CEL</v>
      </c>
      <c r="H92" s="7">
        <f t="shared" si="56"/>
        <v>3</v>
      </c>
      <c r="I92" s="116" t="str">
        <f t="shared" si="57"/>
        <v>L</v>
      </c>
      <c r="J92" s="7" t="str">
        <f t="shared" si="58"/>
        <v>CEI</v>
      </c>
      <c r="K92" s="126">
        <f t="shared" si="59"/>
        <v>3</v>
      </c>
      <c r="L92" s="126">
        <f>IF(NOT(ISERROR(VLOOKUP(B92,Deflatores!G$42:H$64,2,FALSE))),VLOOKUP(B92,Deflatores!G$42:H$64,2,FALSE),IF(OR(ISBLANK(C92),ISBLANK(B92)),"",VLOOKUP(C92,Deflatores!G$4:H$38,2,FALSE)*H92+VLOOKUP(C92,Deflatores!G$4:I$38,3,FALSE)))</f>
        <v>3</v>
      </c>
      <c r="M92" s="10"/>
      <c r="N92" s="10"/>
      <c r="O92" s="6"/>
    </row>
    <row r="93" spans="1:15" x14ac:dyDescent="0.25">
      <c r="A93" s="131" t="s">
        <v>94</v>
      </c>
      <c r="B93" s="4" t="s">
        <v>51</v>
      </c>
      <c r="C93" s="4" t="s">
        <v>46</v>
      </c>
      <c r="D93" s="7">
        <v>7</v>
      </c>
      <c r="E93" s="7">
        <v>1</v>
      </c>
      <c r="F93" s="116" t="str">
        <f t="shared" si="54"/>
        <v>Baixa</v>
      </c>
      <c r="G93" s="7" t="str">
        <f t="shared" si="55"/>
        <v>CEL</v>
      </c>
      <c r="H93" s="7">
        <f t="shared" si="56"/>
        <v>3</v>
      </c>
      <c r="I93" s="116" t="str">
        <f t="shared" si="57"/>
        <v>L</v>
      </c>
      <c r="J93" s="7" t="str">
        <f t="shared" si="58"/>
        <v>CEI</v>
      </c>
      <c r="K93" s="126">
        <f t="shared" si="59"/>
        <v>3</v>
      </c>
      <c r="L93" s="126">
        <f>IF(NOT(ISERROR(VLOOKUP(B93,Deflatores!G$42:H$64,2,FALSE))),VLOOKUP(B93,Deflatores!G$42:H$64,2,FALSE),IF(OR(ISBLANK(C93),ISBLANK(B93)),"",VLOOKUP(C93,Deflatores!G$4:H$38,2,FALSE)*H93+VLOOKUP(C93,Deflatores!G$4:I$38,3,FALSE)))</f>
        <v>3</v>
      </c>
      <c r="M93" s="10"/>
      <c r="N93" s="10"/>
      <c r="O93" s="6"/>
    </row>
    <row r="94" spans="1:15" x14ac:dyDescent="0.25">
      <c r="A94" s="131" t="s">
        <v>95</v>
      </c>
      <c r="B94" s="4" t="s">
        <v>53</v>
      </c>
      <c r="C94" s="4" t="s">
        <v>46</v>
      </c>
      <c r="D94" s="7">
        <v>3</v>
      </c>
      <c r="E94" s="7">
        <v>1</v>
      </c>
      <c r="F94" s="116" t="str">
        <f t="shared" si="54"/>
        <v>Baixa</v>
      </c>
      <c r="G94" s="7" t="str">
        <f t="shared" si="55"/>
        <v>EEL</v>
      </c>
      <c r="H94" s="7">
        <f t="shared" si="56"/>
        <v>3</v>
      </c>
      <c r="I94" s="116" t="str">
        <f t="shared" si="57"/>
        <v>L</v>
      </c>
      <c r="J94" s="7" t="str">
        <f t="shared" si="58"/>
        <v>EEI</v>
      </c>
      <c r="K94" s="126">
        <f t="shared" si="59"/>
        <v>3</v>
      </c>
      <c r="L94" s="126">
        <f>IF(NOT(ISERROR(VLOOKUP(B94,Deflatores!G$42:H$64,2,FALSE))),VLOOKUP(B94,Deflatores!G$42:H$64,2,FALSE),IF(OR(ISBLANK(C94),ISBLANK(B94)),"",VLOOKUP(C94,Deflatores!G$4:H$38,2,FALSE)*H94+VLOOKUP(C94,Deflatores!G$4:I$38,3,FALSE)))</f>
        <v>3</v>
      </c>
      <c r="M94" s="10"/>
      <c r="N94" s="10"/>
      <c r="O94" s="6"/>
    </row>
    <row r="95" spans="1:15" x14ac:dyDescent="0.25">
      <c r="A95" s="131" t="s">
        <v>96</v>
      </c>
      <c r="B95" s="4" t="s">
        <v>53</v>
      </c>
      <c r="C95" s="4" t="s">
        <v>46</v>
      </c>
      <c r="D95" s="7">
        <v>3</v>
      </c>
      <c r="E95" s="7">
        <v>1</v>
      </c>
      <c r="F95" s="116" t="str">
        <f t="shared" si="54"/>
        <v>Baixa</v>
      </c>
      <c r="G95" s="7" t="str">
        <f t="shared" si="55"/>
        <v>EEL</v>
      </c>
      <c r="H95" s="7">
        <f t="shared" si="56"/>
        <v>3</v>
      </c>
      <c r="I95" s="116" t="str">
        <f t="shared" si="57"/>
        <v>L</v>
      </c>
      <c r="J95" s="7" t="str">
        <f t="shared" si="58"/>
        <v>EEI</v>
      </c>
      <c r="K95" s="126">
        <f t="shared" si="59"/>
        <v>3</v>
      </c>
      <c r="L95" s="126">
        <f>IF(NOT(ISERROR(VLOOKUP(B95,Deflatores!G$42:H$64,2,FALSE))),VLOOKUP(B95,Deflatores!G$42:H$64,2,FALSE),IF(OR(ISBLANK(C95),ISBLANK(B95)),"",VLOOKUP(C95,Deflatores!G$4:H$38,2,FALSE)*H95+VLOOKUP(C95,Deflatores!G$4:I$38,3,FALSE)))</f>
        <v>3</v>
      </c>
      <c r="M95" s="10"/>
      <c r="N95" s="10"/>
      <c r="O95" s="6"/>
    </row>
    <row r="96" spans="1:15" x14ac:dyDescent="0.25">
      <c r="A96" s="119"/>
      <c r="B96" s="4"/>
      <c r="C96" s="4"/>
      <c r="D96" s="7"/>
      <c r="E96" s="7"/>
      <c r="F96" s="116" t="str">
        <f t="shared" si="54"/>
        <v/>
      </c>
      <c r="G96" s="7" t="str">
        <f t="shared" si="55"/>
        <v/>
      </c>
      <c r="H96" s="7" t="str">
        <f t="shared" si="56"/>
        <v/>
      </c>
      <c r="I96" s="116" t="str">
        <f t="shared" si="57"/>
        <v/>
      </c>
      <c r="J96" s="7" t="str">
        <f t="shared" si="58"/>
        <v/>
      </c>
      <c r="K96" s="126" t="str">
        <f t="shared" si="59"/>
        <v/>
      </c>
      <c r="L96" s="126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5">
      <c r="A97" s="133" t="s">
        <v>97</v>
      </c>
      <c r="B97" s="4"/>
      <c r="C97" s="4"/>
      <c r="D97" s="7"/>
      <c r="E97" s="7"/>
      <c r="F97" s="116" t="str">
        <f t="shared" si="54"/>
        <v/>
      </c>
      <c r="G97" s="7" t="str">
        <f t="shared" si="55"/>
        <v/>
      </c>
      <c r="H97" s="7" t="str">
        <f t="shared" si="56"/>
        <v/>
      </c>
      <c r="I97" s="116" t="str">
        <f t="shared" si="57"/>
        <v/>
      </c>
      <c r="J97" s="7" t="str">
        <f t="shared" si="58"/>
        <v/>
      </c>
      <c r="K97" s="126" t="str">
        <f t="shared" si="59"/>
        <v/>
      </c>
      <c r="L97" s="126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5">
      <c r="A98" s="131" t="s">
        <v>98</v>
      </c>
      <c r="B98" s="4" t="s">
        <v>48</v>
      </c>
      <c r="C98" s="4" t="s">
        <v>46</v>
      </c>
      <c r="D98" s="7">
        <v>7</v>
      </c>
      <c r="E98" s="7">
        <v>1</v>
      </c>
      <c r="F98" s="116" t="str">
        <f t="shared" ref="F98:F171" si="60">IF(ISBLANK(B98),"",IF(I98="L","Baixa",IF(I98="A","Média",IF(I98="","","Alta"))))</f>
        <v>Baixa</v>
      </c>
      <c r="G98" s="7" t="str">
        <f t="shared" ref="G98:G171" si="61">CONCATENATE(B98,I98)</f>
        <v>ALIL</v>
      </c>
      <c r="H98" s="7">
        <f t="shared" ref="H98:H171" si="62">IF(ISBLANK(B98),"",IF(B98="ALI",IF(I98="L",7,IF(I98="A",10,15)),IF(B98="AIE",IF(I98="L",5,IF(I98="A",7,10)),IF(B98="SE",IF(I98="L",4,IF(I98="A",5,7)),IF(OR(B98="EE",B98="CE"),IF(I98="L",3,IF(I98="A",4,6)),0)))))</f>
        <v>7</v>
      </c>
      <c r="I98" s="116" t="str">
        <f t="shared" ref="I98:I171" si="63">IF(OR(ISBLANK(D98),ISBLANK(E98)),IF(OR(B98="ALI",B98="AIE"),"L",IF(OR(B98="EE",B98="SE",B98="CE"),"A","")),IF(B98="EE",IF(E98&gt;=3,IF(D98&gt;=5,"H","A"),IF(E98&gt;=2,IF(D98&gt;=16,"H",IF(D98&lt;=4,"L","A")),IF(D98&lt;=15,"L","A"))),IF(OR(B98="SE",B98="CE"),IF(E98&gt;=4,IF(D98&gt;=6,"H","A"),IF(E98&gt;=2,IF(D98&gt;=20,"H",IF(D98&lt;=5,"L","A")),IF(D98&lt;=19,"L","A"))),IF(OR(B98="ALI",B98="AIE"),IF(E98&gt;=6,IF(D98&gt;=20,"H","A"),IF(E98&gt;=2,IF(D98&gt;=51,"H",IF(D98&lt;=19,"L","A")),IF(D98&lt;=50,"L","A"))),""))))</f>
        <v>L</v>
      </c>
      <c r="J98" s="7" t="str">
        <f t="shared" ref="J98:J171" si="64">CONCATENATE(B98,C98)</f>
        <v>ALII</v>
      </c>
      <c r="K98" s="126">
        <f t="shared" ref="K98:K171" si="65">IF(OR(H98="",H98=0),L98,H98)</f>
        <v>7</v>
      </c>
      <c r="L98" s="126">
        <f>IF(NOT(ISERROR(VLOOKUP(B98,Deflatores!G$42:H$64,2,FALSE))),VLOOKUP(B98,Deflatores!G$42:H$64,2,FALSE),IF(OR(ISBLANK(C98),ISBLANK(B98)),"",VLOOKUP(C98,Deflatores!G$4:H$38,2,FALSE)*H98+VLOOKUP(C98,Deflatores!G$4:I$38,3,FALSE)))</f>
        <v>7</v>
      </c>
      <c r="M98" s="10"/>
      <c r="N98" s="10"/>
      <c r="O98" s="6"/>
    </row>
    <row r="99" spans="1:15" x14ac:dyDescent="0.25">
      <c r="A99" s="131" t="s">
        <v>99</v>
      </c>
      <c r="B99" s="4" t="s">
        <v>100</v>
      </c>
      <c r="C99" s="4" t="s">
        <v>46</v>
      </c>
      <c r="D99" s="7">
        <v>11</v>
      </c>
      <c r="E99" s="7">
        <v>5</v>
      </c>
      <c r="F99" s="116" t="str">
        <f t="shared" si="60"/>
        <v>Alta</v>
      </c>
      <c r="G99" s="7" t="str">
        <f t="shared" si="61"/>
        <v>SEH</v>
      </c>
      <c r="H99" s="7">
        <f t="shared" si="62"/>
        <v>7</v>
      </c>
      <c r="I99" s="116" t="str">
        <f t="shared" si="63"/>
        <v>H</v>
      </c>
      <c r="J99" s="7" t="str">
        <f t="shared" si="64"/>
        <v>SEI</v>
      </c>
      <c r="K99" s="126">
        <f t="shared" si="65"/>
        <v>7</v>
      </c>
      <c r="L99" s="126">
        <f>IF(NOT(ISERROR(VLOOKUP(B99,Deflatores!G$42:H$64,2,FALSE))),VLOOKUP(B99,Deflatores!G$42:H$64,2,FALSE),IF(OR(ISBLANK(C99),ISBLANK(B99)),"",VLOOKUP(C99,Deflatores!G$4:H$38,2,FALSE)*H99+VLOOKUP(C99,Deflatores!G$4:I$38,3,FALSE)))</f>
        <v>7</v>
      </c>
      <c r="M99" s="10"/>
      <c r="N99" s="10"/>
      <c r="O99" s="6"/>
    </row>
    <row r="100" spans="1:15" x14ac:dyDescent="0.25">
      <c r="A100" s="183" t="s">
        <v>101</v>
      </c>
      <c r="B100" s="4" t="s">
        <v>53</v>
      </c>
      <c r="C100" s="4" t="s">
        <v>46</v>
      </c>
      <c r="D100" s="7">
        <v>8</v>
      </c>
      <c r="E100" s="7">
        <v>3</v>
      </c>
      <c r="F100" s="116" t="str">
        <f t="shared" si="60"/>
        <v>Alta</v>
      </c>
      <c r="G100" s="7" t="str">
        <f t="shared" si="61"/>
        <v>EEH</v>
      </c>
      <c r="H100" s="7">
        <f t="shared" si="62"/>
        <v>6</v>
      </c>
      <c r="I100" s="116" t="str">
        <f t="shared" si="63"/>
        <v>H</v>
      </c>
      <c r="J100" s="7" t="str">
        <f t="shared" si="64"/>
        <v>EEI</v>
      </c>
      <c r="K100" s="126">
        <f t="shared" si="65"/>
        <v>6</v>
      </c>
      <c r="L100" s="126">
        <f>IF(NOT(ISERROR(VLOOKUP(B100,Deflatores!G$42:H$64,2,FALSE))),VLOOKUP(B100,Deflatores!G$42:H$64,2,FALSE),IF(OR(ISBLANK(C100),ISBLANK(B100)),"",VLOOKUP(C100,Deflatores!G$4:H$38,2,FALSE)*H100+VLOOKUP(C100,Deflatores!G$4:I$38,3,FALSE)))</f>
        <v>6</v>
      </c>
      <c r="M100" s="10"/>
      <c r="N100" s="10"/>
      <c r="O100" s="6"/>
    </row>
    <row r="101" spans="1:15" x14ac:dyDescent="0.25">
      <c r="A101" s="183" t="s">
        <v>102</v>
      </c>
      <c r="B101" s="4" t="s">
        <v>53</v>
      </c>
      <c r="C101" s="4" t="s">
        <v>46</v>
      </c>
      <c r="D101" s="7">
        <v>8</v>
      </c>
      <c r="E101" s="7">
        <v>3</v>
      </c>
      <c r="F101" s="116" t="str">
        <f t="shared" si="60"/>
        <v>Alta</v>
      </c>
      <c r="G101" s="7" t="str">
        <f t="shared" si="61"/>
        <v>EEH</v>
      </c>
      <c r="H101" s="7">
        <f t="shared" si="62"/>
        <v>6</v>
      </c>
      <c r="I101" s="116" t="str">
        <f t="shared" si="63"/>
        <v>H</v>
      </c>
      <c r="J101" s="7" t="str">
        <f t="shared" si="64"/>
        <v>EEI</v>
      </c>
      <c r="K101" s="126">
        <f t="shared" si="65"/>
        <v>6</v>
      </c>
      <c r="L101" s="126">
        <f>IF(NOT(ISERROR(VLOOKUP(B101,Deflatores!G$42:H$64,2,FALSE))),VLOOKUP(B101,Deflatores!G$42:H$64,2,FALSE),IF(OR(ISBLANK(C101),ISBLANK(B101)),"",VLOOKUP(C101,Deflatores!G$4:H$38,2,FALSE)*H101+VLOOKUP(C101,Deflatores!G$4:I$38,3,FALSE)))</f>
        <v>6</v>
      </c>
      <c r="M101" s="10"/>
      <c r="N101" s="10"/>
      <c r="O101" s="6"/>
    </row>
    <row r="102" spans="1:15" x14ac:dyDescent="0.25">
      <c r="A102" s="184" t="s">
        <v>103</v>
      </c>
      <c r="B102" s="4" t="s">
        <v>51</v>
      </c>
      <c r="C102" s="4" t="s">
        <v>46</v>
      </c>
      <c r="D102" s="7">
        <v>6</v>
      </c>
      <c r="E102" s="7">
        <v>3</v>
      </c>
      <c r="F102" s="116" t="str">
        <f t="shared" si="60"/>
        <v>Média</v>
      </c>
      <c r="G102" s="7" t="str">
        <f t="shared" si="61"/>
        <v>CEA</v>
      </c>
      <c r="H102" s="7">
        <f t="shared" si="62"/>
        <v>4</v>
      </c>
      <c r="I102" s="116" t="str">
        <f t="shared" si="63"/>
        <v>A</v>
      </c>
      <c r="J102" s="7" t="str">
        <f t="shared" si="64"/>
        <v>CEI</v>
      </c>
      <c r="K102" s="126">
        <f t="shared" si="65"/>
        <v>4</v>
      </c>
      <c r="L102" s="126">
        <f>IF(NOT(ISERROR(VLOOKUP(B102,Deflatores!G$42:H$64,2,FALSE))),VLOOKUP(B102,Deflatores!G$42:H$64,2,FALSE),IF(OR(ISBLANK(C102),ISBLANK(B102)),"",VLOOKUP(C102,Deflatores!G$4:H$38,2,FALSE)*H102+VLOOKUP(C102,Deflatores!G$4:I$38,3,FALSE)))</f>
        <v>4</v>
      </c>
      <c r="M102" s="10"/>
      <c r="N102" s="10"/>
      <c r="O102" s="6"/>
    </row>
    <row r="103" spans="1:15" x14ac:dyDescent="0.25">
      <c r="A103" s="183" t="s">
        <v>104</v>
      </c>
      <c r="B103" s="4" t="s">
        <v>51</v>
      </c>
      <c r="C103" s="4" t="s">
        <v>46</v>
      </c>
      <c r="D103" s="7">
        <v>8</v>
      </c>
      <c r="E103" s="7">
        <v>3</v>
      </c>
      <c r="F103" s="116" t="str">
        <f t="shared" si="60"/>
        <v>Média</v>
      </c>
      <c r="G103" s="7" t="str">
        <f t="shared" si="61"/>
        <v>CEA</v>
      </c>
      <c r="H103" s="7">
        <f t="shared" si="62"/>
        <v>4</v>
      </c>
      <c r="I103" s="116" t="str">
        <f t="shared" si="63"/>
        <v>A</v>
      </c>
      <c r="J103" s="7" t="str">
        <f t="shared" si="64"/>
        <v>CEI</v>
      </c>
      <c r="K103" s="126">
        <f t="shared" si="65"/>
        <v>4</v>
      </c>
      <c r="L103" s="126">
        <f>IF(NOT(ISERROR(VLOOKUP(B103,Deflatores!G$42:H$64,2,FALSE))),VLOOKUP(B103,Deflatores!G$42:H$64,2,FALSE),IF(OR(ISBLANK(C103),ISBLANK(B103)),"",VLOOKUP(C103,Deflatores!G$4:H$38,2,FALSE)*H103+VLOOKUP(C103,Deflatores!G$4:I$38,3,FALSE)))</f>
        <v>4</v>
      </c>
      <c r="M103" s="10"/>
      <c r="N103" s="10"/>
      <c r="O103" s="6"/>
    </row>
    <row r="104" spans="1:15" x14ac:dyDescent="0.25">
      <c r="A104" s="183" t="s">
        <v>105</v>
      </c>
      <c r="B104" s="4" t="s">
        <v>53</v>
      </c>
      <c r="C104" s="4" t="s">
        <v>46</v>
      </c>
      <c r="D104" s="7">
        <v>3</v>
      </c>
      <c r="E104" s="7">
        <v>1</v>
      </c>
      <c r="F104" s="116" t="str">
        <f t="shared" si="60"/>
        <v>Baixa</v>
      </c>
      <c r="G104" s="7" t="str">
        <f t="shared" si="61"/>
        <v>EEL</v>
      </c>
      <c r="H104" s="7">
        <f t="shared" si="62"/>
        <v>3</v>
      </c>
      <c r="I104" s="116" t="str">
        <f t="shared" si="63"/>
        <v>L</v>
      </c>
      <c r="J104" s="7" t="str">
        <f t="shared" si="64"/>
        <v>EEI</v>
      </c>
      <c r="K104" s="126">
        <f t="shared" si="65"/>
        <v>3</v>
      </c>
      <c r="L104" s="126">
        <f>IF(NOT(ISERROR(VLOOKUP(B104,Deflatores!G$42:H$64,2,FALSE))),VLOOKUP(B104,Deflatores!G$42:H$64,2,FALSE),IF(OR(ISBLANK(C104),ISBLANK(B104)),"",VLOOKUP(C104,Deflatores!G$4:H$38,2,FALSE)*H104+VLOOKUP(C104,Deflatores!G$4:I$38,3,FALSE)))</f>
        <v>3</v>
      </c>
      <c r="M104" s="10"/>
      <c r="N104" s="10"/>
      <c r="O104" s="6"/>
    </row>
    <row r="105" spans="1:15" x14ac:dyDescent="0.25">
      <c r="A105" s="119"/>
      <c r="B105" s="4"/>
      <c r="C105" s="4"/>
      <c r="D105" s="7"/>
      <c r="E105" s="7"/>
      <c r="F105" s="116" t="str">
        <f t="shared" si="60"/>
        <v/>
      </c>
      <c r="G105" s="7" t="str">
        <f t="shared" si="61"/>
        <v/>
      </c>
      <c r="H105" s="7" t="str">
        <f t="shared" si="62"/>
        <v/>
      </c>
      <c r="I105" s="116" t="str">
        <f t="shared" si="63"/>
        <v/>
      </c>
      <c r="J105" s="7" t="str">
        <f t="shared" si="64"/>
        <v/>
      </c>
      <c r="K105" s="126" t="str">
        <f t="shared" si="65"/>
        <v/>
      </c>
      <c r="L105" s="126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5">
      <c r="A106" s="133" t="s">
        <v>106</v>
      </c>
      <c r="B106" s="4"/>
      <c r="C106" s="4"/>
      <c r="D106" s="7"/>
      <c r="E106" s="7"/>
      <c r="F106" s="116" t="str">
        <f t="shared" si="60"/>
        <v/>
      </c>
      <c r="G106" s="7" t="str">
        <f t="shared" si="61"/>
        <v/>
      </c>
      <c r="H106" s="7" t="str">
        <f t="shared" si="62"/>
        <v/>
      </c>
      <c r="I106" s="116" t="str">
        <f t="shared" si="63"/>
        <v/>
      </c>
      <c r="J106" s="7" t="str">
        <f t="shared" si="64"/>
        <v/>
      </c>
      <c r="K106" s="126" t="str">
        <f t="shared" si="65"/>
        <v/>
      </c>
      <c r="L106" s="126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5">
      <c r="A107" s="131" t="s">
        <v>107</v>
      </c>
      <c r="B107" s="4" t="s">
        <v>53</v>
      </c>
      <c r="C107" s="4" t="s">
        <v>46</v>
      </c>
      <c r="D107" s="7">
        <v>9</v>
      </c>
      <c r="E107" s="7">
        <v>2</v>
      </c>
      <c r="F107" s="116" t="str">
        <f t="shared" si="60"/>
        <v>Média</v>
      </c>
      <c r="G107" s="7" t="str">
        <f t="shared" si="61"/>
        <v>EEA</v>
      </c>
      <c r="H107" s="7">
        <f t="shared" si="62"/>
        <v>4</v>
      </c>
      <c r="I107" s="116" t="str">
        <f t="shared" si="63"/>
        <v>A</v>
      </c>
      <c r="J107" s="7" t="str">
        <f t="shared" si="64"/>
        <v>EEI</v>
      </c>
      <c r="K107" s="126">
        <f t="shared" si="65"/>
        <v>4</v>
      </c>
      <c r="L107" s="126">
        <f>IF(NOT(ISERROR(VLOOKUP(B107,Deflatores!G$42:H$64,2,FALSE))),VLOOKUP(B107,Deflatores!G$42:H$64,2,FALSE),IF(OR(ISBLANK(C107),ISBLANK(B107)),"",VLOOKUP(C107,Deflatores!G$4:H$38,2,FALSE)*H107+VLOOKUP(C107,Deflatores!G$4:I$38,3,FALSE)))</f>
        <v>4</v>
      </c>
      <c r="M107" s="10"/>
      <c r="N107" s="10"/>
      <c r="O107" s="6"/>
    </row>
    <row r="108" spans="1:15" x14ac:dyDescent="0.25">
      <c r="A108" s="119"/>
      <c r="B108" s="4"/>
      <c r="C108" s="4"/>
      <c r="D108" s="7"/>
      <c r="E108" s="7"/>
      <c r="F108" s="116" t="str">
        <f t="shared" si="60"/>
        <v/>
      </c>
      <c r="G108" s="7" t="str">
        <f t="shared" si="61"/>
        <v/>
      </c>
      <c r="H108" s="7" t="str">
        <f t="shared" si="62"/>
        <v/>
      </c>
      <c r="I108" s="116" t="str">
        <f t="shared" si="63"/>
        <v/>
      </c>
      <c r="J108" s="7" t="str">
        <f t="shared" si="64"/>
        <v/>
      </c>
      <c r="K108" s="126" t="str">
        <f t="shared" si="65"/>
        <v/>
      </c>
      <c r="L108" s="126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5">
      <c r="A109" s="133" t="s">
        <v>108</v>
      </c>
      <c r="B109" s="4"/>
      <c r="C109" s="4"/>
      <c r="D109" s="7"/>
      <c r="E109" s="7"/>
      <c r="F109" s="116" t="str">
        <f t="shared" si="60"/>
        <v/>
      </c>
      <c r="G109" s="7" t="str">
        <f t="shared" si="61"/>
        <v/>
      </c>
      <c r="H109" s="7" t="str">
        <f t="shared" si="62"/>
        <v/>
      </c>
      <c r="I109" s="116" t="str">
        <f t="shared" si="63"/>
        <v/>
      </c>
      <c r="J109" s="7" t="str">
        <f t="shared" si="64"/>
        <v/>
      </c>
      <c r="K109" s="126" t="str">
        <f t="shared" si="65"/>
        <v/>
      </c>
      <c r="L109" s="126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5">
      <c r="A110" s="131" t="s">
        <v>109</v>
      </c>
      <c r="B110" s="4" t="s">
        <v>53</v>
      </c>
      <c r="C110" s="4" t="s">
        <v>46</v>
      </c>
      <c r="D110" s="7">
        <v>10</v>
      </c>
      <c r="E110" s="7">
        <v>1</v>
      </c>
      <c r="F110" s="116" t="str">
        <f t="shared" si="60"/>
        <v>Baixa</v>
      </c>
      <c r="G110" s="7" t="str">
        <f t="shared" si="61"/>
        <v>EEL</v>
      </c>
      <c r="H110" s="7">
        <f t="shared" si="62"/>
        <v>3</v>
      </c>
      <c r="I110" s="116" t="str">
        <f t="shared" si="63"/>
        <v>L</v>
      </c>
      <c r="J110" s="7" t="str">
        <f t="shared" si="64"/>
        <v>EEI</v>
      </c>
      <c r="K110" s="126">
        <f t="shared" si="65"/>
        <v>3</v>
      </c>
      <c r="L110" s="126">
        <f>IF(NOT(ISERROR(VLOOKUP(B110,Deflatores!G$42:H$64,2,FALSE))),VLOOKUP(B110,Deflatores!G$42:H$64,2,FALSE),IF(OR(ISBLANK(C110),ISBLANK(B110)),"",VLOOKUP(C110,Deflatores!G$4:H$38,2,FALSE)*H110+VLOOKUP(C110,Deflatores!G$4:I$38,3,FALSE)))</f>
        <v>3</v>
      </c>
      <c r="M110" s="10"/>
      <c r="N110" s="10"/>
      <c r="O110" s="6"/>
    </row>
    <row r="111" spans="1:15" x14ac:dyDescent="0.25">
      <c r="A111" s="119"/>
      <c r="B111" s="4"/>
      <c r="C111" s="4"/>
      <c r="D111" s="7"/>
      <c r="E111" s="7"/>
      <c r="F111" s="116" t="str">
        <f t="shared" si="60"/>
        <v/>
      </c>
      <c r="G111" s="7" t="str">
        <f t="shared" si="61"/>
        <v/>
      </c>
      <c r="H111" s="7" t="str">
        <f t="shared" si="62"/>
        <v/>
      </c>
      <c r="I111" s="116" t="str">
        <f t="shared" si="63"/>
        <v/>
      </c>
      <c r="J111" s="7" t="str">
        <f t="shared" si="64"/>
        <v/>
      </c>
      <c r="K111" s="126" t="str">
        <f t="shared" si="65"/>
        <v/>
      </c>
      <c r="L111" s="126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5">
      <c r="A112" s="133" t="s">
        <v>110</v>
      </c>
      <c r="B112" s="4"/>
      <c r="C112" s="4"/>
      <c r="D112" s="7"/>
      <c r="E112" s="7"/>
      <c r="F112" s="116" t="str">
        <f t="shared" si="60"/>
        <v/>
      </c>
      <c r="G112" s="7" t="str">
        <f t="shared" si="61"/>
        <v/>
      </c>
      <c r="H112" s="7" t="str">
        <f t="shared" si="62"/>
        <v/>
      </c>
      <c r="I112" s="116" t="str">
        <f t="shared" si="63"/>
        <v/>
      </c>
      <c r="J112" s="7" t="str">
        <f t="shared" si="64"/>
        <v/>
      </c>
      <c r="K112" s="126" t="str">
        <f t="shared" si="65"/>
        <v/>
      </c>
      <c r="L112" s="126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5">
      <c r="A113" s="131" t="s">
        <v>111</v>
      </c>
      <c r="B113" s="4" t="s">
        <v>53</v>
      </c>
      <c r="C113" s="4" t="s">
        <v>46</v>
      </c>
      <c r="D113" s="7">
        <v>9</v>
      </c>
      <c r="E113" s="7">
        <v>1</v>
      </c>
      <c r="F113" s="116" t="str">
        <f t="shared" si="60"/>
        <v>Baixa</v>
      </c>
      <c r="G113" s="7" t="str">
        <f t="shared" si="61"/>
        <v>EEL</v>
      </c>
      <c r="H113" s="7">
        <f t="shared" si="62"/>
        <v>3</v>
      </c>
      <c r="I113" s="116" t="str">
        <f t="shared" si="63"/>
        <v>L</v>
      </c>
      <c r="J113" s="7" t="str">
        <f t="shared" si="64"/>
        <v>EEI</v>
      </c>
      <c r="K113" s="126">
        <f t="shared" si="65"/>
        <v>3</v>
      </c>
      <c r="L113" s="126">
        <f>IF(NOT(ISERROR(VLOOKUP(B113,Deflatores!G$42:H$64,2,FALSE))),VLOOKUP(B113,Deflatores!G$42:H$64,2,FALSE),IF(OR(ISBLANK(C113),ISBLANK(B113)),"",VLOOKUP(C113,Deflatores!G$4:H$38,2,FALSE)*H113+VLOOKUP(C113,Deflatores!G$4:I$38,3,FALSE)))</f>
        <v>3</v>
      </c>
      <c r="M113" s="10"/>
      <c r="N113" s="10"/>
      <c r="O113" s="6"/>
    </row>
    <row r="114" spans="1:15" x14ac:dyDescent="0.25">
      <c r="A114" s="119"/>
      <c r="B114" s="4"/>
      <c r="C114" s="4"/>
      <c r="D114" s="7"/>
      <c r="E114" s="7"/>
      <c r="F114" s="116" t="str">
        <f t="shared" si="60"/>
        <v/>
      </c>
      <c r="G114" s="7" t="str">
        <f t="shared" si="61"/>
        <v/>
      </c>
      <c r="H114" s="7" t="str">
        <f t="shared" si="62"/>
        <v/>
      </c>
      <c r="I114" s="116" t="str">
        <f t="shared" si="63"/>
        <v/>
      </c>
      <c r="J114" s="7" t="str">
        <f t="shared" si="64"/>
        <v/>
      </c>
      <c r="K114" s="126" t="str">
        <f t="shared" si="65"/>
        <v/>
      </c>
      <c r="L114" s="126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5">
      <c r="A115" s="133" t="s">
        <v>112</v>
      </c>
      <c r="B115" s="4"/>
      <c r="C115" s="4"/>
      <c r="D115" s="7"/>
      <c r="E115" s="7"/>
      <c r="F115" s="116" t="str">
        <f t="shared" si="60"/>
        <v/>
      </c>
      <c r="G115" s="7" t="str">
        <f t="shared" si="61"/>
        <v/>
      </c>
      <c r="H115" s="7" t="str">
        <f t="shared" si="62"/>
        <v/>
      </c>
      <c r="I115" s="116" t="str">
        <f t="shared" si="63"/>
        <v/>
      </c>
      <c r="J115" s="7" t="str">
        <f t="shared" si="64"/>
        <v/>
      </c>
      <c r="K115" s="126" t="str">
        <f t="shared" si="65"/>
        <v/>
      </c>
      <c r="L115" s="126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5">
      <c r="A116" s="131" t="s">
        <v>113</v>
      </c>
      <c r="B116" s="4" t="s">
        <v>53</v>
      </c>
      <c r="C116" s="4" t="s">
        <v>46</v>
      </c>
      <c r="D116" s="7">
        <v>10</v>
      </c>
      <c r="E116" s="7">
        <v>1</v>
      </c>
      <c r="F116" s="116" t="str">
        <f t="shared" si="60"/>
        <v>Baixa</v>
      </c>
      <c r="G116" s="7" t="str">
        <f t="shared" si="61"/>
        <v>EEL</v>
      </c>
      <c r="H116" s="7">
        <f t="shared" si="62"/>
        <v>3</v>
      </c>
      <c r="I116" s="116" t="str">
        <f t="shared" si="63"/>
        <v>L</v>
      </c>
      <c r="J116" s="7" t="str">
        <f t="shared" si="64"/>
        <v>EEI</v>
      </c>
      <c r="K116" s="126">
        <f t="shared" si="65"/>
        <v>3</v>
      </c>
      <c r="L116" s="126">
        <f>IF(NOT(ISERROR(VLOOKUP(B116,Deflatores!G$42:H$64,2,FALSE))),VLOOKUP(B116,Deflatores!G$42:H$64,2,FALSE),IF(OR(ISBLANK(C116),ISBLANK(B116)),"",VLOOKUP(C116,Deflatores!G$4:H$38,2,FALSE)*H116+VLOOKUP(C116,Deflatores!G$4:I$38,3,FALSE)))</f>
        <v>3</v>
      </c>
      <c r="M116" s="10"/>
      <c r="N116" s="10"/>
      <c r="O116" s="6"/>
    </row>
    <row r="117" spans="1:15" x14ac:dyDescent="0.25">
      <c r="A117" s="119"/>
      <c r="B117" s="4"/>
      <c r="C117" s="4"/>
      <c r="D117" s="7"/>
      <c r="E117" s="7"/>
      <c r="F117" s="116" t="str">
        <f t="shared" si="60"/>
        <v/>
      </c>
      <c r="G117" s="7" t="str">
        <f t="shared" si="61"/>
        <v/>
      </c>
      <c r="H117" s="7" t="str">
        <f t="shared" si="62"/>
        <v/>
      </c>
      <c r="I117" s="116" t="str">
        <f t="shared" si="63"/>
        <v/>
      </c>
      <c r="J117" s="7" t="str">
        <f t="shared" si="64"/>
        <v/>
      </c>
      <c r="K117" s="126"/>
      <c r="L117" s="126"/>
      <c r="M117" s="10"/>
      <c r="N117" s="10"/>
      <c r="O117" s="6"/>
    </row>
    <row r="118" spans="1:15" x14ac:dyDescent="0.25">
      <c r="A118" s="133" t="s">
        <v>114</v>
      </c>
      <c r="B118" s="4"/>
      <c r="C118" s="4"/>
      <c r="D118" s="7"/>
      <c r="E118" s="7"/>
      <c r="F118" s="116" t="str">
        <f t="shared" si="60"/>
        <v/>
      </c>
      <c r="G118" s="7" t="str">
        <f t="shared" si="61"/>
        <v/>
      </c>
      <c r="H118" s="7" t="str">
        <f t="shared" si="62"/>
        <v/>
      </c>
      <c r="I118" s="116" t="str">
        <f t="shared" si="63"/>
        <v/>
      </c>
      <c r="J118" s="7" t="str">
        <f t="shared" si="64"/>
        <v/>
      </c>
      <c r="K118" s="126" t="str">
        <f t="shared" si="65"/>
        <v/>
      </c>
      <c r="L118" s="126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5">
      <c r="A119" s="131" t="s">
        <v>115</v>
      </c>
      <c r="B119" s="4" t="s">
        <v>53</v>
      </c>
      <c r="C119" s="4" t="s">
        <v>46</v>
      </c>
      <c r="D119" s="7">
        <v>9</v>
      </c>
      <c r="E119" s="7">
        <v>3</v>
      </c>
      <c r="F119" s="116" t="str">
        <f t="shared" si="60"/>
        <v>Alta</v>
      </c>
      <c r="G119" s="7" t="str">
        <f t="shared" si="61"/>
        <v>EEH</v>
      </c>
      <c r="H119" s="7">
        <f t="shared" si="62"/>
        <v>6</v>
      </c>
      <c r="I119" s="116" t="str">
        <f t="shared" si="63"/>
        <v>H</v>
      </c>
      <c r="J119" s="7" t="str">
        <f t="shared" si="64"/>
        <v>EEI</v>
      </c>
      <c r="K119" s="126">
        <f t="shared" si="65"/>
        <v>6</v>
      </c>
      <c r="L119" s="126">
        <f>IF(NOT(ISERROR(VLOOKUP(B119,Deflatores!G$42:H$64,2,FALSE))),VLOOKUP(B119,Deflatores!G$42:H$64,2,FALSE),IF(OR(ISBLANK(C119),ISBLANK(B119)),"",VLOOKUP(C119,Deflatores!G$4:H$38,2,FALSE)*H119+VLOOKUP(C119,Deflatores!G$4:I$38,3,FALSE)))</f>
        <v>6</v>
      </c>
      <c r="M119" s="10"/>
      <c r="N119" s="10"/>
      <c r="O119" s="6"/>
    </row>
    <row r="120" spans="1:15" x14ac:dyDescent="0.25">
      <c r="A120" s="138"/>
      <c r="B120" s="4"/>
      <c r="C120" s="4"/>
      <c r="D120" s="7"/>
      <c r="E120" s="7"/>
      <c r="F120" s="116" t="str">
        <f t="shared" si="60"/>
        <v/>
      </c>
      <c r="G120" s="7" t="str">
        <f t="shared" si="61"/>
        <v/>
      </c>
      <c r="H120" s="7" t="str">
        <f t="shared" si="62"/>
        <v/>
      </c>
      <c r="I120" s="116" t="str">
        <f t="shared" si="63"/>
        <v/>
      </c>
      <c r="J120" s="7" t="str">
        <f t="shared" si="64"/>
        <v/>
      </c>
      <c r="K120" s="126" t="str">
        <f t="shared" si="65"/>
        <v/>
      </c>
      <c r="L120" s="126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5">
      <c r="A121" s="133" t="s">
        <v>116</v>
      </c>
      <c r="B121" s="4"/>
      <c r="C121" s="4"/>
      <c r="D121" s="7"/>
      <c r="E121" s="7"/>
      <c r="F121" s="116" t="str">
        <f t="shared" si="60"/>
        <v/>
      </c>
      <c r="G121" s="7" t="str">
        <f t="shared" si="61"/>
        <v/>
      </c>
      <c r="H121" s="7" t="str">
        <f t="shared" si="62"/>
        <v/>
      </c>
      <c r="I121" s="116" t="str">
        <f t="shared" si="63"/>
        <v/>
      </c>
      <c r="J121" s="7" t="str">
        <f t="shared" si="64"/>
        <v/>
      </c>
      <c r="K121" s="126" t="str">
        <f t="shared" si="65"/>
        <v/>
      </c>
      <c r="L121" s="126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5">
      <c r="A122" s="119"/>
      <c r="B122" s="4"/>
      <c r="C122" s="4"/>
      <c r="D122" s="7"/>
      <c r="E122" s="7"/>
      <c r="F122" s="116" t="str">
        <f t="shared" si="60"/>
        <v/>
      </c>
      <c r="G122" s="7" t="str">
        <f t="shared" si="61"/>
        <v/>
      </c>
      <c r="H122" s="7" t="str">
        <f t="shared" si="62"/>
        <v/>
      </c>
      <c r="I122" s="116" t="str">
        <f t="shared" si="63"/>
        <v/>
      </c>
      <c r="J122" s="7" t="str">
        <f t="shared" si="64"/>
        <v/>
      </c>
      <c r="K122" s="126"/>
      <c r="L122" s="126"/>
      <c r="M122" s="10"/>
      <c r="N122" s="10"/>
      <c r="O122" s="6"/>
    </row>
    <row r="123" spans="1:15" ht="15" customHeight="1" x14ac:dyDescent="0.25">
      <c r="A123" s="121" t="s">
        <v>117</v>
      </c>
      <c r="B123" s="4"/>
      <c r="C123" s="4"/>
      <c r="D123" s="7"/>
      <c r="E123" s="7"/>
      <c r="F123" s="116" t="str">
        <f t="shared" si="60"/>
        <v/>
      </c>
      <c r="G123" s="7" t="str">
        <f t="shared" si="61"/>
        <v/>
      </c>
      <c r="H123" s="7" t="str">
        <f t="shared" si="62"/>
        <v/>
      </c>
      <c r="I123" s="116" t="str">
        <f t="shared" si="63"/>
        <v/>
      </c>
      <c r="J123" s="7" t="str">
        <f t="shared" si="64"/>
        <v/>
      </c>
      <c r="K123" s="126"/>
      <c r="L123" s="126"/>
      <c r="M123" s="10"/>
      <c r="N123" s="10"/>
      <c r="O123" s="6"/>
    </row>
    <row r="124" spans="1:15" ht="15.75" customHeight="1" x14ac:dyDescent="0.25">
      <c r="A124" s="131" t="s">
        <v>118</v>
      </c>
      <c r="B124" s="4" t="s">
        <v>51</v>
      </c>
      <c r="C124" s="4" t="s">
        <v>46</v>
      </c>
      <c r="D124" s="7">
        <v>8</v>
      </c>
      <c r="E124" s="7">
        <v>2</v>
      </c>
      <c r="F124" s="116" t="str">
        <f t="shared" si="60"/>
        <v>Média</v>
      </c>
      <c r="G124" s="7" t="str">
        <f t="shared" si="61"/>
        <v>CEA</v>
      </c>
      <c r="H124" s="7">
        <f t="shared" si="62"/>
        <v>4</v>
      </c>
      <c r="I124" s="116" t="str">
        <f t="shared" si="63"/>
        <v>A</v>
      </c>
      <c r="J124" s="7" t="str">
        <f t="shared" si="64"/>
        <v>CEI</v>
      </c>
      <c r="K124" s="126">
        <f t="shared" si="65"/>
        <v>4</v>
      </c>
      <c r="L124" s="126">
        <f>IF(NOT(ISERROR(VLOOKUP(B124,Deflatores!G$42:H$64,2,FALSE))),VLOOKUP(B124,Deflatores!G$42:H$64,2,FALSE),IF(OR(ISBLANK(C124),ISBLANK(B124)),"",VLOOKUP(C124,Deflatores!G$4:H$38,2,FALSE)*H124+VLOOKUP(C124,Deflatores!G$4:I$38,3,FALSE)))</f>
        <v>4</v>
      </c>
      <c r="M124" s="10"/>
      <c r="N124" s="10"/>
      <c r="O124" s="6"/>
    </row>
    <row r="125" spans="1:15" ht="13.5" customHeight="1" x14ac:dyDescent="0.25">
      <c r="A125" s="131" t="s">
        <v>119</v>
      </c>
      <c r="B125" s="4" t="s">
        <v>51</v>
      </c>
      <c r="C125" s="4" t="s">
        <v>46</v>
      </c>
      <c r="D125" s="7">
        <v>4</v>
      </c>
      <c r="E125" s="7">
        <v>1</v>
      </c>
      <c r="F125" s="116" t="str">
        <f>IF(ISBLANK(B125),"",IF(I125="L","Baixa",IF(I125="A","Média",IF(I125="","","Alta"))))</f>
        <v>Baixa</v>
      </c>
      <c r="G125" s="7" t="str">
        <f>CONCATENATE(B125,I125)</f>
        <v>CEL</v>
      </c>
      <c r="H125" s="7">
        <f>IF(ISBLANK(B125),"",IF(B125="ALI",IF(I125="L",7,IF(I125="A",10,15)),IF(B125="AIE",IF(I125="L",5,IF(I125="A",7,10)),IF(B125="SE",IF(I125="L",4,IF(I125="A",5,7)),IF(OR(B125="EE",B125="CE"),IF(I125="L",3,IF(I125="A",4,6)),0)))))</f>
        <v>3</v>
      </c>
      <c r="I125" s="116" t="str">
        <f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>L</v>
      </c>
      <c r="J125" s="7" t="str">
        <f>CONCATENATE(B125,C125)</f>
        <v>CEI</v>
      </c>
      <c r="K125" s="126">
        <f t="shared" si="65"/>
        <v>3</v>
      </c>
      <c r="L125" s="126">
        <f>IF(NOT(ISERROR(VLOOKUP(B125,Deflatores!G$42:H$64,2,FALSE))),VLOOKUP(B125,Deflatores!G$42:H$64,2,FALSE),IF(OR(ISBLANK(C125),ISBLANK(B125)),"",VLOOKUP(C125,Deflatores!G$4:H$38,2,FALSE)*H125+VLOOKUP(C125,Deflatores!G$4:I$38,3,FALSE)))</f>
        <v>3</v>
      </c>
      <c r="M125" s="10"/>
      <c r="N125" s="10"/>
      <c r="O125" s="6"/>
    </row>
    <row r="126" spans="1:15" ht="15.75" customHeight="1" x14ac:dyDescent="0.25">
      <c r="A126" s="119"/>
      <c r="B126" s="4"/>
      <c r="C126" s="4"/>
      <c r="D126" s="7"/>
      <c r="E126" s="7"/>
      <c r="F126" s="116" t="str">
        <f t="shared" si="60"/>
        <v/>
      </c>
      <c r="G126" s="7" t="str">
        <f t="shared" si="61"/>
        <v/>
      </c>
      <c r="H126" s="7" t="str">
        <f t="shared" si="62"/>
        <v/>
      </c>
      <c r="I126" s="116" t="str">
        <f t="shared" si="63"/>
        <v/>
      </c>
      <c r="J126" s="7" t="str">
        <f t="shared" si="64"/>
        <v/>
      </c>
      <c r="K126" s="126" t="str">
        <f t="shared" si="65"/>
        <v/>
      </c>
      <c r="L126" s="126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ht="15.75" customHeight="1" x14ac:dyDescent="0.25">
      <c r="A127" s="121" t="s">
        <v>120</v>
      </c>
      <c r="B127" s="4"/>
      <c r="C127" s="4"/>
      <c r="D127" s="7"/>
      <c r="E127" s="7"/>
      <c r="F127" s="116" t="str">
        <f t="shared" si="60"/>
        <v/>
      </c>
      <c r="G127" s="7" t="str">
        <f t="shared" si="61"/>
        <v/>
      </c>
      <c r="H127" s="7" t="str">
        <f t="shared" si="62"/>
        <v/>
      </c>
      <c r="I127" s="116" t="str">
        <f t="shared" si="63"/>
        <v/>
      </c>
      <c r="J127" s="7" t="str">
        <f t="shared" si="64"/>
        <v/>
      </c>
      <c r="K127" s="126" t="str">
        <f t="shared" si="65"/>
        <v/>
      </c>
      <c r="L127" s="126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ht="13.5" customHeight="1" x14ac:dyDescent="0.25">
      <c r="A128" s="131" t="s">
        <v>121</v>
      </c>
      <c r="B128" s="4" t="s">
        <v>48</v>
      </c>
      <c r="C128" s="4" t="s">
        <v>46</v>
      </c>
      <c r="D128" s="7">
        <v>11</v>
      </c>
      <c r="E128" s="7">
        <v>1</v>
      </c>
      <c r="F128" s="116" t="str">
        <f t="shared" si="60"/>
        <v>Baixa</v>
      </c>
      <c r="G128" s="7" t="str">
        <f t="shared" si="61"/>
        <v>ALIL</v>
      </c>
      <c r="H128" s="7">
        <f t="shared" si="62"/>
        <v>7</v>
      </c>
      <c r="I128" s="116" t="str">
        <f t="shared" si="63"/>
        <v>L</v>
      </c>
      <c r="J128" s="7" t="str">
        <f t="shared" si="64"/>
        <v>ALII</v>
      </c>
      <c r="K128" s="126">
        <f t="shared" si="65"/>
        <v>7</v>
      </c>
      <c r="L128" s="126">
        <f>IF(NOT(ISERROR(VLOOKUP(B128,Deflatores!G$42:H$64,2,FALSE))),VLOOKUP(B128,Deflatores!G$42:H$64,2,FALSE),IF(OR(ISBLANK(C128),ISBLANK(B128)),"",VLOOKUP(C128,Deflatores!G$4:H$38,2,FALSE)*H128+VLOOKUP(C128,Deflatores!G$4:I$38,3,FALSE)))</f>
        <v>7</v>
      </c>
      <c r="M128" s="10"/>
      <c r="N128" s="10"/>
      <c r="O128" s="6"/>
    </row>
    <row r="129" spans="1:15" ht="13.5" customHeight="1" x14ac:dyDescent="0.25">
      <c r="A129" s="131" t="s">
        <v>122</v>
      </c>
      <c r="B129" s="4" t="s">
        <v>100</v>
      </c>
      <c r="C129" s="4" t="s">
        <v>46</v>
      </c>
      <c r="D129" s="7">
        <v>10</v>
      </c>
      <c r="E129" s="7">
        <v>4</v>
      </c>
      <c r="F129" s="116" t="str">
        <f>IF(ISBLANK(B129),"",IF(I129="L","Baixa",IF(I129="A","Média",IF(I129="","","Alta"))))</f>
        <v>Alta</v>
      </c>
      <c r="G129" s="7" t="str">
        <f>CONCATENATE(B129,I129)</f>
        <v>SEH</v>
      </c>
      <c r="H129" s="7">
        <f>IF(ISBLANK(B129),"",IF(B129="ALI",IF(I129="L",7,IF(I129="A",10,15)),IF(B129="AIE",IF(I129="L",5,IF(I129="A",7,10)),IF(B129="SE",IF(I129="L",4,IF(I129="A",5,7)),IF(OR(B129="EE",B129="CE"),IF(I129="L",3,IF(I129="A",4,6)),0)))))</f>
        <v>7</v>
      </c>
      <c r="I129" s="116" t="str">
        <f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>H</v>
      </c>
      <c r="J129" s="7" t="str">
        <f>CONCATENATE(B129,C129)</f>
        <v>SEI</v>
      </c>
      <c r="K129" s="126">
        <f t="shared" si="65"/>
        <v>7</v>
      </c>
      <c r="L129" s="126">
        <f>IF(NOT(ISERROR(VLOOKUP(B129,Deflatores!G$42:H$64,2,FALSE))),VLOOKUP(B129,Deflatores!G$42:H$64,2,FALSE),IF(OR(ISBLANK(C129),ISBLANK(B129)),"",VLOOKUP(C129,Deflatores!G$4:H$38,2,FALSE)*H129+VLOOKUP(C129,Deflatores!G$4:I$38,3,FALSE)))</f>
        <v>7</v>
      </c>
      <c r="M129" s="10"/>
      <c r="N129" s="10"/>
      <c r="O129" s="6"/>
    </row>
    <row r="130" spans="1:15" ht="13.5" customHeight="1" x14ac:dyDescent="0.25">
      <c r="A130" s="131" t="s">
        <v>123</v>
      </c>
      <c r="B130" s="4" t="s">
        <v>53</v>
      </c>
      <c r="C130" s="4" t="s">
        <v>46</v>
      </c>
      <c r="D130" s="7">
        <v>11</v>
      </c>
      <c r="E130" s="7">
        <v>4</v>
      </c>
      <c r="F130" s="116" t="str">
        <f>IF(ISBLANK(B130),"",IF(I130="L","Baixa",IF(I130="A","Média",IF(I130="","","Alta"))))</f>
        <v>Alta</v>
      </c>
      <c r="G130" s="7" t="str">
        <f>CONCATENATE(B130,I130)</f>
        <v>EEH</v>
      </c>
      <c r="H130" s="7">
        <f>IF(ISBLANK(B130),"",IF(B130="ALI",IF(I130="L",7,IF(I130="A",10,15)),IF(B130="AIE",IF(I130="L",5,IF(I130="A",7,10)),IF(B130="SE",IF(I130="L",4,IF(I130="A",5,7)),IF(OR(B130="EE",B130="CE"),IF(I130="L",3,IF(I130="A",4,6)),0)))))</f>
        <v>6</v>
      </c>
      <c r="I130" s="116" t="str">
        <f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H</v>
      </c>
      <c r="J130" s="7" t="str">
        <f>CONCATENATE(B130,C130)</f>
        <v>EEI</v>
      </c>
      <c r="K130" s="126">
        <f t="shared" si="65"/>
        <v>6</v>
      </c>
      <c r="L130" s="126">
        <f>IF(NOT(ISERROR(VLOOKUP(B130,Deflatores!G$42:H$64,2,FALSE))),VLOOKUP(B130,Deflatores!G$42:H$64,2,FALSE),IF(OR(ISBLANK(C130),ISBLANK(B130)),"",VLOOKUP(C130,Deflatores!G$4:H$38,2,FALSE)*H130+VLOOKUP(C130,Deflatores!G$4:I$38,3,FALSE)))</f>
        <v>6</v>
      </c>
      <c r="M130" s="10"/>
      <c r="N130" s="10"/>
      <c r="O130" s="6"/>
    </row>
    <row r="131" spans="1:15" x14ac:dyDescent="0.25">
      <c r="A131" s="119"/>
      <c r="B131" s="4"/>
      <c r="C131" s="4"/>
      <c r="D131" s="7"/>
      <c r="E131" s="7"/>
      <c r="F131" s="116" t="str">
        <f t="shared" si="60"/>
        <v/>
      </c>
      <c r="G131" s="7" t="str">
        <f t="shared" si="61"/>
        <v/>
      </c>
      <c r="H131" s="7" t="str">
        <f t="shared" si="62"/>
        <v/>
      </c>
      <c r="I131" s="116" t="str">
        <f t="shared" si="63"/>
        <v/>
      </c>
      <c r="J131" s="7" t="str">
        <f t="shared" si="64"/>
        <v/>
      </c>
      <c r="K131" s="126" t="str">
        <f t="shared" si="65"/>
        <v/>
      </c>
      <c r="L131" s="126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5">
      <c r="A132" s="121" t="s">
        <v>124</v>
      </c>
      <c r="B132" s="4"/>
      <c r="C132" s="4"/>
      <c r="D132" s="7"/>
      <c r="E132" s="7"/>
      <c r="F132" s="116" t="str">
        <f>IF(ISBLANK(B132),"",IF(I132="L","Baixa",IF(I132="A","Média",IF(I132="","","Alta"))))</f>
        <v/>
      </c>
      <c r="G132" s="7" t="str">
        <f>CONCATENATE(B132,I132)</f>
        <v/>
      </c>
      <c r="H132" s="7" t="str">
        <f>IF(ISBLANK(B132),"",IF(B132="ALI",IF(I132="L",7,IF(I132="A",10,15)),IF(B132="AIE",IF(I132="L",5,IF(I132="A",7,10)),IF(B132="SE",IF(I132="L",4,IF(I132="A",5,7)),IF(OR(B132="EE",B132="CE"),IF(I132="L",3,IF(I132="A",4,6)),0)))))</f>
        <v/>
      </c>
      <c r="I132" s="116" t="str">
        <f>IF(OR(ISBLANK(D132),ISBLANK(E132)),IF(OR(B132="ALI",B132="AIE"),"L",IF(OR(B132="EE",B132="SE",B132="CE"),"A","")),IF(B132="EE",IF(E132&gt;=3,IF(D132&gt;=5,"H","A"),IF(E132&gt;=2,IF(D132&gt;=16,"H",IF(D132&lt;=4,"L","A")),IF(D132&lt;=15,"L","A"))),IF(OR(B132="SE",B132="CE"),IF(E132&gt;=4,IF(D132&gt;=6,"H","A"),IF(E132&gt;=2,IF(D132&gt;=20,"H",IF(D132&lt;=5,"L","A")),IF(D132&lt;=19,"L","A"))),IF(OR(B132="ALI",B132="AIE"),IF(E132&gt;=6,IF(D132&gt;=20,"H","A"),IF(E132&gt;=2,IF(D132&gt;=51,"H",IF(D132&lt;=19,"L","A")),IF(D132&lt;=50,"L","A"))),""))))</f>
        <v/>
      </c>
      <c r="J132" s="7" t="str">
        <f>CONCATENATE(B132,C132)</f>
        <v/>
      </c>
      <c r="K132" s="126" t="str">
        <f>IF(OR(H132="",H132=0),L132,H132)</f>
        <v/>
      </c>
      <c r="L132" s="126" t="str">
        <f>IF(NOT(ISERROR(VLOOKUP(B132,[1]Deflatores!G$42:H$64,2,FALSE))),VLOOKUP(B132,[1]Deflatores!G$42:H$64,2,FALSE),IF(OR(ISBLANK(C132),ISBLANK(B132)),"",VLOOKUP(C132,[1]Deflatores!G$4:H$38,2,FALSE)*H132+VLOOKUP(C132,[1]Deflatores!G$4:I$38,3,FALSE)))</f>
        <v/>
      </c>
      <c r="M132" s="10"/>
      <c r="N132" s="10"/>
      <c r="O132" s="6"/>
    </row>
    <row r="133" spans="1:15" x14ac:dyDescent="0.25">
      <c r="A133" s="131" t="s">
        <v>14</v>
      </c>
      <c r="B133" s="4" t="s">
        <v>48</v>
      </c>
      <c r="C133" s="4" t="s">
        <v>46</v>
      </c>
      <c r="D133" s="7">
        <v>19</v>
      </c>
      <c r="E133" s="7">
        <v>8</v>
      </c>
      <c r="F133" s="116" t="str">
        <f t="shared" ref="F133" si="66">IF(ISBLANK(B133),"",IF(I133="L","Baixa",IF(I133="A","Média",IF(I133="","","Alta"))))</f>
        <v>Média</v>
      </c>
      <c r="G133" s="7" t="str">
        <f t="shared" ref="G133" si="67">CONCATENATE(B133,I133)</f>
        <v>ALIA</v>
      </c>
      <c r="H133" s="7">
        <f t="shared" ref="H133" si="68">IF(ISBLANK(B133),"",IF(B133="ALI",IF(I133="L",7,IF(I133="A",10,15)),IF(B133="AIE",IF(I133="L",5,IF(I133="A",7,10)),IF(B133="SE",IF(I133="L",4,IF(I133="A",5,7)),IF(OR(B133="EE",B133="CE"),IF(I133="L",3,IF(I133="A",4,6)),0)))))</f>
        <v>10</v>
      </c>
      <c r="I133" s="116" t="str">
        <f t="shared" ref="I133" si="69">IF(OR(ISBLANK(D133),ISBLANK(E133)),IF(OR(B133="ALI",B133="AIE"),"L",IF(OR(B133="EE",B133="SE",B133="CE"),"A","")),IF(B133="EE",IF(E133&gt;=3,IF(D133&gt;=5,"H","A"),IF(E133&gt;=2,IF(D133&gt;=16,"H",IF(D133&lt;=4,"L","A")),IF(D133&lt;=15,"L","A"))),IF(OR(B133="SE",B133="CE"),IF(E133&gt;=4,IF(D133&gt;=6,"H","A"),IF(E133&gt;=2,IF(D133&gt;=20,"H",IF(D133&lt;=5,"L","A")),IF(D133&lt;=19,"L","A"))),IF(OR(B133="ALI",B133="AIE"),IF(E133&gt;=6,IF(D133&gt;=20,"H","A"),IF(E133&gt;=2,IF(D133&gt;=51,"H",IF(D133&lt;=19,"L","A")),IF(D133&lt;=50,"L","A"))),""))))</f>
        <v>A</v>
      </c>
      <c r="J133" s="7" t="str">
        <f t="shared" ref="J133" si="70">CONCATENATE(B133,C133)</f>
        <v>ALII</v>
      </c>
      <c r="K133" s="126">
        <f t="shared" ref="K133" si="71">IF(OR(H133="",H133=0),L133,H133)</f>
        <v>10</v>
      </c>
      <c r="L133" s="126">
        <f>IF(NOT(ISERROR(VLOOKUP(B133,[1]Deflatores!G$42:H$64,2,FALSE))),VLOOKUP(B133,[1]Deflatores!G$42:H$64,2,FALSE),IF(OR(ISBLANK(C133),ISBLANK(B133)),"",VLOOKUP(C133,[1]Deflatores!G$4:H$38,2,FALSE)*H133+VLOOKUP(C133,[1]Deflatores!G$4:I$38,3,FALSE)))</f>
        <v>10</v>
      </c>
      <c r="M133" s="10"/>
      <c r="N133" s="10"/>
      <c r="O133" s="6"/>
    </row>
    <row r="134" spans="1:15" x14ac:dyDescent="0.25">
      <c r="A134" s="131" t="s">
        <v>125</v>
      </c>
      <c r="B134" s="4" t="s">
        <v>51</v>
      </c>
      <c r="C134" s="4" t="s">
        <v>46</v>
      </c>
      <c r="D134" s="7">
        <v>7</v>
      </c>
      <c r="E134" s="7">
        <v>2</v>
      </c>
      <c r="F134" s="116" t="str">
        <f t="shared" ref="F134:F163" si="72">IF(ISBLANK(B134),"",IF(I134="L","Baixa",IF(I134="A","Média",IF(I134="","","Alta"))))</f>
        <v>Média</v>
      </c>
      <c r="G134" s="7" t="str">
        <f t="shared" ref="G134:G163" si="73">CONCATENATE(B134,I134)</f>
        <v>CEA</v>
      </c>
      <c r="H134" s="7">
        <f t="shared" ref="H134:H163" si="74">IF(ISBLANK(B134),"",IF(B134="ALI",IF(I134="L",7,IF(I134="A",10,15)),IF(B134="AIE",IF(I134="L",5,IF(I134="A",7,10)),IF(B134="SE",IF(I134="L",4,IF(I134="A",5,7)),IF(OR(B134="EE",B134="CE"),IF(I134="L",3,IF(I134="A",4,6)),0)))))</f>
        <v>4</v>
      </c>
      <c r="I134" s="116" t="str">
        <f t="shared" ref="I134:I163" si="75">IF(OR(ISBLANK(D134),ISBLANK(E134)),IF(OR(B134="ALI",B134="AIE"),"L",IF(OR(B134="EE",B134="SE",B134="CE"),"A","")),IF(B134="EE",IF(E134&gt;=3,IF(D134&gt;=5,"H","A"),IF(E134&gt;=2,IF(D134&gt;=16,"H",IF(D134&lt;=4,"L","A")),IF(D134&lt;=15,"L","A"))),IF(OR(B134="SE",B134="CE"),IF(E134&gt;=4,IF(D134&gt;=6,"H","A"),IF(E134&gt;=2,IF(D134&gt;=20,"H",IF(D134&lt;=5,"L","A")),IF(D134&lt;=19,"L","A"))),IF(OR(B134="ALI",B134="AIE"),IF(E134&gt;=6,IF(D134&gt;=20,"H","A"),IF(E134&gt;=2,IF(D134&gt;=51,"H",IF(D134&lt;=19,"L","A")),IF(D134&lt;=50,"L","A"))),""))))</f>
        <v>A</v>
      </c>
      <c r="J134" s="7" t="str">
        <f t="shared" ref="J134:J163" si="76">CONCATENATE(B134,C134)</f>
        <v>CEI</v>
      </c>
      <c r="K134" s="126">
        <f t="shared" ref="K134:K163" si="77">IF(OR(H134="",H134=0),L134,H134)</f>
        <v>4</v>
      </c>
      <c r="L134" s="126">
        <f>IF(NOT(ISERROR(VLOOKUP(B134,[1]Deflatores!G$42:H$64,2,FALSE))),VLOOKUP(B134,[1]Deflatores!G$42:H$64,2,FALSE),IF(OR(ISBLANK(C134),ISBLANK(B134)),"",VLOOKUP(C134,[1]Deflatores!G$4:H$38,2,FALSE)*H134+VLOOKUP(C134,[1]Deflatores!G$4:I$38,3,FALSE)))</f>
        <v>4</v>
      </c>
      <c r="M134" s="10"/>
      <c r="N134" s="10"/>
      <c r="O134" s="6"/>
    </row>
    <row r="135" spans="1:15" x14ac:dyDescent="0.25">
      <c r="A135" s="131" t="s">
        <v>126</v>
      </c>
      <c r="B135" s="4" t="s">
        <v>53</v>
      </c>
      <c r="C135" s="4" t="s">
        <v>46</v>
      </c>
      <c r="D135" s="7">
        <v>12</v>
      </c>
      <c r="E135" s="7">
        <v>1</v>
      </c>
      <c r="F135" s="116" t="str">
        <f t="shared" si="72"/>
        <v>Baixa</v>
      </c>
      <c r="G135" s="7" t="str">
        <f t="shared" si="73"/>
        <v>EEL</v>
      </c>
      <c r="H135" s="7">
        <f t="shared" si="74"/>
        <v>3</v>
      </c>
      <c r="I135" s="116" t="str">
        <f t="shared" si="75"/>
        <v>L</v>
      </c>
      <c r="J135" s="7" t="str">
        <f t="shared" si="76"/>
        <v>EEI</v>
      </c>
      <c r="K135" s="126">
        <f t="shared" si="77"/>
        <v>3</v>
      </c>
      <c r="L135" s="126">
        <f>IF(NOT(ISERROR(VLOOKUP(B135,[1]Deflatores!G$42:H$64,2,FALSE))),VLOOKUP(B135,[1]Deflatores!G$42:H$64,2,FALSE),IF(OR(ISBLANK(C135),ISBLANK(B135)),"",VLOOKUP(C135,[1]Deflatores!G$4:H$38,2,FALSE)*H135+VLOOKUP(C135,[1]Deflatores!G$4:I$38,3,FALSE)))</f>
        <v>3</v>
      </c>
      <c r="M135" s="10"/>
      <c r="N135" s="10"/>
      <c r="O135" s="6"/>
    </row>
    <row r="136" spans="1:15" x14ac:dyDescent="0.25">
      <c r="A136" s="131" t="s">
        <v>127</v>
      </c>
      <c r="B136" s="4" t="s">
        <v>53</v>
      </c>
      <c r="C136" s="4" t="s">
        <v>46</v>
      </c>
      <c r="D136" s="7">
        <v>3</v>
      </c>
      <c r="E136" s="7">
        <v>1</v>
      </c>
      <c r="F136" s="116" t="str">
        <f t="shared" si="72"/>
        <v>Baixa</v>
      </c>
      <c r="G136" s="7" t="str">
        <f t="shared" si="73"/>
        <v>EEL</v>
      </c>
      <c r="H136" s="7">
        <f t="shared" si="74"/>
        <v>3</v>
      </c>
      <c r="I136" s="116" t="str">
        <f t="shared" si="75"/>
        <v>L</v>
      </c>
      <c r="J136" s="7" t="str">
        <f t="shared" si="76"/>
        <v>EEI</v>
      </c>
      <c r="K136" s="126">
        <f t="shared" si="77"/>
        <v>3</v>
      </c>
      <c r="L136" s="126">
        <f>IF(NOT(ISERROR(VLOOKUP(B136,[1]Deflatores!G$42:H$64,2,FALSE))),VLOOKUP(B136,[1]Deflatores!G$42:H$64,2,FALSE),IF(OR(ISBLANK(C136),ISBLANK(B136)),"",VLOOKUP(C136,[1]Deflatores!G$4:H$38,2,FALSE)*H136+VLOOKUP(C136,[1]Deflatores!G$4:I$38,3,FALSE)))</f>
        <v>3</v>
      </c>
      <c r="M136" s="10"/>
      <c r="N136" s="10"/>
      <c r="O136" s="6"/>
    </row>
    <row r="137" spans="1:15" x14ac:dyDescent="0.25">
      <c r="A137" s="131" t="s">
        <v>128</v>
      </c>
      <c r="B137" s="4" t="s">
        <v>53</v>
      </c>
      <c r="C137" s="4" t="s">
        <v>46</v>
      </c>
      <c r="D137" s="7">
        <v>7</v>
      </c>
      <c r="E137" s="7">
        <v>1</v>
      </c>
      <c r="F137" s="116" t="str">
        <f t="shared" si="72"/>
        <v>Baixa</v>
      </c>
      <c r="G137" s="7" t="str">
        <f t="shared" si="73"/>
        <v>EEL</v>
      </c>
      <c r="H137" s="7">
        <f t="shared" si="74"/>
        <v>3</v>
      </c>
      <c r="I137" s="116" t="str">
        <f t="shared" si="75"/>
        <v>L</v>
      </c>
      <c r="J137" s="7" t="str">
        <f t="shared" si="76"/>
        <v>EEI</v>
      </c>
      <c r="K137" s="126">
        <f t="shared" si="77"/>
        <v>3</v>
      </c>
      <c r="L137" s="126">
        <f>IF(NOT(ISERROR(VLOOKUP(B137,[1]Deflatores!G$42:H$64,2,FALSE))),VLOOKUP(B137,[1]Deflatores!G$42:H$64,2,FALSE),IF(OR(ISBLANK(C137),ISBLANK(B137)),"",VLOOKUP(C137,[1]Deflatores!G$4:H$38,2,FALSE)*H137+VLOOKUP(C137,[1]Deflatores!G$4:I$38,3,FALSE)))</f>
        <v>3</v>
      </c>
      <c r="M137" s="10"/>
      <c r="N137" s="10"/>
      <c r="O137" s="6"/>
    </row>
    <row r="138" spans="1:15" x14ac:dyDescent="0.25">
      <c r="A138" s="132" t="s">
        <v>129</v>
      </c>
      <c r="B138" s="4" t="s">
        <v>51</v>
      </c>
      <c r="C138" s="4" t="s">
        <v>46</v>
      </c>
      <c r="D138" s="7">
        <v>11</v>
      </c>
      <c r="E138" s="7">
        <v>2</v>
      </c>
      <c r="F138" s="116" t="str">
        <f t="shared" si="72"/>
        <v>Média</v>
      </c>
      <c r="G138" s="7" t="str">
        <f t="shared" si="73"/>
        <v>CEA</v>
      </c>
      <c r="H138" s="7">
        <f t="shared" si="74"/>
        <v>4</v>
      </c>
      <c r="I138" s="116" t="str">
        <f t="shared" si="75"/>
        <v>A</v>
      </c>
      <c r="J138" s="7" t="str">
        <f t="shared" si="76"/>
        <v>CEI</v>
      </c>
      <c r="K138" s="126">
        <f t="shared" si="77"/>
        <v>4</v>
      </c>
      <c r="L138" s="126">
        <f>IF(NOT(ISERROR(VLOOKUP(B138,Deflatores!G$42:H$64,2,FALSE))),VLOOKUP(B138,Deflatores!G$42:H$64,2,FALSE),IF(OR(ISBLANK(C138),ISBLANK(B138)),"",VLOOKUP(C138,Deflatores!G$4:H$38,2,FALSE)*H138+VLOOKUP(C138,Deflatores!G$4:I$38,3,FALSE)))</f>
        <v>4</v>
      </c>
      <c r="M138" s="10"/>
      <c r="N138" s="10"/>
      <c r="O138" s="6"/>
    </row>
    <row r="139" spans="1:15" x14ac:dyDescent="0.25">
      <c r="A139" s="131" t="s">
        <v>130</v>
      </c>
      <c r="B139" s="4" t="s">
        <v>51</v>
      </c>
      <c r="C139" s="4" t="s">
        <v>46</v>
      </c>
      <c r="D139" s="7">
        <v>13</v>
      </c>
      <c r="E139" s="7">
        <v>2</v>
      </c>
      <c r="F139" s="116" t="str">
        <f t="shared" si="72"/>
        <v>Média</v>
      </c>
      <c r="G139" s="7" t="str">
        <f t="shared" si="73"/>
        <v>CEA</v>
      </c>
      <c r="H139" s="7">
        <f t="shared" si="74"/>
        <v>4</v>
      </c>
      <c r="I139" s="116" t="str">
        <f t="shared" si="75"/>
        <v>A</v>
      </c>
      <c r="J139" s="7" t="str">
        <f t="shared" si="76"/>
        <v>CEI</v>
      </c>
      <c r="K139" s="126">
        <f t="shared" si="77"/>
        <v>4</v>
      </c>
      <c r="L139" s="126">
        <f>IF(NOT(ISERROR(VLOOKUP(B139,Deflatores!G$42:H$64,2,FALSE))),VLOOKUP(B139,Deflatores!G$42:H$64,2,FALSE),IF(OR(ISBLANK(C139),ISBLANK(B139)),"",VLOOKUP(C139,Deflatores!G$4:H$38,2,FALSE)*H139+VLOOKUP(C139,Deflatores!G$4:I$38,3,FALSE)))</f>
        <v>4</v>
      </c>
      <c r="M139" s="10"/>
      <c r="N139" s="10"/>
      <c r="O139" s="6"/>
    </row>
    <row r="140" spans="1:15" x14ac:dyDescent="0.25">
      <c r="A140" s="131" t="s">
        <v>131</v>
      </c>
      <c r="B140" s="4" t="s">
        <v>53</v>
      </c>
      <c r="C140" s="4" t="s">
        <v>46</v>
      </c>
      <c r="D140" s="7">
        <v>3</v>
      </c>
      <c r="E140" s="7">
        <v>2</v>
      </c>
      <c r="F140" s="116" t="str">
        <f t="shared" si="72"/>
        <v>Baixa</v>
      </c>
      <c r="G140" s="7" t="str">
        <f t="shared" si="73"/>
        <v>EEL</v>
      </c>
      <c r="H140" s="7">
        <f t="shared" si="74"/>
        <v>3</v>
      </c>
      <c r="I140" s="116" t="str">
        <f t="shared" si="75"/>
        <v>L</v>
      </c>
      <c r="J140" s="7" t="str">
        <f t="shared" si="76"/>
        <v>EEI</v>
      </c>
      <c r="K140" s="126">
        <f t="shared" si="77"/>
        <v>3</v>
      </c>
      <c r="L140" s="126">
        <f>IF(NOT(ISERROR(VLOOKUP(B140,Deflatores!G$42:H$64,2,FALSE))),VLOOKUP(B140,Deflatores!G$42:H$64,2,FALSE),IF(OR(ISBLANK(C140),ISBLANK(B140)),"",VLOOKUP(C140,Deflatores!G$4:H$38,2,FALSE)*H140+VLOOKUP(C140,Deflatores!G$4:I$38,3,FALSE)))</f>
        <v>3</v>
      </c>
      <c r="M140" s="10"/>
      <c r="N140" s="10"/>
      <c r="O140" s="6"/>
    </row>
    <row r="141" spans="1:15" x14ac:dyDescent="0.25">
      <c r="A141" s="132" t="s">
        <v>132</v>
      </c>
      <c r="B141" s="4" t="s">
        <v>51</v>
      </c>
      <c r="C141" s="4" t="s">
        <v>46</v>
      </c>
      <c r="D141" s="7">
        <v>3</v>
      </c>
      <c r="E141" s="7">
        <v>1</v>
      </c>
      <c r="F141" s="116" t="str">
        <f t="shared" si="72"/>
        <v>Baixa</v>
      </c>
      <c r="G141" s="7" t="str">
        <f t="shared" si="73"/>
        <v>CEL</v>
      </c>
      <c r="H141" s="7">
        <f t="shared" si="74"/>
        <v>3</v>
      </c>
      <c r="I141" s="116" t="str">
        <f t="shared" si="75"/>
        <v>L</v>
      </c>
      <c r="J141" s="7" t="str">
        <f t="shared" si="76"/>
        <v>CEI</v>
      </c>
      <c r="K141" s="126">
        <f t="shared" si="77"/>
        <v>3</v>
      </c>
      <c r="L141" s="126">
        <f>IF(NOT(ISERROR(VLOOKUP(B141,Deflatores!G$42:H$64,2,FALSE))),VLOOKUP(B141,Deflatores!G$42:H$64,2,FALSE),IF(OR(ISBLANK(C141),ISBLANK(B141)),"",VLOOKUP(C141,Deflatores!G$4:H$38,2,FALSE)*H141+VLOOKUP(C141,Deflatores!G$4:I$38,3,FALSE)))</f>
        <v>3</v>
      </c>
      <c r="M141" s="10"/>
      <c r="N141" s="10"/>
      <c r="O141" s="6"/>
    </row>
    <row r="142" spans="1:15" x14ac:dyDescent="0.25">
      <c r="A142" s="131" t="s">
        <v>133</v>
      </c>
      <c r="B142" s="4" t="s">
        <v>53</v>
      </c>
      <c r="C142" s="4" t="s">
        <v>46</v>
      </c>
      <c r="D142" s="7">
        <v>3</v>
      </c>
      <c r="E142" s="7">
        <v>1</v>
      </c>
      <c r="F142" s="116" t="str">
        <f t="shared" si="72"/>
        <v>Baixa</v>
      </c>
      <c r="G142" s="7" t="str">
        <f t="shared" si="73"/>
        <v>EEL</v>
      </c>
      <c r="H142" s="7">
        <f t="shared" si="74"/>
        <v>3</v>
      </c>
      <c r="I142" s="116" t="str">
        <f t="shared" si="75"/>
        <v>L</v>
      </c>
      <c r="J142" s="7" t="str">
        <f t="shared" si="76"/>
        <v>EEI</v>
      </c>
      <c r="K142" s="126">
        <f t="shared" si="77"/>
        <v>3</v>
      </c>
      <c r="L142" s="126">
        <f>IF(NOT(ISERROR(VLOOKUP(B142,Deflatores!G$42:H$64,2,FALSE))),VLOOKUP(B142,Deflatores!G$42:H$64,2,FALSE),IF(OR(ISBLANK(C142),ISBLANK(B142)),"",VLOOKUP(C142,Deflatores!G$4:H$38,2,FALSE)*H142+VLOOKUP(C142,Deflatores!G$4:I$38,3,FALSE)))</f>
        <v>3</v>
      </c>
      <c r="M142" s="10"/>
      <c r="N142" s="10"/>
      <c r="O142" s="6"/>
    </row>
    <row r="143" spans="1:15" x14ac:dyDescent="0.25">
      <c r="A143" s="131" t="s">
        <v>134</v>
      </c>
      <c r="B143" s="4" t="s">
        <v>53</v>
      </c>
      <c r="C143" s="4" t="s">
        <v>46</v>
      </c>
      <c r="D143" s="7">
        <v>3</v>
      </c>
      <c r="E143" s="7">
        <v>1</v>
      </c>
      <c r="F143" s="116" t="str">
        <f t="shared" si="72"/>
        <v>Baixa</v>
      </c>
      <c r="G143" s="7" t="str">
        <f t="shared" si="73"/>
        <v>EEL</v>
      </c>
      <c r="H143" s="7">
        <f t="shared" si="74"/>
        <v>3</v>
      </c>
      <c r="I143" s="116" t="str">
        <f t="shared" si="75"/>
        <v>L</v>
      </c>
      <c r="J143" s="7" t="str">
        <f t="shared" si="76"/>
        <v>EEI</v>
      </c>
      <c r="K143" s="126">
        <f t="shared" si="77"/>
        <v>3</v>
      </c>
      <c r="L143" s="126">
        <f>IF(NOT(ISERROR(VLOOKUP(B143,Deflatores!G$42:H$64,2,FALSE))),VLOOKUP(B143,Deflatores!G$42:H$64,2,FALSE),IF(OR(ISBLANK(C143),ISBLANK(B143)),"",VLOOKUP(C143,Deflatores!G$4:H$38,2,FALSE)*H143+VLOOKUP(C143,Deflatores!G$4:I$38,3,FALSE)))</f>
        <v>3</v>
      </c>
      <c r="M143" s="10"/>
      <c r="N143" s="10"/>
      <c r="O143" s="6"/>
    </row>
    <row r="144" spans="1:15" x14ac:dyDescent="0.25">
      <c r="A144" s="131" t="s">
        <v>135</v>
      </c>
      <c r="B144" s="4" t="s">
        <v>53</v>
      </c>
      <c r="C144" s="4" t="s">
        <v>46</v>
      </c>
      <c r="D144" s="7">
        <v>3</v>
      </c>
      <c r="E144" s="7">
        <v>1</v>
      </c>
      <c r="F144" s="116" t="str">
        <f t="shared" si="72"/>
        <v>Baixa</v>
      </c>
      <c r="G144" s="7" t="str">
        <f t="shared" si="73"/>
        <v>EEL</v>
      </c>
      <c r="H144" s="7">
        <f t="shared" si="74"/>
        <v>3</v>
      </c>
      <c r="I144" s="116" t="str">
        <f t="shared" si="75"/>
        <v>L</v>
      </c>
      <c r="J144" s="7" t="str">
        <f t="shared" si="76"/>
        <v>EEI</v>
      </c>
      <c r="K144" s="126">
        <f t="shared" si="77"/>
        <v>3</v>
      </c>
      <c r="L144" s="126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"/>
      <c r="N144" s="10"/>
      <c r="O144" s="6"/>
    </row>
    <row r="145" spans="1:15" x14ac:dyDescent="0.25">
      <c r="A145" s="132" t="s">
        <v>136</v>
      </c>
      <c r="B145" s="4" t="s">
        <v>51</v>
      </c>
      <c r="C145" s="4" t="s">
        <v>46</v>
      </c>
      <c r="D145" s="7">
        <v>1</v>
      </c>
      <c r="E145" s="7">
        <v>1</v>
      </c>
      <c r="F145" s="116" t="str">
        <f t="shared" si="72"/>
        <v>Baixa</v>
      </c>
      <c r="G145" s="7" t="str">
        <f t="shared" si="73"/>
        <v>CEL</v>
      </c>
      <c r="H145" s="7">
        <f t="shared" si="74"/>
        <v>3</v>
      </c>
      <c r="I145" s="116" t="str">
        <f t="shared" si="75"/>
        <v>L</v>
      </c>
      <c r="J145" s="7" t="str">
        <f t="shared" si="76"/>
        <v>CEI</v>
      </c>
      <c r="K145" s="126">
        <f t="shared" si="77"/>
        <v>3</v>
      </c>
      <c r="L145" s="126">
        <f>IF(NOT(ISERROR(VLOOKUP(B145,Deflatores!G$42:H$64,2,FALSE))),VLOOKUP(B145,Deflatores!G$42:H$64,2,FALSE),IF(OR(ISBLANK(C145),ISBLANK(B145)),"",VLOOKUP(C145,Deflatores!G$4:H$38,2,FALSE)*H145+VLOOKUP(C145,Deflatores!G$4:I$38,3,FALSE)))</f>
        <v>3</v>
      </c>
      <c r="M145" s="10"/>
      <c r="N145" s="10"/>
      <c r="O145" s="6"/>
    </row>
    <row r="146" spans="1:15" x14ac:dyDescent="0.25">
      <c r="A146" s="131" t="s">
        <v>137</v>
      </c>
      <c r="B146" s="4" t="s">
        <v>53</v>
      </c>
      <c r="C146" s="4" t="s">
        <v>46</v>
      </c>
      <c r="D146" s="7">
        <v>3</v>
      </c>
      <c r="E146" s="7">
        <v>1</v>
      </c>
      <c r="F146" s="116" t="str">
        <f t="shared" si="72"/>
        <v>Baixa</v>
      </c>
      <c r="G146" s="7" t="str">
        <f t="shared" si="73"/>
        <v>EEL</v>
      </c>
      <c r="H146" s="7">
        <f t="shared" si="74"/>
        <v>3</v>
      </c>
      <c r="I146" s="116" t="str">
        <f t="shared" si="75"/>
        <v>L</v>
      </c>
      <c r="J146" s="7" t="str">
        <f t="shared" si="76"/>
        <v>EEI</v>
      </c>
      <c r="K146" s="126">
        <f t="shared" si="77"/>
        <v>3</v>
      </c>
      <c r="L146" s="126">
        <f>IF(NOT(ISERROR(VLOOKUP(B146,Deflatores!G$42:H$64,2,FALSE))),VLOOKUP(B146,Deflatores!G$42:H$64,2,FALSE),IF(OR(ISBLANK(C146),ISBLANK(B146)),"",VLOOKUP(C146,Deflatores!G$4:H$38,2,FALSE)*H146+VLOOKUP(C146,Deflatores!G$4:I$38,3,FALSE)))</f>
        <v>3</v>
      </c>
      <c r="M146" s="10"/>
      <c r="N146" s="10"/>
      <c r="O146" s="6"/>
    </row>
    <row r="147" spans="1:15" x14ac:dyDescent="0.25">
      <c r="A147" s="131" t="s">
        <v>138</v>
      </c>
      <c r="B147" s="4" t="s">
        <v>53</v>
      </c>
      <c r="C147" s="4" t="s">
        <v>46</v>
      </c>
      <c r="D147" s="7">
        <v>3</v>
      </c>
      <c r="E147" s="7">
        <v>1</v>
      </c>
      <c r="F147" s="116" t="str">
        <f t="shared" si="72"/>
        <v>Baixa</v>
      </c>
      <c r="G147" s="7" t="str">
        <f t="shared" si="73"/>
        <v>EEL</v>
      </c>
      <c r="H147" s="7">
        <f t="shared" si="74"/>
        <v>3</v>
      </c>
      <c r="I147" s="116" t="str">
        <f t="shared" si="75"/>
        <v>L</v>
      </c>
      <c r="J147" s="7" t="str">
        <f t="shared" si="76"/>
        <v>EEI</v>
      </c>
      <c r="K147" s="126">
        <f t="shared" si="77"/>
        <v>3</v>
      </c>
      <c r="L147" s="126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10"/>
      <c r="N147" s="10"/>
      <c r="O147" s="6"/>
    </row>
    <row r="148" spans="1:15" x14ac:dyDescent="0.25">
      <c r="A148" s="131" t="s">
        <v>139</v>
      </c>
      <c r="B148" s="4" t="s">
        <v>53</v>
      </c>
      <c r="C148" s="4" t="s">
        <v>46</v>
      </c>
      <c r="D148" s="7">
        <v>3</v>
      </c>
      <c r="E148" s="7">
        <v>1</v>
      </c>
      <c r="F148" s="116" t="str">
        <f t="shared" si="72"/>
        <v>Baixa</v>
      </c>
      <c r="G148" s="7" t="str">
        <f t="shared" si="73"/>
        <v>EEL</v>
      </c>
      <c r="H148" s="7">
        <f t="shared" si="74"/>
        <v>3</v>
      </c>
      <c r="I148" s="116" t="str">
        <f t="shared" si="75"/>
        <v>L</v>
      </c>
      <c r="J148" s="7" t="str">
        <f t="shared" si="76"/>
        <v>EEI</v>
      </c>
      <c r="K148" s="126">
        <f t="shared" si="77"/>
        <v>3</v>
      </c>
      <c r="L148" s="126">
        <f>IF(NOT(ISERROR(VLOOKUP(B148,Deflatores!G$42:H$64,2,FALSE))),VLOOKUP(B148,Deflatores!G$42:H$64,2,FALSE),IF(OR(ISBLANK(C148),ISBLANK(B148)),"",VLOOKUP(C148,Deflatores!G$4:H$38,2,FALSE)*H148+VLOOKUP(C148,Deflatores!G$4:I$38,3,FALSE)))</f>
        <v>3</v>
      </c>
      <c r="M148" s="10"/>
      <c r="N148" s="10"/>
      <c r="O148" s="6"/>
    </row>
    <row r="149" spans="1:15" x14ac:dyDescent="0.25">
      <c r="A149" s="132" t="s">
        <v>140</v>
      </c>
      <c r="B149" s="4" t="s">
        <v>51</v>
      </c>
      <c r="C149" s="4" t="s">
        <v>46</v>
      </c>
      <c r="D149" s="7">
        <v>1</v>
      </c>
      <c r="E149" s="7">
        <v>1</v>
      </c>
      <c r="F149" s="116" t="str">
        <f t="shared" si="72"/>
        <v>Baixa</v>
      </c>
      <c r="G149" s="7" t="str">
        <f t="shared" si="73"/>
        <v>CEL</v>
      </c>
      <c r="H149" s="7">
        <f t="shared" si="74"/>
        <v>3</v>
      </c>
      <c r="I149" s="116" t="str">
        <f t="shared" si="75"/>
        <v>L</v>
      </c>
      <c r="J149" s="7" t="str">
        <f t="shared" si="76"/>
        <v>CEI</v>
      </c>
      <c r="K149" s="126">
        <f t="shared" si="77"/>
        <v>3</v>
      </c>
      <c r="L149" s="126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5">
      <c r="A150" s="131" t="s">
        <v>141</v>
      </c>
      <c r="B150" s="4" t="s">
        <v>53</v>
      </c>
      <c r="C150" s="4" t="s">
        <v>46</v>
      </c>
      <c r="D150" s="7">
        <v>3</v>
      </c>
      <c r="E150" s="7">
        <v>1</v>
      </c>
      <c r="F150" s="116" t="str">
        <f t="shared" si="72"/>
        <v>Baixa</v>
      </c>
      <c r="G150" s="7" t="str">
        <f t="shared" si="73"/>
        <v>EEL</v>
      </c>
      <c r="H150" s="7">
        <f t="shared" si="74"/>
        <v>3</v>
      </c>
      <c r="I150" s="116" t="str">
        <f t="shared" si="75"/>
        <v>L</v>
      </c>
      <c r="J150" s="7" t="str">
        <f t="shared" si="76"/>
        <v>EEI</v>
      </c>
      <c r="K150" s="126">
        <f t="shared" si="77"/>
        <v>3</v>
      </c>
      <c r="L150" s="126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"/>
      <c r="N150" s="10"/>
      <c r="O150" s="6"/>
    </row>
    <row r="151" spans="1:15" x14ac:dyDescent="0.25">
      <c r="A151" s="131" t="s">
        <v>142</v>
      </c>
      <c r="B151" s="4" t="s">
        <v>53</v>
      </c>
      <c r="C151" s="4" t="s">
        <v>46</v>
      </c>
      <c r="D151" s="7">
        <v>3</v>
      </c>
      <c r="E151" s="7">
        <v>1</v>
      </c>
      <c r="F151" s="116" t="str">
        <f t="shared" si="72"/>
        <v>Baixa</v>
      </c>
      <c r="G151" s="7" t="str">
        <f t="shared" si="73"/>
        <v>EEL</v>
      </c>
      <c r="H151" s="7">
        <f t="shared" si="74"/>
        <v>3</v>
      </c>
      <c r="I151" s="116" t="str">
        <f t="shared" si="75"/>
        <v>L</v>
      </c>
      <c r="J151" s="7" t="str">
        <f t="shared" si="76"/>
        <v>EEI</v>
      </c>
      <c r="K151" s="126">
        <f t="shared" si="77"/>
        <v>3</v>
      </c>
      <c r="L151" s="126">
        <f>IF(NOT(ISERROR(VLOOKUP(B151,Deflatores!G$42:H$64,2,FALSE))),VLOOKUP(B151,Deflatores!G$42:H$64,2,FALSE),IF(OR(ISBLANK(C151),ISBLANK(B151)),"",VLOOKUP(C151,Deflatores!G$4:H$38,2,FALSE)*H151+VLOOKUP(C151,Deflatores!G$4:I$38,3,FALSE)))</f>
        <v>3</v>
      </c>
      <c r="M151" s="10"/>
      <c r="N151" s="10"/>
      <c r="O151" s="6"/>
    </row>
    <row r="152" spans="1:15" x14ac:dyDescent="0.25">
      <c r="A152" s="131" t="s">
        <v>143</v>
      </c>
      <c r="B152" s="4" t="s">
        <v>53</v>
      </c>
      <c r="C152" s="4" t="s">
        <v>46</v>
      </c>
      <c r="D152" s="7">
        <v>3</v>
      </c>
      <c r="E152" s="7">
        <v>1</v>
      </c>
      <c r="F152" s="116" t="str">
        <f t="shared" si="72"/>
        <v>Baixa</v>
      </c>
      <c r="G152" s="7" t="str">
        <f t="shared" si="73"/>
        <v>EEL</v>
      </c>
      <c r="H152" s="7">
        <f t="shared" si="74"/>
        <v>3</v>
      </c>
      <c r="I152" s="116" t="str">
        <f t="shared" si="75"/>
        <v>L</v>
      </c>
      <c r="J152" s="7" t="str">
        <f t="shared" si="76"/>
        <v>EEI</v>
      </c>
      <c r="K152" s="126">
        <f t="shared" si="77"/>
        <v>3</v>
      </c>
      <c r="L152" s="126">
        <f>IF(NOT(ISERROR(VLOOKUP(B152,Deflatores!G$42:H$64,2,FALSE))),VLOOKUP(B152,Deflatores!G$42:H$64,2,FALSE),IF(OR(ISBLANK(C152),ISBLANK(B152)),"",VLOOKUP(C152,Deflatores!G$4:H$38,2,FALSE)*H152+VLOOKUP(C152,Deflatores!G$4:I$38,3,FALSE)))</f>
        <v>3</v>
      </c>
      <c r="M152" s="10"/>
      <c r="N152" s="10"/>
      <c r="O152" s="6"/>
    </row>
    <row r="153" spans="1:15" x14ac:dyDescent="0.25">
      <c r="A153" s="132" t="s">
        <v>144</v>
      </c>
      <c r="B153" s="4" t="s">
        <v>51</v>
      </c>
      <c r="C153" s="4" t="s">
        <v>46</v>
      </c>
      <c r="D153" s="7">
        <v>1</v>
      </c>
      <c r="E153" s="7">
        <v>1</v>
      </c>
      <c r="F153" s="116" t="str">
        <f t="shared" si="72"/>
        <v>Baixa</v>
      </c>
      <c r="G153" s="7" t="str">
        <f t="shared" si="73"/>
        <v>CEL</v>
      </c>
      <c r="H153" s="7">
        <f t="shared" si="74"/>
        <v>3</v>
      </c>
      <c r="I153" s="116" t="str">
        <f t="shared" si="75"/>
        <v>L</v>
      </c>
      <c r="J153" s="7" t="str">
        <f t="shared" si="76"/>
        <v>CEI</v>
      </c>
      <c r="K153" s="126">
        <f t="shared" si="77"/>
        <v>3</v>
      </c>
      <c r="L153" s="126">
        <f>IF(NOT(ISERROR(VLOOKUP(B153,Deflatores!G$42:H$64,2,FALSE))),VLOOKUP(B153,Deflatores!G$42:H$64,2,FALSE),IF(OR(ISBLANK(C153),ISBLANK(B153)),"",VLOOKUP(C153,Deflatores!G$4:H$38,2,FALSE)*H153+VLOOKUP(C153,Deflatores!G$4:I$38,3,FALSE)))</f>
        <v>3</v>
      </c>
      <c r="M153" s="10"/>
      <c r="N153" s="10"/>
      <c r="O153" s="6"/>
    </row>
    <row r="154" spans="1:15" x14ac:dyDescent="0.25">
      <c r="A154" s="131" t="s">
        <v>145</v>
      </c>
      <c r="B154" s="4" t="s">
        <v>53</v>
      </c>
      <c r="C154" s="4" t="s">
        <v>46</v>
      </c>
      <c r="D154" s="7">
        <v>3</v>
      </c>
      <c r="E154" s="7">
        <v>1</v>
      </c>
      <c r="F154" s="116" t="str">
        <f t="shared" si="72"/>
        <v>Baixa</v>
      </c>
      <c r="G154" s="7" t="str">
        <f t="shared" si="73"/>
        <v>EEL</v>
      </c>
      <c r="H154" s="7">
        <f t="shared" si="74"/>
        <v>3</v>
      </c>
      <c r="I154" s="116" t="str">
        <f t="shared" si="75"/>
        <v>L</v>
      </c>
      <c r="J154" s="7" t="str">
        <f t="shared" si="76"/>
        <v>EEI</v>
      </c>
      <c r="K154" s="126">
        <f t="shared" si="77"/>
        <v>3</v>
      </c>
      <c r="L154" s="126">
        <f>IF(NOT(ISERROR(VLOOKUP(B154,Deflatores!G$42:H$64,2,FALSE))),VLOOKUP(B154,Deflatores!G$42:H$64,2,FALSE),IF(OR(ISBLANK(C154),ISBLANK(B154)),"",VLOOKUP(C154,Deflatores!G$4:H$38,2,FALSE)*H154+VLOOKUP(C154,Deflatores!G$4:I$38,3,FALSE)))</f>
        <v>3</v>
      </c>
      <c r="M154" s="10"/>
      <c r="N154" s="10"/>
      <c r="O154" s="6"/>
    </row>
    <row r="155" spans="1:15" x14ac:dyDescent="0.25">
      <c r="A155" s="131" t="s">
        <v>146</v>
      </c>
      <c r="B155" s="4" t="s">
        <v>53</v>
      </c>
      <c r="C155" s="4" t="s">
        <v>46</v>
      </c>
      <c r="D155" s="7">
        <v>3</v>
      </c>
      <c r="E155" s="7">
        <v>1</v>
      </c>
      <c r="F155" s="116" t="str">
        <f t="shared" si="72"/>
        <v>Baixa</v>
      </c>
      <c r="G155" s="7" t="str">
        <f t="shared" si="73"/>
        <v>EEL</v>
      </c>
      <c r="H155" s="7">
        <f t="shared" si="74"/>
        <v>3</v>
      </c>
      <c r="I155" s="116" t="str">
        <f t="shared" si="75"/>
        <v>L</v>
      </c>
      <c r="J155" s="7" t="str">
        <f t="shared" si="76"/>
        <v>EEI</v>
      </c>
      <c r="K155" s="126">
        <f t="shared" si="77"/>
        <v>3</v>
      </c>
      <c r="L155" s="126">
        <f>IF(NOT(ISERROR(VLOOKUP(B155,Deflatores!G$42:H$64,2,FALSE))),VLOOKUP(B155,Deflatores!G$42:H$64,2,FALSE),IF(OR(ISBLANK(C155),ISBLANK(B155)),"",VLOOKUP(C155,Deflatores!G$4:H$38,2,FALSE)*H155+VLOOKUP(C155,Deflatores!G$4:I$38,3,FALSE)))</f>
        <v>3</v>
      </c>
      <c r="M155" s="10"/>
      <c r="N155" s="10"/>
      <c r="O155" s="6"/>
    </row>
    <row r="156" spans="1:15" x14ac:dyDescent="0.25">
      <c r="A156" s="131" t="s">
        <v>147</v>
      </c>
      <c r="B156" s="4" t="s">
        <v>53</v>
      </c>
      <c r="C156" s="4" t="s">
        <v>46</v>
      </c>
      <c r="D156" s="7">
        <v>3</v>
      </c>
      <c r="E156" s="7">
        <v>1</v>
      </c>
      <c r="F156" s="116" t="str">
        <f t="shared" si="72"/>
        <v>Baixa</v>
      </c>
      <c r="G156" s="7" t="str">
        <f t="shared" si="73"/>
        <v>EEL</v>
      </c>
      <c r="H156" s="7">
        <f t="shared" si="74"/>
        <v>3</v>
      </c>
      <c r="I156" s="116" t="str">
        <f t="shared" si="75"/>
        <v>L</v>
      </c>
      <c r="J156" s="7" t="str">
        <f t="shared" si="76"/>
        <v>EEI</v>
      </c>
      <c r="K156" s="126">
        <f t="shared" si="77"/>
        <v>3</v>
      </c>
      <c r="L156" s="126">
        <f>IF(NOT(ISERROR(VLOOKUP(B156,Deflatores!G$42:H$64,2,FALSE))),VLOOKUP(B156,Deflatores!G$42:H$64,2,FALSE),IF(OR(ISBLANK(C156),ISBLANK(B156)),"",VLOOKUP(C156,Deflatores!G$4:H$38,2,FALSE)*H156+VLOOKUP(C156,Deflatores!G$4:I$38,3,FALSE)))</f>
        <v>3</v>
      </c>
      <c r="M156" s="10"/>
      <c r="N156" s="10"/>
      <c r="O156" s="6"/>
    </row>
    <row r="157" spans="1:15" x14ac:dyDescent="0.25">
      <c r="A157" s="132" t="s">
        <v>148</v>
      </c>
      <c r="B157" s="4" t="s">
        <v>51</v>
      </c>
      <c r="C157" s="4" t="s">
        <v>46</v>
      </c>
      <c r="D157" s="7">
        <v>1</v>
      </c>
      <c r="E157" s="7">
        <v>1</v>
      </c>
      <c r="F157" s="116" t="str">
        <f t="shared" si="72"/>
        <v>Baixa</v>
      </c>
      <c r="G157" s="7" t="str">
        <f t="shared" si="73"/>
        <v>CEL</v>
      </c>
      <c r="H157" s="7">
        <f t="shared" si="74"/>
        <v>3</v>
      </c>
      <c r="I157" s="116" t="str">
        <f t="shared" si="75"/>
        <v>L</v>
      </c>
      <c r="J157" s="7" t="str">
        <f t="shared" si="76"/>
        <v>CEI</v>
      </c>
      <c r="K157" s="126">
        <f t="shared" si="77"/>
        <v>3</v>
      </c>
      <c r="L157" s="126">
        <f>IF(NOT(ISERROR(VLOOKUP(B157,Deflatores!G$42:H$64,2,FALSE))),VLOOKUP(B157,Deflatores!G$42:H$64,2,FALSE),IF(OR(ISBLANK(C157),ISBLANK(B157)),"",VLOOKUP(C157,Deflatores!G$4:H$38,2,FALSE)*H157+VLOOKUP(C157,Deflatores!G$4:I$38,3,FALSE)))</f>
        <v>3</v>
      </c>
      <c r="M157" s="10"/>
      <c r="N157" s="10"/>
      <c r="O157" s="6"/>
    </row>
    <row r="158" spans="1:15" x14ac:dyDescent="0.25">
      <c r="A158" s="131" t="s">
        <v>149</v>
      </c>
      <c r="B158" s="4" t="s">
        <v>53</v>
      </c>
      <c r="C158" s="4" t="s">
        <v>46</v>
      </c>
      <c r="D158" s="7">
        <v>3</v>
      </c>
      <c r="E158" s="7">
        <v>1</v>
      </c>
      <c r="F158" s="116" t="str">
        <f t="shared" si="72"/>
        <v>Baixa</v>
      </c>
      <c r="G158" s="7" t="str">
        <f t="shared" si="73"/>
        <v>EEL</v>
      </c>
      <c r="H158" s="7">
        <f t="shared" si="74"/>
        <v>3</v>
      </c>
      <c r="I158" s="116" t="str">
        <f t="shared" si="75"/>
        <v>L</v>
      </c>
      <c r="J158" s="7" t="str">
        <f t="shared" si="76"/>
        <v>EEI</v>
      </c>
      <c r="K158" s="126">
        <f t="shared" si="77"/>
        <v>3</v>
      </c>
      <c r="L158" s="126">
        <f>IF(NOT(ISERROR(VLOOKUP(B158,Deflatores!G$42:H$64,2,FALSE))),VLOOKUP(B158,Deflatores!G$42:H$64,2,FALSE),IF(OR(ISBLANK(C158),ISBLANK(B158)),"",VLOOKUP(C158,Deflatores!G$4:H$38,2,FALSE)*H158+VLOOKUP(C158,Deflatores!G$4:I$38,3,FALSE)))</f>
        <v>3</v>
      </c>
      <c r="M158" s="10"/>
      <c r="N158" s="10"/>
      <c r="O158" s="6"/>
    </row>
    <row r="159" spans="1:15" x14ac:dyDescent="0.25">
      <c r="A159" s="131" t="s">
        <v>150</v>
      </c>
      <c r="B159" s="4" t="s">
        <v>53</v>
      </c>
      <c r="C159" s="4" t="s">
        <v>46</v>
      </c>
      <c r="D159" s="7">
        <v>3</v>
      </c>
      <c r="E159" s="7">
        <v>1</v>
      </c>
      <c r="F159" s="116" t="str">
        <f t="shared" si="72"/>
        <v>Baixa</v>
      </c>
      <c r="G159" s="7" t="str">
        <f t="shared" si="73"/>
        <v>EEL</v>
      </c>
      <c r="H159" s="7">
        <f t="shared" si="74"/>
        <v>3</v>
      </c>
      <c r="I159" s="116" t="str">
        <f t="shared" si="75"/>
        <v>L</v>
      </c>
      <c r="J159" s="7" t="str">
        <f t="shared" si="76"/>
        <v>EEI</v>
      </c>
      <c r="K159" s="126">
        <f t="shared" si="77"/>
        <v>3</v>
      </c>
      <c r="L159" s="126">
        <f>IF(NOT(ISERROR(VLOOKUP(B159,Deflatores!G$42:H$64,2,FALSE))),VLOOKUP(B159,Deflatores!G$42:H$64,2,FALSE),IF(OR(ISBLANK(C159),ISBLANK(B159)),"",VLOOKUP(C159,Deflatores!G$4:H$38,2,FALSE)*H159+VLOOKUP(C159,Deflatores!G$4:I$38,3,FALSE)))</f>
        <v>3</v>
      </c>
      <c r="M159" s="10"/>
      <c r="N159" s="10"/>
      <c r="O159" s="6"/>
    </row>
    <row r="160" spans="1:15" x14ac:dyDescent="0.25">
      <c r="A160" s="131" t="s">
        <v>151</v>
      </c>
      <c r="B160" s="4" t="s">
        <v>53</v>
      </c>
      <c r="C160" s="4" t="s">
        <v>46</v>
      </c>
      <c r="D160" s="7">
        <v>3</v>
      </c>
      <c r="E160" s="7">
        <v>1</v>
      </c>
      <c r="F160" s="116" t="str">
        <f t="shared" si="72"/>
        <v>Baixa</v>
      </c>
      <c r="G160" s="7" t="str">
        <f t="shared" si="73"/>
        <v>EEL</v>
      </c>
      <c r="H160" s="7">
        <f t="shared" si="74"/>
        <v>3</v>
      </c>
      <c r="I160" s="116" t="str">
        <f t="shared" si="75"/>
        <v>L</v>
      </c>
      <c r="J160" s="7" t="str">
        <f t="shared" si="76"/>
        <v>EEI</v>
      </c>
      <c r="K160" s="126">
        <f t="shared" si="77"/>
        <v>3</v>
      </c>
      <c r="L160" s="126">
        <f>IF(NOT(ISERROR(VLOOKUP(B160,Deflatores!G$42:H$64,2,FALSE))),VLOOKUP(B160,Deflatores!G$42:H$64,2,FALSE),IF(OR(ISBLANK(C160),ISBLANK(B160)),"",VLOOKUP(C160,Deflatores!G$4:H$38,2,FALSE)*H160+VLOOKUP(C160,Deflatores!G$4:I$38,3,FALSE)))</f>
        <v>3</v>
      </c>
      <c r="M160" s="10"/>
      <c r="N160" s="10"/>
      <c r="O160" s="6"/>
    </row>
    <row r="161" spans="1:15" x14ac:dyDescent="0.25">
      <c r="A161" s="132" t="s">
        <v>152</v>
      </c>
      <c r="B161" s="4" t="s">
        <v>51</v>
      </c>
      <c r="C161" s="4" t="s">
        <v>46</v>
      </c>
      <c r="D161" s="7">
        <v>1</v>
      </c>
      <c r="E161" s="7">
        <v>1</v>
      </c>
      <c r="F161" s="116" t="str">
        <f t="shared" si="72"/>
        <v>Baixa</v>
      </c>
      <c r="G161" s="7" t="str">
        <f t="shared" si="73"/>
        <v>CEL</v>
      </c>
      <c r="H161" s="7">
        <f t="shared" si="74"/>
        <v>3</v>
      </c>
      <c r="I161" s="116" t="str">
        <f t="shared" si="75"/>
        <v>L</v>
      </c>
      <c r="J161" s="7" t="str">
        <f t="shared" si="76"/>
        <v>CEI</v>
      </c>
      <c r="K161" s="126">
        <f t="shared" si="77"/>
        <v>3</v>
      </c>
      <c r="L161" s="126">
        <f>IF(NOT(ISERROR(VLOOKUP(B161,Deflatores!G$42:H$64,2,FALSE))),VLOOKUP(B161,Deflatores!G$42:H$64,2,FALSE),IF(OR(ISBLANK(C161),ISBLANK(B161)),"",VLOOKUP(C161,Deflatores!G$4:H$38,2,FALSE)*H161+VLOOKUP(C161,Deflatores!G$4:I$38,3,FALSE)))</f>
        <v>3</v>
      </c>
      <c r="M161" s="10"/>
      <c r="N161" s="10"/>
      <c r="O161" s="6"/>
    </row>
    <row r="162" spans="1:15" x14ac:dyDescent="0.25">
      <c r="A162" s="131" t="s">
        <v>153</v>
      </c>
      <c r="B162" s="4" t="s">
        <v>53</v>
      </c>
      <c r="C162" s="4" t="s">
        <v>46</v>
      </c>
      <c r="D162" s="7">
        <v>3</v>
      </c>
      <c r="E162" s="7">
        <v>1</v>
      </c>
      <c r="F162" s="116" t="str">
        <f t="shared" si="72"/>
        <v>Baixa</v>
      </c>
      <c r="G162" s="7" t="str">
        <f t="shared" si="73"/>
        <v>EEL</v>
      </c>
      <c r="H162" s="7">
        <f t="shared" si="74"/>
        <v>3</v>
      </c>
      <c r="I162" s="116" t="str">
        <f t="shared" si="75"/>
        <v>L</v>
      </c>
      <c r="J162" s="7" t="str">
        <f t="shared" si="76"/>
        <v>EEI</v>
      </c>
      <c r="K162" s="126">
        <f t="shared" si="77"/>
        <v>3</v>
      </c>
      <c r="L162" s="126">
        <f>IF(NOT(ISERROR(VLOOKUP(B162,Deflatores!G$42:H$64,2,FALSE))),VLOOKUP(B162,Deflatores!G$42:H$64,2,FALSE),IF(OR(ISBLANK(C162),ISBLANK(B162)),"",VLOOKUP(C162,Deflatores!G$4:H$38,2,FALSE)*H162+VLOOKUP(C162,Deflatores!G$4:I$38,3,FALSE)))</f>
        <v>3</v>
      </c>
      <c r="M162" s="10"/>
      <c r="N162" s="10"/>
      <c r="O162" s="6"/>
    </row>
    <row r="163" spans="1:15" x14ac:dyDescent="0.25">
      <c r="A163" s="121"/>
      <c r="B163" s="4"/>
      <c r="C163" s="4"/>
      <c r="D163" s="7"/>
      <c r="E163" s="7"/>
      <c r="F163" s="116" t="str">
        <f t="shared" si="72"/>
        <v/>
      </c>
      <c r="G163" s="7" t="str">
        <f t="shared" si="73"/>
        <v/>
      </c>
      <c r="H163" s="7" t="str">
        <f t="shared" si="74"/>
        <v/>
      </c>
      <c r="I163" s="116" t="str">
        <f t="shared" si="75"/>
        <v/>
      </c>
      <c r="J163" s="7" t="str">
        <f t="shared" si="76"/>
        <v/>
      </c>
      <c r="K163" s="126" t="str">
        <f t="shared" si="77"/>
        <v/>
      </c>
      <c r="L163" s="126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5">
      <c r="A164" s="121" t="s">
        <v>154</v>
      </c>
      <c r="B164" s="4"/>
      <c r="C164" s="4"/>
      <c r="D164" s="7"/>
      <c r="E164" s="7"/>
      <c r="F164" s="116" t="str">
        <f t="shared" si="60"/>
        <v/>
      </c>
      <c r="G164" s="7" t="str">
        <f t="shared" si="61"/>
        <v/>
      </c>
      <c r="H164" s="7" t="str">
        <f t="shared" si="62"/>
        <v/>
      </c>
      <c r="I164" s="116" t="str">
        <f t="shared" si="63"/>
        <v/>
      </c>
      <c r="J164" s="7" t="str">
        <f t="shared" si="64"/>
        <v/>
      </c>
      <c r="K164" s="126" t="str">
        <f t="shared" si="65"/>
        <v/>
      </c>
      <c r="L164" s="126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5">
      <c r="A165" s="131" t="s">
        <v>155</v>
      </c>
      <c r="B165" s="4" t="s">
        <v>48</v>
      </c>
      <c r="C165" s="4" t="s">
        <v>46</v>
      </c>
      <c r="D165" s="7">
        <v>7</v>
      </c>
      <c r="E165" s="7">
        <v>4</v>
      </c>
      <c r="F165" s="116" t="str">
        <f>IF(ISBLANK(B165),"",IF(I165="L","Baixa",IF(I165="A","Média",IF(I165="","","Alta"))))</f>
        <v>Baixa</v>
      </c>
      <c r="G165" s="7" t="str">
        <f>CONCATENATE(B165,I165)</f>
        <v>ALIL</v>
      </c>
      <c r="H165" s="7">
        <f>IF(ISBLANK(B165),"",IF(B165="ALI",IF(I165="L",7,IF(I165="A",10,15)),IF(B165="AIE",IF(I165="L",5,IF(I165="A",7,10)),IF(B165="SE",IF(I165="L",4,IF(I165="A",5,7)),IF(OR(B165="EE",B165="CE"),IF(I165="L",3,IF(I165="A",4,6)),0)))))</f>
        <v>7</v>
      </c>
      <c r="I165" s="116" t="str">
        <f>IF(OR(ISBLANK(D165),ISBLANK(E165)),IF(OR(B165="ALI",B165="AIE"),"L",IF(OR(B165="EE",B165="SE",B165="CE"),"A","")),IF(B165="EE",IF(E165&gt;=3,IF(D165&gt;=5,"H","A"),IF(E165&gt;=2,IF(D165&gt;=16,"H",IF(D165&lt;=4,"L","A")),IF(D165&lt;=15,"L","A"))),IF(OR(B165="SE",B165="CE"),IF(E165&gt;=4,IF(D165&gt;=6,"H","A"),IF(E165&gt;=2,IF(D165&gt;=20,"H",IF(D165&lt;=5,"L","A")),IF(D165&lt;=19,"L","A"))),IF(OR(B165="ALI",B165="AIE"),IF(E165&gt;=6,IF(D165&gt;=20,"H","A"),IF(E165&gt;=2,IF(D165&gt;=51,"H",IF(D165&lt;=19,"L","A")),IF(D165&lt;=50,"L","A"))),""))))</f>
        <v>L</v>
      </c>
      <c r="J165" s="7" t="str">
        <f>CONCATENATE(B165,C165)</f>
        <v>ALII</v>
      </c>
      <c r="K165" s="126">
        <f>IF(OR(H165="",H165=0),L165,H165)</f>
        <v>7</v>
      </c>
      <c r="L165" s="126">
        <f>IF(NOT(ISERROR(VLOOKUP(B165,Deflatores!G$42:H$64,2,FALSE))),VLOOKUP(B165,Deflatores!G$42:H$64,2,FALSE),IF(OR(ISBLANK(C165),ISBLANK(B165)),"",VLOOKUP(C165,Deflatores!G$4:H$38,2,FALSE)*H165+VLOOKUP(C165,Deflatores!G$4:I$38,3,FALSE)))</f>
        <v>7</v>
      </c>
      <c r="M165" s="10"/>
      <c r="N165" s="10"/>
      <c r="O165" s="6"/>
    </row>
    <row r="166" spans="1:15" x14ac:dyDescent="0.25">
      <c r="A166" s="131" t="s">
        <v>156</v>
      </c>
      <c r="B166" s="4" t="s">
        <v>45</v>
      </c>
      <c r="C166" s="4" t="s">
        <v>46</v>
      </c>
      <c r="D166" s="7">
        <v>2</v>
      </c>
      <c r="E166" s="7">
        <v>1</v>
      </c>
      <c r="F166" s="116" t="str">
        <f>IF(ISBLANK(B166),"",IF(I166="L","Baixa",IF(I166="A","Média",IF(I166="","","Alta"))))</f>
        <v>Baixa</v>
      </c>
      <c r="G166" s="7" t="str">
        <f>CONCATENATE(B166,I166)</f>
        <v>AIEL</v>
      </c>
      <c r="H166" s="7">
        <f>IF(ISBLANK(B166),"",IF(B166="ALI",IF(I166="L",7,IF(I166="A",10,15)),IF(B166="AIE",IF(I166="L",5,IF(I166="A",7,10)),IF(B166="SE",IF(I166="L",4,IF(I166="A",5,7)),IF(OR(B166="EE",B166="CE"),IF(I166="L",3,IF(I166="A",4,6)),0)))))</f>
        <v>5</v>
      </c>
      <c r="I166" s="116" t="str">
        <f>IF(OR(ISBLANK(D166),ISBLANK(E166)),IF(OR(B166="ALI",B166="AIE"),"L",IF(OR(B166="EE",B166="SE",B166="CE"),"A","")),IF(B166="EE",IF(E166&gt;=3,IF(D166&gt;=5,"H","A"),IF(E166&gt;=2,IF(D166&gt;=16,"H",IF(D166&lt;=4,"L","A")),IF(D166&lt;=15,"L","A"))),IF(OR(B166="SE",B166="CE"),IF(E166&gt;=4,IF(D166&gt;=6,"H","A"),IF(E166&gt;=2,IF(D166&gt;=20,"H",IF(D166&lt;=5,"L","A")),IF(D166&lt;=19,"L","A"))),IF(OR(B166="ALI",B166="AIE"),IF(E166&gt;=6,IF(D166&gt;=20,"H","A"),IF(E166&gt;=2,IF(D166&gt;=51,"H",IF(D166&lt;=19,"L","A")),IF(D166&lt;=50,"L","A"))),""))))</f>
        <v>L</v>
      </c>
      <c r="J166" s="7" t="str">
        <f>CONCATENATE(B166,C166)</f>
        <v>AIEI</v>
      </c>
      <c r="K166" s="126">
        <f>IF(OR(H166="",H166=0),L166,H166)</f>
        <v>5</v>
      </c>
      <c r="L166" s="126">
        <f>IF(NOT(ISERROR(VLOOKUP(B166,Deflatores!G$42:H$64,2,FALSE))),VLOOKUP(B166,Deflatores!G$42:H$64,2,FALSE),IF(OR(ISBLANK(C166),ISBLANK(B166)),"",VLOOKUP(C166,Deflatores!G$4:H$38,2,FALSE)*H166+VLOOKUP(C166,Deflatores!G$4:I$38,3,FALSE)))</f>
        <v>5</v>
      </c>
      <c r="M166" s="10"/>
      <c r="N166" s="10"/>
      <c r="O166" s="6"/>
    </row>
    <row r="167" spans="1:15" x14ac:dyDescent="0.25">
      <c r="A167" s="131" t="s">
        <v>157</v>
      </c>
      <c r="B167" s="4" t="s">
        <v>51</v>
      </c>
      <c r="C167" s="4" t="s">
        <v>46</v>
      </c>
      <c r="D167" s="7">
        <v>8</v>
      </c>
      <c r="E167" s="7">
        <v>3</v>
      </c>
      <c r="F167" s="116" t="str">
        <f t="shared" si="60"/>
        <v>Média</v>
      </c>
      <c r="G167" s="7" t="str">
        <f t="shared" si="61"/>
        <v>CEA</v>
      </c>
      <c r="H167" s="7">
        <f t="shared" si="62"/>
        <v>4</v>
      </c>
      <c r="I167" s="116" t="str">
        <f t="shared" si="63"/>
        <v>A</v>
      </c>
      <c r="J167" s="7" t="str">
        <f t="shared" si="64"/>
        <v>CEI</v>
      </c>
      <c r="K167" s="126">
        <f t="shared" si="65"/>
        <v>4</v>
      </c>
      <c r="L167" s="126">
        <f>IF(NOT(ISERROR(VLOOKUP(B167,Deflatores!G$42:H$64,2,FALSE))),VLOOKUP(B167,Deflatores!G$42:H$64,2,FALSE),IF(OR(ISBLANK(C167),ISBLANK(B167)),"",VLOOKUP(C167,Deflatores!G$4:H$38,2,FALSE)*H167+VLOOKUP(C167,Deflatores!G$4:I$38,3,FALSE)))</f>
        <v>4</v>
      </c>
      <c r="M167" s="10"/>
      <c r="N167" s="10"/>
      <c r="O167" s="6"/>
    </row>
    <row r="168" spans="1:15" x14ac:dyDescent="0.25">
      <c r="A168" s="131" t="s">
        <v>158</v>
      </c>
      <c r="B168" s="4" t="s">
        <v>53</v>
      </c>
      <c r="C168" s="4" t="s">
        <v>46</v>
      </c>
      <c r="D168" s="7">
        <v>7</v>
      </c>
      <c r="E168" s="7">
        <v>3</v>
      </c>
      <c r="F168" s="116" t="str">
        <f t="shared" si="60"/>
        <v>Alta</v>
      </c>
      <c r="G168" s="7" t="str">
        <f t="shared" si="61"/>
        <v>EEH</v>
      </c>
      <c r="H168" s="7">
        <f t="shared" si="62"/>
        <v>6</v>
      </c>
      <c r="I168" s="116" t="str">
        <f t="shared" si="63"/>
        <v>H</v>
      </c>
      <c r="J168" s="7" t="str">
        <f t="shared" si="64"/>
        <v>EEI</v>
      </c>
      <c r="K168" s="126">
        <f t="shared" si="65"/>
        <v>6</v>
      </c>
      <c r="L168" s="126">
        <f>IF(NOT(ISERROR(VLOOKUP(B168,Deflatores!G$42:H$64,2,FALSE))),VLOOKUP(B168,Deflatores!G$42:H$64,2,FALSE),IF(OR(ISBLANK(C168),ISBLANK(B168)),"",VLOOKUP(C168,Deflatores!G$4:H$38,2,FALSE)*H168+VLOOKUP(C168,Deflatores!G$4:I$38,3,FALSE)))</f>
        <v>6</v>
      </c>
      <c r="M168" s="10"/>
      <c r="N168" s="10"/>
      <c r="O168" s="6"/>
    </row>
    <row r="169" spans="1:15" x14ac:dyDescent="0.25">
      <c r="A169" s="132" t="s">
        <v>159</v>
      </c>
      <c r="B169" s="4" t="s">
        <v>51</v>
      </c>
      <c r="C169" s="4" t="s">
        <v>46</v>
      </c>
      <c r="D169" s="7">
        <v>3</v>
      </c>
      <c r="E169" s="7">
        <v>1</v>
      </c>
      <c r="F169" s="116" t="str">
        <f t="shared" si="60"/>
        <v>Baixa</v>
      </c>
      <c r="G169" s="7" t="str">
        <f t="shared" si="61"/>
        <v>CEL</v>
      </c>
      <c r="H169" s="7">
        <f t="shared" si="62"/>
        <v>3</v>
      </c>
      <c r="I169" s="116" t="str">
        <f t="shared" si="63"/>
        <v>L</v>
      </c>
      <c r="J169" s="7" t="str">
        <f t="shared" si="64"/>
        <v>CEI</v>
      </c>
      <c r="K169" s="126">
        <f t="shared" si="65"/>
        <v>3</v>
      </c>
      <c r="L169" s="126">
        <f>IF(NOT(ISERROR(VLOOKUP(B169,Deflatores!G$42:H$64,2,FALSE))),VLOOKUP(B169,Deflatores!G$42:H$64,2,FALSE),IF(OR(ISBLANK(C169),ISBLANK(B169)),"",VLOOKUP(C169,Deflatores!G$4:H$38,2,FALSE)*H169+VLOOKUP(C169,Deflatores!G$4:I$38,3,FALSE)))</f>
        <v>3</v>
      </c>
      <c r="M169" s="10"/>
      <c r="N169" s="10"/>
      <c r="O169" s="6"/>
    </row>
    <row r="170" spans="1:15" x14ac:dyDescent="0.25">
      <c r="A170" s="132" t="s">
        <v>160</v>
      </c>
      <c r="B170" s="4" t="s">
        <v>51</v>
      </c>
      <c r="C170" s="4" t="s">
        <v>46</v>
      </c>
      <c r="D170" s="7">
        <v>3</v>
      </c>
      <c r="E170" s="7">
        <v>1</v>
      </c>
      <c r="F170" s="116" t="str">
        <f t="shared" si="60"/>
        <v>Baixa</v>
      </c>
      <c r="G170" s="7" t="str">
        <f t="shared" si="61"/>
        <v>CEL</v>
      </c>
      <c r="H170" s="7">
        <f t="shared" si="62"/>
        <v>3</v>
      </c>
      <c r="I170" s="116" t="str">
        <f t="shared" si="63"/>
        <v>L</v>
      </c>
      <c r="J170" s="7" t="str">
        <f t="shared" si="64"/>
        <v>CEI</v>
      </c>
      <c r="K170" s="126">
        <f t="shared" si="65"/>
        <v>3</v>
      </c>
      <c r="L170" s="126">
        <f>IF(NOT(ISERROR(VLOOKUP(B170,Deflatores!G$42:H$64,2,FALSE))),VLOOKUP(B170,Deflatores!G$42:H$64,2,FALSE),IF(OR(ISBLANK(C170),ISBLANK(B170)),"",VLOOKUP(C170,Deflatores!G$4:H$38,2,FALSE)*H170+VLOOKUP(C170,Deflatores!G$4:I$38,3,FALSE)))</f>
        <v>3</v>
      </c>
      <c r="M170" s="10"/>
      <c r="N170" s="10"/>
      <c r="O170" s="6"/>
    </row>
    <row r="171" spans="1:15" x14ac:dyDescent="0.25">
      <c r="A171" s="132" t="s">
        <v>161</v>
      </c>
      <c r="B171" s="4" t="s">
        <v>51</v>
      </c>
      <c r="C171" s="4" t="s">
        <v>46</v>
      </c>
      <c r="D171" s="7">
        <v>3</v>
      </c>
      <c r="E171" s="7">
        <v>1</v>
      </c>
      <c r="F171" s="116" t="str">
        <f t="shared" si="60"/>
        <v>Baixa</v>
      </c>
      <c r="G171" s="7" t="str">
        <f t="shared" si="61"/>
        <v>CEL</v>
      </c>
      <c r="H171" s="7">
        <f t="shared" si="62"/>
        <v>3</v>
      </c>
      <c r="I171" s="116" t="str">
        <f t="shared" si="63"/>
        <v>L</v>
      </c>
      <c r="J171" s="7" t="str">
        <f t="shared" si="64"/>
        <v>CEI</v>
      </c>
      <c r="K171" s="126">
        <f t="shared" si="65"/>
        <v>3</v>
      </c>
      <c r="L171" s="126">
        <f>IF(NOT(ISERROR(VLOOKUP(B171,Deflatores!G$42:H$64,2,FALSE))),VLOOKUP(B171,Deflatores!G$42:H$64,2,FALSE),IF(OR(ISBLANK(C171),ISBLANK(B171)),"",VLOOKUP(C171,Deflatores!G$4:H$38,2,FALSE)*H171+VLOOKUP(C171,Deflatores!G$4:I$38,3,FALSE)))</f>
        <v>3</v>
      </c>
      <c r="M171" s="10"/>
      <c r="N171" s="10"/>
      <c r="O171" s="6"/>
    </row>
    <row r="172" spans="1:15" x14ac:dyDescent="0.25">
      <c r="A172" s="132" t="s">
        <v>162</v>
      </c>
      <c r="B172" s="4" t="s">
        <v>51</v>
      </c>
      <c r="C172" s="4" t="s">
        <v>46</v>
      </c>
      <c r="D172" s="7">
        <v>3</v>
      </c>
      <c r="E172" s="7">
        <v>1</v>
      </c>
      <c r="F172" s="116" t="str">
        <f t="shared" ref="F172:F239" si="78">IF(ISBLANK(B172),"",IF(I172="L","Baixa",IF(I172="A","Média",IF(I172="","","Alta"))))</f>
        <v>Baixa</v>
      </c>
      <c r="G172" s="7" t="str">
        <f t="shared" ref="G172:G239" si="79">CONCATENATE(B172,I172)</f>
        <v>CEL</v>
      </c>
      <c r="H172" s="7">
        <f t="shared" ref="H172:H239" si="80">IF(ISBLANK(B172),"",IF(B172="ALI",IF(I172="L",7,IF(I172="A",10,15)),IF(B172="AIE",IF(I172="L",5,IF(I172="A",7,10)),IF(B172="SE",IF(I172="L",4,IF(I172="A",5,7)),IF(OR(B172="EE",B172="CE"),IF(I172="L",3,IF(I172="A",4,6)),0)))))</f>
        <v>3</v>
      </c>
      <c r="I172" s="116" t="str">
        <f t="shared" ref="I172:I239" si="81">IF(OR(ISBLANK(D172),ISBLANK(E172)),IF(OR(B172="ALI",B172="AIE"),"L",IF(OR(B172="EE",B172="SE",B172="CE"),"A","")),IF(B172="EE",IF(E172&gt;=3,IF(D172&gt;=5,"H","A"),IF(E172&gt;=2,IF(D172&gt;=16,"H",IF(D172&lt;=4,"L","A")),IF(D172&lt;=15,"L","A"))),IF(OR(B172="SE",B172="CE"),IF(E172&gt;=4,IF(D172&gt;=6,"H","A"),IF(E172&gt;=2,IF(D172&gt;=20,"H",IF(D172&lt;=5,"L","A")),IF(D172&lt;=19,"L","A"))),IF(OR(B172="ALI",B172="AIE"),IF(E172&gt;=6,IF(D172&gt;=20,"H","A"),IF(E172&gt;=2,IF(D172&gt;=51,"H",IF(D172&lt;=19,"L","A")),IF(D172&lt;=50,"L","A"))),""))))</f>
        <v>L</v>
      </c>
      <c r="J172" s="7" t="str">
        <f t="shared" ref="J172:J239" si="82">CONCATENATE(B172,C172)</f>
        <v>CEI</v>
      </c>
      <c r="K172" s="126">
        <f t="shared" ref="K172:K239" si="83">IF(OR(H172="",H172=0),L172,H172)</f>
        <v>3</v>
      </c>
      <c r="L172" s="126">
        <f>IF(NOT(ISERROR(VLOOKUP(B172,Deflatores!G$42:H$64,2,FALSE))),VLOOKUP(B172,Deflatores!G$42:H$64,2,FALSE),IF(OR(ISBLANK(C172),ISBLANK(B172)),"",VLOOKUP(C172,Deflatores!G$4:H$38,2,FALSE)*H172+VLOOKUP(C172,Deflatores!G$4:I$38,3,FALSE)))</f>
        <v>3</v>
      </c>
      <c r="M172" s="10"/>
      <c r="N172" s="10"/>
      <c r="O172" s="6"/>
    </row>
    <row r="173" spans="1:15" x14ac:dyDescent="0.25">
      <c r="A173" s="131" t="s">
        <v>163</v>
      </c>
      <c r="B173" s="4" t="s">
        <v>53</v>
      </c>
      <c r="C173" s="4" t="s">
        <v>46</v>
      </c>
      <c r="D173" s="7">
        <v>7</v>
      </c>
      <c r="E173" s="7">
        <v>3</v>
      </c>
      <c r="F173" s="116" t="str">
        <f>IF(ISBLANK(B173),"",IF(I173="L","Baixa",IF(I173="A","Média",IF(I173="","","Alta"))))</f>
        <v>Alta</v>
      </c>
      <c r="G173" s="7" t="str">
        <f>CONCATENATE(B173,I173)</f>
        <v>EEH</v>
      </c>
      <c r="H173" s="7">
        <f>IF(ISBLANK(B173),"",IF(B173="ALI",IF(I173="L",7,IF(I173="A",10,15)),IF(B173="AIE",IF(I173="L",5,IF(I173="A",7,10)),IF(B173="SE",IF(I173="L",4,IF(I173="A",5,7)),IF(OR(B173="EE",B173="CE"),IF(I173="L",3,IF(I173="A",4,6)),0)))))</f>
        <v>6</v>
      </c>
      <c r="I173" s="116" t="str">
        <f>IF(OR(ISBLANK(D173),ISBLANK(E173)),IF(OR(B173="ALI",B173="AIE"),"L",IF(OR(B173="EE",B173="SE",B173="CE"),"A","")),IF(B173="EE",IF(E173&gt;=3,IF(D173&gt;=5,"H","A"),IF(E173&gt;=2,IF(D173&gt;=16,"H",IF(D173&lt;=4,"L","A")),IF(D173&lt;=15,"L","A"))),IF(OR(B173="SE",B173="CE"),IF(E173&gt;=4,IF(D173&gt;=6,"H","A"),IF(E173&gt;=2,IF(D173&gt;=20,"H",IF(D173&lt;=5,"L","A")),IF(D173&lt;=19,"L","A"))),IF(OR(B173="ALI",B173="AIE"),IF(E173&gt;=6,IF(D173&gt;=20,"H","A"),IF(E173&gt;=2,IF(D173&gt;=51,"H",IF(D173&lt;=19,"L","A")),IF(D173&lt;=50,"L","A"))),""))))</f>
        <v>H</v>
      </c>
      <c r="J173" s="7" t="str">
        <f>CONCATENATE(B173,C173)</f>
        <v>EEI</v>
      </c>
      <c r="K173" s="126">
        <f>IF(OR(H173="",H173=0),L173,H173)</f>
        <v>6</v>
      </c>
      <c r="L173" s="126">
        <f>IF(NOT(ISERROR(VLOOKUP(B173,Deflatores!G$42:H$64,2,FALSE))),VLOOKUP(B173,Deflatores!G$42:H$64,2,FALSE),IF(OR(ISBLANK(C173),ISBLANK(B173)),"",VLOOKUP(C173,Deflatores!G$4:H$38,2,FALSE)*H173+VLOOKUP(C173,Deflatores!G$4:I$38,3,FALSE)))</f>
        <v>6</v>
      </c>
      <c r="M173" s="10"/>
      <c r="N173" s="10"/>
      <c r="O173" s="6"/>
    </row>
    <row r="174" spans="1:15" x14ac:dyDescent="0.25">
      <c r="A174" s="132" t="s">
        <v>164</v>
      </c>
      <c r="B174" s="4" t="s">
        <v>51</v>
      </c>
      <c r="C174" s="4" t="s">
        <v>46</v>
      </c>
      <c r="D174" s="7">
        <v>5</v>
      </c>
      <c r="E174" s="7">
        <v>3</v>
      </c>
      <c r="F174" s="116" t="str">
        <f>IF(ISBLANK(B174),"",IF(I174="L","Baixa",IF(I174="A","Média",IF(I174="","","Alta"))))</f>
        <v>Baixa</v>
      </c>
      <c r="G174" s="7" t="str">
        <f>CONCATENATE(B174,I174)</f>
        <v>CEL</v>
      </c>
      <c r="H174" s="7">
        <f>IF(ISBLANK(B174),"",IF(B174="ALI",IF(I174="L",7,IF(I174="A",10,15)),IF(B174="AIE",IF(I174="L",5,IF(I174="A",7,10)),IF(B174="SE",IF(I174="L",4,IF(I174="A",5,7)),IF(OR(B174="EE",B174="CE"),IF(I174="L",3,IF(I174="A",4,6)),0)))))</f>
        <v>3</v>
      </c>
      <c r="I174" s="116" t="str">
        <f>IF(OR(ISBLANK(D174),ISBLANK(E174)),IF(OR(B174="ALI",B174="AIE"),"L",IF(OR(B174="EE",B174="SE",B174="CE"),"A","")),IF(B174="EE",IF(E174&gt;=3,IF(D174&gt;=5,"H","A"),IF(E174&gt;=2,IF(D174&gt;=16,"H",IF(D174&lt;=4,"L","A")),IF(D174&lt;=15,"L","A"))),IF(OR(B174="SE",B174="CE"),IF(E174&gt;=4,IF(D174&gt;=6,"H","A"),IF(E174&gt;=2,IF(D174&gt;=20,"H",IF(D174&lt;=5,"L","A")),IF(D174&lt;=19,"L","A"))),IF(OR(B174="ALI",B174="AIE"),IF(E174&gt;=6,IF(D174&gt;=20,"H","A"),IF(E174&gt;=2,IF(D174&gt;=51,"H",IF(D174&lt;=19,"L","A")),IF(D174&lt;=50,"L","A"))),""))))</f>
        <v>L</v>
      </c>
      <c r="J174" s="7" t="str">
        <f>CONCATENATE(B174,C174)</f>
        <v>CEI</v>
      </c>
      <c r="K174" s="126">
        <f>IF(OR(H174="",H174=0),L174,H174)</f>
        <v>3</v>
      </c>
      <c r="L174" s="126">
        <f>IF(NOT(ISERROR(VLOOKUP(B174,Deflatores!G$42:H$64,2,FALSE))),VLOOKUP(B174,Deflatores!G$42:H$64,2,FALSE),IF(OR(ISBLANK(C174),ISBLANK(B174)),"",VLOOKUP(C174,Deflatores!G$4:H$38,2,FALSE)*H174+VLOOKUP(C174,Deflatores!G$4:I$38,3,FALSE)))</f>
        <v>3</v>
      </c>
      <c r="M174" s="10"/>
      <c r="N174" s="10"/>
      <c r="O174" s="6"/>
    </row>
    <row r="175" spans="1:15" x14ac:dyDescent="0.25">
      <c r="A175" s="131" t="s">
        <v>165</v>
      </c>
      <c r="B175" s="4" t="s">
        <v>51</v>
      </c>
      <c r="C175" s="4" t="s">
        <v>46</v>
      </c>
      <c r="D175" s="7">
        <v>7</v>
      </c>
      <c r="E175" s="7">
        <v>3</v>
      </c>
      <c r="F175" s="116" t="str">
        <f>IF(ISBLANK(B175),"",IF(I175="L","Baixa",IF(I175="A","Média",IF(I175="","","Alta"))))</f>
        <v>Média</v>
      </c>
      <c r="G175" s="7" t="str">
        <f>CONCATENATE(B175,I175)</f>
        <v>CEA</v>
      </c>
      <c r="H175" s="7">
        <f>IF(ISBLANK(B175),"",IF(B175="ALI",IF(I175="L",7,IF(I175="A",10,15)),IF(B175="AIE",IF(I175="L",5,IF(I175="A",7,10)),IF(B175="SE",IF(I175="L",4,IF(I175="A",5,7)),IF(OR(B175="EE",B175="CE"),IF(I175="L",3,IF(I175="A",4,6)),0)))))</f>
        <v>4</v>
      </c>
      <c r="I175" s="116" t="str">
        <f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>A</v>
      </c>
      <c r="J175" s="7" t="str">
        <f>CONCATENATE(B175,C175)</f>
        <v>CEI</v>
      </c>
      <c r="K175" s="126">
        <f>IF(OR(H175="",H175=0),L175,H175)</f>
        <v>4</v>
      </c>
      <c r="L175" s="126">
        <f>IF(NOT(ISERROR(VLOOKUP(B175,Deflatores!G$42:H$64,2,FALSE))),VLOOKUP(B175,Deflatores!G$42:H$64,2,FALSE),IF(OR(ISBLANK(C175),ISBLANK(B175)),"",VLOOKUP(C175,Deflatores!G$4:H$38,2,FALSE)*H175+VLOOKUP(C175,Deflatores!G$4:I$38,3,FALSE)))</f>
        <v>4</v>
      </c>
      <c r="M175" s="10"/>
      <c r="N175" s="10"/>
      <c r="O175" s="6"/>
    </row>
    <row r="176" spans="1:15" x14ac:dyDescent="0.25">
      <c r="A176" s="131" t="s">
        <v>166</v>
      </c>
      <c r="B176" s="4" t="s">
        <v>53</v>
      </c>
      <c r="C176" s="4" t="s">
        <v>46</v>
      </c>
      <c r="D176" s="7">
        <v>3</v>
      </c>
      <c r="E176" s="7">
        <v>1</v>
      </c>
      <c r="F176" s="116" t="str">
        <f>IF(ISBLANK(B176),"",IF(I176="L","Baixa",IF(I176="A","Média",IF(I176="","","Alta"))))</f>
        <v>Baixa</v>
      </c>
      <c r="G176" s="7" t="str">
        <f>CONCATENATE(B176,I176)</f>
        <v>EEL</v>
      </c>
      <c r="H176" s="7">
        <f>IF(ISBLANK(B176),"",IF(B176="ALI",IF(I176="L",7,IF(I176="A",10,15)),IF(B176="AIE",IF(I176="L",5,IF(I176="A",7,10)),IF(B176="SE",IF(I176="L",4,IF(I176="A",5,7)),IF(OR(B176="EE",B176="CE"),IF(I176="L",3,IF(I176="A",4,6)),0)))))</f>
        <v>3</v>
      </c>
      <c r="I176" s="116" t="str">
        <f>IF(OR(ISBLANK(D176),ISBLANK(E176)),IF(OR(B176="ALI",B176="AIE"),"L",IF(OR(B176="EE",B176="SE",B176="CE"),"A","")),IF(B176="EE",IF(E176&gt;=3,IF(D176&gt;=5,"H","A"),IF(E176&gt;=2,IF(D176&gt;=16,"H",IF(D176&lt;=4,"L","A")),IF(D176&lt;=15,"L","A"))),IF(OR(B176="SE",B176="CE"),IF(E176&gt;=4,IF(D176&gt;=6,"H","A"),IF(E176&gt;=2,IF(D176&gt;=20,"H",IF(D176&lt;=5,"L","A")),IF(D176&lt;=19,"L","A"))),IF(OR(B176="ALI",B176="AIE"),IF(E176&gt;=6,IF(D176&gt;=20,"H","A"),IF(E176&gt;=2,IF(D176&gt;=51,"H",IF(D176&lt;=19,"L","A")),IF(D176&lt;=50,"L","A"))),""))))</f>
        <v>L</v>
      </c>
      <c r="J176" s="7" t="str">
        <f>CONCATENATE(B176,C176)</f>
        <v>EEI</v>
      </c>
      <c r="K176" s="126">
        <f>IF(OR(H176="",H176=0),L176,H176)</f>
        <v>3</v>
      </c>
      <c r="L176" s="126">
        <f>IF(NOT(ISERROR(VLOOKUP(B176,Deflatores!G$42:H$64,2,FALSE))),VLOOKUP(B176,Deflatores!G$42:H$64,2,FALSE),IF(OR(ISBLANK(C176),ISBLANK(B176)),"",VLOOKUP(C176,Deflatores!G$4:H$38,2,FALSE)*H176+VLOOKUP(C176,Deflatores!G$4:I$38,3,FALSE)))</f>
        <v>3</v>
      </c>
      <c r="M176" s="10"/>
      <c r="N176" s="10"/>
      <c r="O176" s="6"/>
    </row>
    <row r="177" spans="1:15" x14ac:dyDescent="0.25">
      <c r="A177" s="131"/>
      <c r="B177" s="4"/>
      <c r="C177" s="4"/>
      <c r="D177" s="7"/>
      <c r="E177" s="7"/>
      <c r="F177" s="116" t="str">
        <f t="shared" si="78"/>
        <v/>
      </c>
      <c r="G177" s="7" t="str">
        <f t="shared" si="79"/>
        <v/>
      </c>
      <c r="H177" s="7" t="str">
        <f t="shared" si="80"/>
        <v/>
      </c>
      <c r="I177" s="116" t="str">
        <f t="shared" si="81"/>
        <v/>
      </c>
      <c r="J177" s="7" t="str">
        <f t="shared" si="82"/>
        <v/>
      </c>
      <c r="K177" s="126" t="str">
        <f t="shared" si="83"/>
        <v/>
      </c>
      <c r="L177" s="126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5">
      <c r="A178" s="121" t="s">
        <v>167</v>
      </c>
      <c r="B178" s="4"/>
      <c r="C178" s="4"/>
      <c r="D178" s="7"/>
      <c r="E178" s="7"/>
      <c r="F178" s="116" t="str">
        <f>IF(ISBLANK(B178),"",IF(I178="L","Baixa",IF(I178="A","Média",IF(I178="","","Alta"))))</f>
        <v/>
      </c>
      <c r="G178" s="7" t="str">
        <f>CONCATENATE(B178,I178)</f>
        <v/>
      </c>
      <c r="H178" s="7" t="str">
        <f>IF(ISBLANK(B178),"",IF(B178="ALI",IF(I178="L",7,IF(I178="A",10,15)),IF(B178="AIE",IF(I178="L",5,IF(I178="A",7,10)),IF(B178="SE",IF(I178="L",4,IF(I178="A",5,7)),IF(OR(B178="EE",B178="CE"),IF(I178="L",3,IF(I178="A",4,6)),0)))))</f>
        <v/>
      </c>
      <c r="I178" s="116" t="str">
        <f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>CONCATENATE(B178,C178)</f>
        <v/>
      </c>
      <c r="K178" s="126" t="str">
        <f>IF(OR(H178="",H178=0),L178,H178)</f>
        <v/>
      </c>
      <c r="L178" s="126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5">
      <c r="A179" s="131" t="s">
        <v>168</v>
      </c>
      <c r="B179" s="4" t="s">
        <v>48</v>
      </c>
      <c r="C179" s="4" t="s">
        <v>46</v>
      </c>
      <c r="D179" s="7">
        <v>8</v>
      </c>
      <c r="E179" s="7">
        <v>2</v>
      </c>
      <c r="F179" s="116" t="str">
        <f>IF(ISBLANK(B179),"",IF(I179="L","Baixa",IF(I179="A","Média",IF(I179="","","Alta"))))</f>
        <v>Baixa</v>
      </c>
      <c r="G179" s="7" t="str">
        <f>CONCATENATE(B179,I179)</f>
        <v>ALIL</v>
      </c>
      <c r="H179" s="7">
        <f>IF(ISBLANK(B179),"",IF(B179="ALI",IF(I179="L",7,IF(I179="A",10,15)),IF(B179="AIE",IF(I179="L",5,IF(I179="A",7,10)),IF(B179="SE",IF(I179="L",4,IF(I179="A",5,7)),IF(OR(B179="EE",B179="CE"),IF(I179="L",3,IF(I179="A",4,6)),0)))))</f>
        <v>7</v>
      </c>
      <c r="I179" s="116" t="str">
        <f>IF(OR(ISBLANK(D179),ISBLANK(E179)),IF(OR(B179="ALI",B179="AIE"),"L",IF(OR(B179="EE",B179="SE",B179="CE"),"A","")),IF(B179="EE",IF(E179&gt;=3,IF(D179&gt;=5,"H","A"),IF(E179&gt;=2,IF(D179&gt;=16,"H",IF(D179&lt;=4,"L","A")),IF(D179&lt;=15,"L","A"))),IF(OR(B179="SE",B179="CE"),IF(E179&gt;=4,IF(D179&gt;=6,"H","A"),IF(E179&gt;=2,IF(D179&gt;=20,"H",IF(D179&lt;=5,"L","A")),IF(D179&lt;=19,"L","A"))),IF(OR(B179="ALI",B179="AIE"),IF(E179&gt;=6,IF(D179&gt;=20,"H","A"),IF(E179&gt;=2,IF(D179&gt;=51,"H",IF(D179&lt;=19,"L","A")),IF(D179&lt;=50,"L","A"))),""))))</f>
        <v>L</v>
      </c>
      <c r="J179" s="7" t="str">
        <f>CONCATENATE(B179,C179)</f>
        <v>ALII</v>
      </c>
      <c r="K179" s="126">
        <f>IF(OR(H179="",H179=0),L179,H179)</f>
        <v>7</v>
      </c>
      <c r="L179" s="126">
        <f>IF(NOT(ISERROR(VLOOKUP(B179,Deflatores!G$42:H$64,2,FALSE))),VLOOKUP(B179,Deflatores!G$42:H$64,2,FALSE),IF(OR(ISBLANK(C179),ISBLANK(B179)),"",VLOOKUP(C179,Deflatores!G$4:H$38,2,FALSE)*H179+VLOOKUP(C179,Deflatores!G$4:I$38,3,FALSE)))</f>
        <v>7</v>
      </c>
      <c r="M179" s="10"/>
      <c r="N179" s="10"/>
      <c r="O179" s="6"/>
    </row>
    <row r="180" spans="1:15" x14ac:dyDescent="0.25">
      <c r="A180" s="131" t="s">
        <v>169</v>
      </c>
      <c r="B180" s="4" t="s">
        <v>45</v>
      </c>
      <c r="C180" s="4" t="s">
        <v>46</v>
      </c>
      <c r="D180" s="7">
        <v>2</v>
      </c>
      <c r="E180" s="7">
        <v>1</v>
      </c>
      <c r="F180" s="116" t="str">
        <f>IF(ISBLANK(B180),"",IF(I180="L","Baixa",IF(I180="A","Média",IF(I180="","","Alta"))))</f>
        <v>Baixa</v>
      </c>
      <c r="G180" s="7" t="str">
        <f>CONCATENATE(B180,I180)</f>
        <v>AIEL</v>
      </c>
      <c r="H180" s="7">
        <f>IF(ISBLANK(B180),"",IF(B180="ALI",IF(I180="L",7,IF(I180="A",10,15)),IF(B180="AIE",IF(I180="L",5,IF(I180="A",7,10)),IF(B180="SE",IF(I180="L",4,IF(I180="A",5,7)),IF(OR(B180="EE",B180="CE"),IF(I180="L",3,IF(I180="A",4,6)),0)))))</f>
        <v>5</v>
      </c>
      <c r="I180" s="116" t="str">
        <f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>L</v>
      </c>
      <c r="J180" s="7" t="str">
        <f>CONCATENATE(B180,C180)</f>
        <v>AIEI</v>
      </c>
      <c r="K180" s="126">
        <f>IF(OR(H180="",H180=0),L180,H180)</f>
        <v>5</v>
      </c>
      <c r="L180" s="126">
        <f>IF(NOT(ISERROR(VLOOKUP(B180,Deflatores!G$42:H$64,2,FALSE))),VLOOKUP(B180,Deflatores!G$42:H$64,2,FALSE),IF(OR(ISBLANK(C180),ISBLANK(B180)),"",VLOOKUP(C180,Deflatores!G$4:H$38,2,FALSE)*H180+VLOOKUP(C180,Deflatores!G$4:I$38,3,FALSE)))</f>
        <v>5</v>
      </c>
      <c r="M180" s="10"/>
      <c r="N180" s="10"/>
      <c r="O180" s="6"/>
    </row>
    <row r="181" spans="1:15" x14ac:dyDescent="0.25">
      <c r="A181" s="131" t="s">
        <v>170</v>
      </c>
      <c r="B181" s="4" t="s">
        <v>51</v>
      </c>
      <c r="C181" s="4" t="s">
        <v>46</v>
      </c>
      <c r="D181" s="7">
        <v>8</v>
      </c>
      <c r="E181" s="7">
        <v>4</v>
      </c>
      <c r="F181" s="116" t="str">
        <f t="shared" si="78"/>
        <v>Alta</v>
      </c>
      <c r="G181" s="7" t="str">
        <f t="shared" si="79"/>
        <v>CEH</v>
      </c>
      <c r="H181" s="7">
        <f t="shared" si="80"/>
        <v>6</v>
      </c>
      <c r="I181" s="116" t="str">
        <f t="shared" si="81"/>
        <v>H</v>
      </c>
      <c r="J181" s="7" t="str">
        <f t="shared" si="82"/>
        <v>CEI</v>
      </c>
      <c r="K181" s="126">
        <f t="shared" si="83"/>
        <v>6</v>
      </c>
      <c r="L181" s="126">
        <f>IF(NOT(ISERROR(VLOOKUP(B181,Deflatores!G$42:H$64,2,FALSE))),VLOOKUP(B181,Deflatores!G$42:H$64,2,FALSE),IF(OR(ISBLANK(C181),ISBLANK(B181)),"",VLOOKUP(C181,Deflatores!G$4:H$38,2,FALSE)*H181+VLOOKUP(C181,Deflatores!G$4:I$38,3,FALSE)))</f>
        <v>6</v>
      </c>
      <c r="M181" s="10"/>
      <c r="N181" s="10"/>
      <c r="O181" s="6"/>
    </row>
    <row r="182" spans="1:15" x14ac:dyDescent="0.25">
      <c r="A182" s="131" t="s">
        <v>171</v>
      </c>
      <c r="B182" s="4" t="s">
        <v>53</v>
      </c>
      <c r="C182" s="4" t="s">
        <v>46</v>
      </c>
      <c r="D182" s="7">
        <v>8</v>
      </c>
      <c r="E182" s="7">
        <v>3</v>
      </c>
      <c r="F182" s="116" t="str">
        <f t="shared" si="78"/>
        <v>Alta</v>
      </c>
      <c r="G182" s="7" t="str">
        <f t="shared" si="79"/>
        <v>EEH</v>
      </c>
      <c r="H182" s="7">
        <f t="shared" si="80"/>
        <v>6</v>
      </c>
      <c r="I182" s="116" t="str">
        <f t="shared" si="81"/>
        <v>H</v>
      </c>
      <c r="J182" s="7" t="str">
        <f t="shared" si="82"/>
        <v>EEI</v>
      </c>
      <c r="K182" s="126">
        <f t="shared" si="83"/>
        <v>6</v>
      </c>
      <c r="L182" s="126">
        <f>IF(NOT(ISERROR(VLOOKUP(B182,Deflatores!G$42:H$64,2,FALSE))),VLOOKUP(B182,Deflatores!G$42:H$64,2,FALSE),IF(OR(ISBLANK(C182),ISBLANK(B182)),"",VLOOKUP(C182,Deflatores!G$4:H$38,2,FALSE)*H182+VLOOKUP(C182,Deflatores!G$4:I$38,3,FALSE)))</f>
        <v>6</v>
      </c>
      <c r="M182" s="10"/>
      <c r="N182" s="10"/>
      <c r="O182" s="6"/>
    </row>
    <row r="183" spans="1:15" x14ac:dyDescent="0.25">
      <c r="A183" s="132" t="s">
        <v>172</v>
      </c>
      <c r="B183" s="4" t="s">
        <v>51</v>
      </c>
      <c r="C183" s="4" t="s">
        <v>46</v>
      </c>
      <c r="D183" s="7">
        <v>2</v>
      </c>
      <c r="E183" s="7">
        <v>1</v>
      </c>
      <c r="F183" s="116" t="str">
        <f>IF(ISBLANK(B183),"",IF(I183="L","Baixa",IF(I183="A","Média",IF(I183="","","Alta"))))</f>
        <v>Baixa</v>
      </c>
      <c r="G183" s="7" t="str">
        <f>CONCATENATE(B183,I183)</f>
        <v>CEL</v>
      </c>
      <c r="H183" s="7">
        <f>IF(ISBLANK(B183),"",IF(B183="ALI",IF(I183="L",7,IF(I183="A",10,15)),IF(B183="AIE",IF(I183="L",5,IF(I183="A",7,10)),IF(B183="SE",IF(I183="L",4,IF(I183="A",5,7)),IF(OR(B183="EE",B183="CE"),IF(I183="L",3,IF(I183="A",4,6)),0)))))</f>
        <v>3</v>
      </c>
      <c r="I183" s="116" t="str">
        <f>IF(OR(ISBLANK(D183),ISBLANK(E183)),IF(OR(B183="ALI",B183="AIE"),"L",IF(OR(B183="EE",B183="SE",B183="CE"),"A","")),IF(B183="EE",IF(E183&gt;=3,IF(D183&gt;=5,"H","A"),IF(E183&gt;=2,IF(D183&gt;=16,"H",IF(D183&lt;=4,"L","A")),IF(D183&lt;=15,"L","A"))),IF(OR(B183="SE",B183="CE"),IF(E183&gt;=4,IF(D183&gt;=6,"H","A"),IF(E183&gt;=2,IF(D183&gt;=20,"H",IF(D183&lt;=5,"L","A")),IF(D183&lt;=19,"L","A"))),IF(OR(B183="ALI",B183="AIE"),IF(E183&gt;=6,IF(D183&gt;=20,"H","A"),IF(E183&gt;=2,IF(D183&gt;=51,"H",IF(D183&lt;=19,"L","A")),IF(D183&lt;=50,"L","A"))),""))))</f>
        <v>L</v>
      </c>
      <c r="J183" s="7" t="str">
        <f>CONCATENATE(B183,C183)</f>
        <v>CEI</v>
      </c>
      <c r="K183" s="126">
        <f>IF(OR(H183="",H183=0),L183,H183)</f>
        <v>3</v>
      </c>
      <c r="L183" s="126">
        <f>IF(NOT(ISERROR(VLOOKUP(B183,Deflatores!G$42:H$64,2,FALSE))),VLOOKUP(B183,Deflatores!G$42:H$64,2,FALSE),IF(OR(ISBLANK(C183),ISBLANK(B183)),"",VLOOKUP(C183,Deflatores!G$4:H$38,2,FALSE)*H183+VLOOKUP(C183,Deflatores!G$4:I$38,3,FALSE)))</f>
        <v>3</v>
      </c>
      <c r="M183" s="10"/>
      <c r="N183" s="10"/>
      <c r="O183" s="6"/>
    </row>
    <row r="184" spans="1:15" x14ac:dyDescent="0.25">
      <c r="A184" s="131" t="s">
        <v>173</v>
      </c>
      <c r="B184" s="4" t="s">
        <v>53</v>
      </c>
      <c r="C184" s="4" t="s">
        <v>46</v>
      </c>
      <c r="D184" s="7">
        <v>8</v>
      </c>
      <c r="E184" s="7">
        <v>3</v>
      </c>
      <c r="F184" s="116" t="str">
        <f>IF(ISBLANK(B184),"",IF(I184="L","Baixa",IF(I184="A","Média",IF(I184="","","Alta"))))</f>
        <v>Alta</v>
      </c>
      <c r="G184" s="7" t="str">
        <f>CONCATENATE(B184,I184)</f>
        <v>EEH</v>
      </c>
      <c r="H184" s="7">
        <f>IF(ISBLANK(B184),"",IF(B184="ALI",IF(I184="L",7,IF(I184="A",10,15)),IF(B184="AIE",IF(I184="L",5,IF(I184="A",7,10)),IF(B184="SE",IF(I184="L",4,IF(I184="A",5,7)),IF(OR(B184="EE",B184="CE"),IF(I184="L",3,IF(I184="A",4,6)),0)))))</f>
        <v>6</v>
      </c>
      <c r="I184" s="116" t="str">
        <f>IF(OR(ISBLANK(D184),ISBLANK(E184)),IF(OR(B184="ALI",B184="AIE"),"L",IF(OR(B184="EE",B184="SE",B184="CE"),"A","")),IF(B184="EE",IF(E184&gt;=3,IF(D184&gt;=5,"H","A"),IF(E184&gt;=2,IF(D184&gt;=16,"H",IF(D184&lt;=4,"L","A")),IF(D184&lt;=15,"L","A"))),IF(OR(B184="SE",B184="CE"),IF(E184&gt;=4,IF(D184&gt;=6,"H","A"),IF(E184&gt;=2,IF(D184&gt;=20,"H",IF(D184&lt;=5,"L","A")),IF(D184&lt;=19,"L","A"))),IF(OR(B184="ALI",B184="AIE"),IF(E184&gt;=6,IF(D184&gt;=20,"H","A"),IF(E184&gt;=2,IF(D184&gt;=51,"H",IF(D184&lt;=19,"L","A")),IF(D184&lt;=50,"L","A"))),""))))</f>
        <v>H</v>
      </c>
      <c r="J184" s="7" t="str">
        <f>CONCATENATE(B184,C184)</f>
        <v>EEI</v>
      </c>
      <c r="K184" s="126">
        <f>IF(OR(H184="",H184=0),L184,H184)</f>
        <v>6</v>
      </c>
      <c r="L184" s="126">
        <f>IF(NOT(ISERROR(VLOOKUP(B184,Deflatores!G$42:H$64,2,FALSE))),VLOOKUP(B184,Deflatores!G$42:H$64,2,FALSE),IF(OR(ISBLANK(C184),ISBLANK(B184)),"",VLOOKUP(C184,Deflatores!G$4:H$38,2,FALSE)*H184+VLOOKUP(C184,Deflatores!G$4:I$38,3,FALSE)))</f>
        <v>6</v>
      </c>
      <c r="M184" s="10"/>
      <c r="N184" s="10"/>
      <c r="O184" s="6"/>
    </row>
    <row r="185" spans="1:15" x14ac:dyDescent="0.25">
      <c r="A185" s="132" t="s">
        <v>174</v>
      </c>
      <c r="B185" s="4" t="s">
        <v>51</v>
      </c>
      <c r="C185" s="4" t="s">
        <v>46</v>
      </c>
      <c r="D185" s="7">
        <v>7</v>
      </c>
      <c r="E185" s="7">
        <v>3</v>
      </c>
      <c r="F185" s="116" t="str">
        <f t="shared" ref="F185:F193" si="84">IF(ISBLANK(B185),"",IF(I185="L","Baixa",IF(I185="A","Média",IF(I185="","","Alta"))))</f>
        <v>Média</v>
      </c>
      <c r="G185" s="7" t="str">
        <f t="shared" ref="G185:G193" si="85">CONCATENATE(B185,I185)</f>
        <v>CEA</v>
      </c>
      <c r="H185" s="7">
        <f t="shared" ref="H185:H193" si="86">IF(ISBLANK(B185),"",IF(B185="ALI",IF(I185="L",7,IF(I185="A",10,15)),IF(B185="AIE",IF(I185="L",5,IF(I185="A",7,10)),IF(B185="SE",IF(I185="L",4,IF(I185="A",5,7)),IF(OR(B185="EE",B185="CE"),IF(I185="L",3,IF(I185="A",4,6)),0)))))</f>
        <v>4</v>
      </c>
      <c r="I185" s="116" t="str">
        <f t="shared" ref="I185:I193" si="87">IF(OR(ISBLANK(D185),ISBLANK(E185)),IF(OR(B185="ALI",B185="AIE"),"L",IF(OR(B185="EE",B185="SE",B185="CE"),"A","")),IF(B185="EE",IF(E185&gt;=3,IF(D185&gt;=5,"H","A"),IF(E185&gt;=2,IF(D185&gt;=16,"H",IF(D185&lt;=4,"L","A")),IF(D185&lt;=15,"L","A"))),IF(OR(B185="SE",B185="CE"),IF(E185&gt;=4,IF(D185&gt;=6,"H","A"),IF(E185&gt;=2,IF(D185&gt;=20,"H",IF(D185&lt;=5,"L","A")),IF(D185&lt;=19,"L","A"))),IF(OR(B185="ALI",B185="AIE"),IF(E185&gt;=6,IF(D185&gt;=20,"H","A"),IF(E185&gt;=2,IF(D185&gt;=51,"H",IF(D185&lt;=19,"L","A")),IF(D185&lt;=50,"L","A"))),""))))</f>
        <v>A</v>
      </c>
      <c r="J185" s="7" t="str">
        <f t="shared" ref="J185:J193" si="88">CONCATENATE(B185,C185)</f>
        <v>CEI</v>
      </c>
      <c r="K185" s="126">
        <f t="shared" ref="K185:K193" si="89">IF(OR(H185="",H185=0),L185,H185)</f>
        <v>4</v>
      </c>
      <c r="L185" s="126">
        <f>IF(NOT(ISERROR(VLOOKUP(B185,Deflatores!G$42:H$64,2,FALSE))),VLOOKUP(B185,Deflatores!G$42:H$64,2,FALSE),IF(OR(ISBLANK(C185),ISBLANK(B185)),"",VLOOKUP(C185,Deflatores!G$4:H$38,2,FALSE)*H185+VLOOKUP(C185,Deflatores!G$4:I$38,3,FALSE)))</f>
        <v>4</v>
      </c>
      <c r="M185" s="10"/>
      <c r="N185" s="10"/>
      <c r="O185" s="6"/>
    </row>
    <row r="186" spans="1:15" x14ac:dyDescent="0.25">
      <c r="A186" s="131" t="s">
        <v>175</v>
      </c>
      <c r="B186" s="4" t="s">
        <v>51</v>
      </c>
      <c r="C186" s="4" t="s">
        <v>46</v>
      </c>
      <c r="D186" s="7">
        <v>9</v>
      </c>
      <c r="E186" s="7">
        <v>3</v>
      </c>
      <c r="F186" s="116" t="str">
        <f t="shared" si="84"/>
        <v>Média</v>
      </c>
      <c r="G186" s="7" t="str">
        <f t="shared" si="85"/>
        <v>CEA</v>
      </c>
      <c r="H186" s="7">
        <f t="shared" si="86"/>
        <v>4</v>
      </c>
      <c r="I186" s="116" t="str">
        <f t="shared" si="87"/>
        <v>A</v>
      </c>
      <c r="J186" s="7" t="str">
        <f t="shared" si="88"/>
        <v>CEI</v>
      </c>
      <c r="K186" s="126">
        <f t="shared" si="89"/>
        <v>4</v>
      </c>
      <c r="L186" s="126">
        <f>IF(NOT(ISERROR(VLOOKUP(B186,Deflatores!G$42:H$64,2,FALSE))),VLOOKUP(B186,Deflatores!G$42:H$64,2,FALSE),IF(OR(ISBLANK(C186),ISBLANK(B186)),"",VLOOKUP(C186,Deflatores!G$4:H$38,2,FALSE)*H186+VLOOKUP(C186,Deflatores!G$4:I$38,3,FALSE)))</f>
        <v>4</v>
      </c>
      <c r="M186" s="10"/>
      <c r="N186" s="10"/>
      <c r="O186" s="6"/>
    </row>
    <row r="187" spans="1:15" x14ac:dyDescent="0.25">
      <c r="A187" s="131" t="s">
        <v>176</v>
      </c>
      <c r="B187" s="4" t="s">
        <v>53</v>
      </c>
      <c r="C187" s="4" t="s">
        <v>46</v>
      </c>
      <c r="D187" s="7">
        <v>3</v>
      </c>
      <c r="E187" s="7">
        <v>1</v>
      </c>
      <c r="F187" s="116" t="str">
        <f t="shared" si="84"/>
        <v>Baixa</v>
      </c>
      <c r="G187" s="7" t="str">
        <f t="shared" si="85"/>
        <v>EEL</v>
      </c>
      <c r="H187" s="7">
        <f t="shared" si="86"/>
        <v>3</v>
      </c>
      <c r="I187" s="116" t="str">
        <f t="shared" si="87"/>
        <v>L</v>
      </c>
      <c r="J187" s="7" t="str">
        <f t="shared" si="88"/>
        <v>EEI</v>
      </c>
      <c r="K187" s="126">
        <f t="shared" si="89"/>
        <v>3</v>
      </c>
      <c r="L187" s="126">
        <f>IF(NOT(ISERROR(VLOOKUP(B187,Deflatores!G$42:H$64,2,FALSE))),VLOOKUP(B187,Deflatores!G$42:H$64,2,FALSE),IF(OR(ISBLANK(C187),ISBLANK(B187)),"",VLOOKUP(C187,Deflatores!G$4:H$38,2,FALSE)*H187+VLOOKUP(C187,Deflatores!G$4:I$38,3,FALSE)))</f>
        <v>3</v>
      </c>
      <c r="M187" s="10"/>
      <c r="N187" s="10"/>
      <c r="O187" s="6"/>
    </row>
    <row r="188" spans="1:15" x14ac:dyDescent="0.25">
      <c r="A188" s="131" t="s">
        <v>177</v>
      </c>
      <c r="B188" s="4" t="s">
        <v>53</v>
      </c>
      <c r="C188" s="4" t="s">
        <v>46</v>
      </c>
      <c r="D188" s="7">
        <v>3</v>
      </c>
      <c r="E188" s="7">
        <v>1</v>
      </c>
      <c r="F188" s="116" t="str">
        <f t="shared" si="84"/>
        <v>Baixa</v>
      </c>
      <c r="G188" s="7" t="str">
        <f t="shared" si="85"/>
        <v>EEL</v>
      </c>
      <c r="H188" s="7">
        <f t="shared" si="86"/>
        <v>3</v>
      </c>
      <c r="I188" s="116" t="str">
        <f t="shared" si="87"/>
        <v>L</v>
      </c>
      <c r="J188" s="7" t="str">
        <f t="shared" si="88"/>
        <v>EEI</v>
      </c>
      <c r="K188" s="126">
        <f t="shared" si="89"/>
        <v>3</v>
      </c>
      <c r="L188" s="126">
        <f>IF(NOT(ISERROR(VLOOKUP(B188,Deflatores!G$42:H$64,2,FALSE))),VLOOKUP(B188,Deflatores!G$42:H$64,2,FALSE),IF(OR(ISBLANK(C188),ISBLANK(B188)),"",VLOOKUP(C188,Deflatores!G$4:H$38,2,FALSE)*H188+VLOOKUP(C188,Deflatores!G$4:I$38,3,FALSE)))</f>
        <v>3</v>
      </c>
      <c r="M188" s="10"/>
      <c r="N188" s="10"/>
      <c r="O188" s="6"/>
    </row>
    <row r="189" spans="1:15" x14ac:dyDescent="0.25">
      <c r="A189" s="131" t="s">
        <v>178</v>
      </c>
      <c r="B189" s="4" t="s">
        <v>53</v>
      </c>
      <c r="C189" s="4" t="s">
        <v>46</v>
      </c>
      <c r="D189" s="7">
        <v>3</v>
      </c>
      <c r="E189" s="7">
        <v>1</v>
      </c>
      <c r="F189" s="116" t="str">
        <f t="shared" si="84"/>
        <v>Baixa</v>
      </c>
      <c r="G189" s="7" t="str">
        <f t="shared" si="85"/>
        <v>EEL</v>
      </c>
      <c r="H189" s="7">
        <f t="shared" si="86"/>
        <v>3</v>
      </c>
      <c r="I189" s="116" t="str">
        <f t="shared" si="87"/>
        <v>L</v>
      </c>
      <c r="J189" s="7" t="str">
        <f t="shared" si="88"/>
        <v>EEI</v>
      </c>
      <c r="K189" s="126">
        <f t="shared" si="89"/>
        <v>3</v>
      </c>
      <c r="L189" s="126">
        <f>IF(NOT(ISERROR(VLOOKUP(B189,Deflatores!G$42:H$64,2,FALSE))),VLOOKUP(B189,Deflatores!G$42:H$64,2,FALSE),IF(OR(ISBLANK(C189),ISBLANK(B189)),"",VLOOKUP(C189,Deflatores!G$4:H$38,2,FALSE)*H189+VLOOKUP(C189,Deflatores!G$4:I$38,3,FALSE)))</f>
        <v>3</v>
      </c>
      <c r="M189" s="10"/>
      <c r="N189" s="10"/>
      <c r="O189" s="6"/>
    </row>
    <row r="190" spans="1:15" x14ac:dyDescent="0.25">
      <c r="A190" s="132" t="s">
        <v>179</v>
      </c>
      <c r="B190" s="4" t="s">
        <v>53</v>
      </c>
      <c r="C190" s="4" t="s">
        <v>46</v>
      </c>
      <c r="D190" s="7">
        <v>1</v>
      </c>
      <c r="E190" s="7">
        <v>1</v>
      </c>
      <c r="F190" s="116" t="str">
        <f t="shared" si="84"/>
        <v>Baixa</v>
      </c>
      <c r="G190" s="7" t="str">
        <f t="shared" si="85"/>
        <v>EEL</v>
      </c>
      <c r="H190" s="7">
        <f t="shared" si="86"/>
        <v>3</v>
      </c>
      <c r="I190" s="116" t="str">
        <f t="shared" si="87"/>
        <v>L</v>
      </c>
      <c r="J190" s="7" t="str">
        <f t="shared" si="88"/>
        <v>EEI</v>
      </c>
      <c r="K190" s="126">
        <f t="shared" si="89"/>
        <v>3</v>
      </c>
      <c r="L190" s="126">
        <f>IF(NOT(ISERROR(VLOOKUP(B190,Deflatores!G$42:H$64,2,FALSE))),VLOOKUP(B190,Deflatores!G$42:H$64,2,FALSE),IF(OR(ISBLANK(C190),ISBLANK(B190)),"",VLOOKUP(C190,Deflatores!G$4:H$38,2,FALSE)*H190+VLOOKUP(C190,Deflatores!G$4:I$38,3,FALSE)))</f>
        <v>3</v>
      </c>
      <c r="M190" s="10"/>
      <c r="N190" s="10"/>
      <c r="O190" s="6"/>
    </row>
    <row r="191" spans="1:15" x14ac:dyDescent="0.25">
      <c r="A191" s="131" t="s">
        <v>180</v>
      </c>
      <c r="B191" s="4" t="s">
        <v>53</v>
      </c>
      <c r="C191" s="4" t="s">
        <v>46</v>
      </c>
      <c r="D191" s="7">
        <v>3</v>
      </c>
      <c r="E191" s="7">
        <v>1</v>
      </c>
      <c r="F191" s="116" t="str">
        <f t="shared" si="84"/>
        <v>Baixa</v>
      </c>
      <c r="G191" s="7" t="str">
        <f t="shared" si="85"/>
        <v>EEL</v>
      </c>
      <c r="H191" s="7">
        <f t="shared" si="86"/>
        <v>3</v>
      </c>
      <c r="I191" s="116" t="str">
        <f t="shared" si="87"/>
        <v>L</v>
      </c>
      <c r="J191" s="7" t="str">
        <f t="shared" si="88"/>
        <v>EEI</v>
      </c>
      <c r="K191" s="126">
        <f t="shared" si="89"/>
        <v>3</v>
      </c>
      <c r="L191" s="126">
        <f>IF(NOT(ISERROR(VLOOKUP(B191,Deflatores!G$42:H$64,2,FALSE))),VLOOKUP(B191,Deflatores!G$42:H$64,2,FALSE),IF(OR(ISBLANK(C191),ISBLANK(B191)),"",VLOOKUP(C191,Deflatores!G$4:H$38,2,FALSE)*H191+VLOOKUP(C191,Deflatores!G$4:I$38,3,FALSE)))</f>
        <v>3</v>
      </c>
      <c r="M191" s="10"/>
      <c r="N191" s="10"/>
      <c r="O191" s="6"/>
    </row>
    <row r="192" spans="1:15" x14ac:dyDescent="0.25">
      <c r="A192" s="119"/>
      <c r="B192" s="4"/>
      <c r="C192" s="4"/>
      <c r="D192" s="7"/>
      <c r="E192" s="7"/>
      <c r="F192" s="116" t="str">
        <f t="shared" si="84"/>
        <v/>
      </c>
      <c r="G192" s="7" t="str">
        <f t="shared" si="85"/>
        <v/>
      </c>
      <c r="H192" s="7" t="str">
        <f t="shared" si="86"/>
        <v/>
      </c>
      <c r="I192" s="116" t="str">
        <f t="shared" si="87"/>
        <v/>
      </c>
      <c r="J192" s="7" t="str">
        <f t="shared" si="88"/>
        <v/>
      </c>
      <c r="K192" s="126" t="str">
        <f t="shared" si="89"/>
        <v/>
      </c>
      <c r="L192" s="126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5">
      <c r="A193" s="121" t="s">
        <v>181</v>
      </c>
      <c r="B193" s="4"/>
      <c r="C193" s="4"/>
      <c r="D193" s="7"/>
      <c r="E193" s="7"/>
      <c r="F193" s="116" t="str">
        <f t="shared" si="84"/>
        <v/>
      </c>
      <c r="G193" s="7" t="str">
        <f t="shared" si="85"/>
        <v/>
      </c>
      <c r="H193" s="7" t="str">
        <f t="shared" si="86"/>
        <v/>
      </c>
      <c r="I193" s="116" t="str">
        <f t="shared" si="87"/>
        <v/>
      </c>
      <c r="J193" s="7" t="str">
        <f t="shared" si="88"/>
        <v/>
      </c>
      <c r="K193" s="126" t="str">
        <f t="shared" si="89"/>
        <v/>
      </c>
      <c r="L193" s="126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5">
      <c r="A194" s="131" t="s">
        <v>182</v>
      </c>
      <c r="B194" s="4" t="s">
        <v>48</v>
      </c>
      <c r="C194" s="4" t="s">
        <v>46</v>
      </c>
      <c r="D194" s="7">
        <v>11</v>
      </c>
      <c r="E194" s="7">
        <v>2</v>
      </c>
      <c r="F194" s="116" t="str">
        <f>IF(ISBLANK(B194),"",IF(I194="L","Baixa",IF(I194="A","Média",IF(I194="","","Alta"))))</f>
        <v>Baixa</v>
      </c>
      <c r="G194" s="7" t="str">
        <f>CONCATENATE(B194,I194)</f>
        <v>ALIL</v>
      </c>
      <c r="H194" s="7">
        <f>IF(ISBLANK(B194),"",IF(B194="ALI",IF(I194="L",7,IF(I194="A",10,15)),IF(B194="AIE",IF(I194="L",5,IF(I194="A",7,10)),IF(B194="SE",IF(I194="L",4,IF(I194="A",5,7)),IF(OR(B194="EE",B194="CE"),IF(I194="L",3,IF(I194="A",4,6)),0)))))</f>
        <v>7</v>
      </c>
      <c r="I194" s="116" t="str">
        <f>IF(OR(ISBLANK(D194),ISBLANK(E194)),IF(OR(B194="ALI",B194="AIE"),"L",IF(OR(B194="EE",B194="SE",B194="CE"),"A","")),IF(B194="EE",IF(E194&gt;=3,IF(D194&gt;=5,"H","A"),IF(E194&gt;=2,IF(D194&gt;=16,"H",IF(D194&lt;=4,"L","A")),IF(D194&lt;=15,"L","A"))),IF(OR(B194="SE",B194="CE"),IF(E194&gt;=4,IF(D194&gt;=6,"H","A"),IF(E194&gt;=2,IF(D194&gt;=20,"H",IF(D194&lt;=5,"L","A")),IF(D194&lt;=19,"L","A"))),IF(OR(B194="ALI",B194="AIE"),IF(E194&gt;=6,IF(D194&gt;=20,"H","A"),IF(E194&gt;=2,IF(D194&gt;=51,"H",IF(D194&lt;=19,"L","A")),IF(D194&lt;=50,"L","A"))),""))))</f>
        <v>L</v>
      </c>
      <c r="J194" s="7" t="str">
        <f>CONCATENATE(B194,C194)</f>
        <v>ALII</v>
      </c>
      <c r="K194" s="126">
        <f>IF(OR(H194="",H194=0),L194,H194)</f>
        <v>7</v>
      </c>
      <c r="L194" s="126">
        <f>IF(NOT(ISERROR(VLOOKUP(B194,Deflatores!G$42:H$64,2,FALSE))),VLOOKUP(B194,Deflatores!G$42:H$64,2,FALSE),IF(OR(ISBLANK(C194),ISBLANK(B194)),"",VLOOKUP(C194,Deflatores!G$4:H$38,2,FALSE)*H194+VLOOKUP(C194,Deflatores!G$4:I$38,3,FALSE)))</f>
        <v>7</v>
      </c>
      <c r="M194" s="10"/>
      <c r="N194" s="10"/>
      <c r="O194" s="6"/>
    </row>
    <row r="195" spans="1:15" x14ac:dyDescent="0.25">
      <c r="A195" s="131" t="s">
        <v>183</v>
      </c>
      <c r="B195" s="4" t="s">
        <v>51</v>
      </c>
      <c r="C195" s="4" t="s">
        <v>46</v>
      </c>
      <c r="D195" s="7">
        <v>8</v>
      </c>
      <c r="E195" s="7">
        <v>3</v>
      </c>
      <c r="F195" s="116" t="str">
        <f>IF(ISBLANK(B195),"",IF(I195="L","Baixa",IF(I195="A","Média",IF(I195="","","Alta"))))</f>
        <v>Média</v>
      </c>
      <c r="G195" s="7" t="str">
        <f>CONCATENATE(B195,I195)</f>
        <v>CEA</v>
      </c>
      <c r="H195" s="7">
        <f>IF(ISBLANK(B195),"",IF(B195="ALI",IF(I195="L",7,IF(I195="A",10,15)),IF(B195="AIE",IF(I195="L",5,IF(I195="A",7,10)),IF(B195="SE",IF(I195="L",4,IF(I195="A",5,7)),IF(OR(B195="EE",B195="CE"),IF(I195="L",3,IF(I195="A",4,6)),0)))))</f>
        <v>4</v>
      </c>
      <c r="I195" s="116" t="str">
        <f>IF(OR(ISBLANK(D195),ISBLANK(E195)),IF(OR(B195="ALI",B195="AIE"),"L",IF(OR(B195="EE",B195="SE",B195="CE"),"A","")),IF(B195="EE",IF(E195&gt;=3,IF(D195&gt;=5,"H","A"),IF(E195&gt;=2,IF(D195&gt;=16,"H",IF(D195&lt;=4,"L","A")),IF(D195&lt;=15,"L","A"))),IF(OR(B195="SE",B195="CE"),IF(E195&gt;=4,IF(D195&gt;=6,"H","A"),IF(E195&gt;=2,IF(D195&gt;=20,"H",IF(D195&lt;=5,"L","A")),IF(D195&lt;=19,"L","A"))),IF(OR(B195="ALI",B195="AIE"),IF(E195&gt;=6,IF(D195&gt;=20,"H","A"),IF(E195&gt;=2,IF(D195&gt;=51,"H",IF(D195&lt;=19,"L","A")),IF(D195&lt;=50,"L","A"))),""))))</f>
        <v>A</v>
      </c>
      <c r="J195" s="7" t="str">
        <f>CONCATENATE(B195,C195)</f>
        <v>CEI</v>
      </c>
      <c r="K195" s="126">
        <f>IF(OR(H195="",H195=0),L195,H195)</f>
        <v>4</v>
      </c>
      <c r="L195" s="126">
        <f>IF(NOT(ISERROR(VLOOKUP(B195,Deflatores!G$42:H$64,2,FALSE))),VLOOKUP(B195,Deflatores!G$42:H$64,2,FALSE),IF(OR(ISBLANK(C195),ISBLANK(B195)),"",VLOOKUP(C195,Deflatores!G$4:H$38,2,FALSE)*H195+VLOOKUP(C195,Deflatores!G$4:I$38,3,FALSE)))</f>
        <v>4</v>
      </c>
      <c r="M195" s="10"/>
      <c r="N195" s="10"/>
      <c r="O195" s="6"/>
    </row>
    <row r="196" spans="1:15" x14ac:dyDescent="0.25">
      <c r="A196" s="131" t="s">
        <v>184</v>
      </c>
      <c r="B196" s="4" t="s">
        <v>53</v>
      </c>
      <c r="C196" s="4" t="s">
        <v>46</v>
      </c>
      <c r="D196" s="7">
        <v>8</v>
      </c>
      <c r="E196" s="7">
        <v>2</v>
      </c>
      <c r="F196" s="116" t="str">
        <f>IF(ISBLANK(B196),"",IF(I196="L","Baixa",IF(I196="A","Média",IF(I196="","","Alta"))))</f>
        <v>Média</v>
      </c>
      <c r="G196" s="7" t="str">
        <f>CONCATENATE(B196,I196)</f>
        <v>EEA</v>
      </c>
      <c r="H196" s="7">
        <f>IF(ISBLANK(B196),"",IF(B196="ALI",IF(I196="L",7,IF(I196="A",10,15)),IF(B196="AIE",IF(I196="L",5,IF(I196="A",7,10)),IF(B196="SE",IF(I196="L",4,IF(I196="A",5,7)),IF(OR(B196="EE",B196="CE"),IF(I196="L",3,IF(I196="A",4,6)),0)))))</f>
        <v>4</v>
      </c>
      <c r="I196" s="116" t="str">
        <f>IF(OR(ISBLANK(D196),ISBLANK(E196)),IF(OR(B196="ALI",B196="AIE"),"L",IF(OR(B196="EE",B196="SE",B196="CE"),"A","")),IF(B196="EE",IF(E196&gt;=3,IF(D196&gt;=5,"H","A"),IF(E196&gt;=2,IF(D196&gt;=16,"H",IF(D196&lt;=4,"L","A")),IF(D196&lt;=15,"L","A"))),IF(OR(B196="SE",B196="CE"),IF(E196&gt;=4,IF(D196&gt;=6,"H","A"),IF(E196&gt;=2,IF(D196&gt;=20,"H",IF(D196&lt;=5,"L","A")),IF(D196&lt;=19,"L","A"))),IF(OR(B196="ALI",B196="AIE"),IF(E196&gt;=6,IF(D196&gt;=20,"H","A"),IF(E196&gt;=2,IF(D196&gt;=51,"H",IF(D196&lt;=19,"L","A")),IF(D196&lt;=50,"L","A"))),""))))</f>
        <v>A</v>
      </c>
      <c r="J196" s="7" t="str">
        <f>CONCATENATE(B196,C196)</f>
        <v>EEI</v>
      </c>
      <c r="K196" s="126">
        <f>IF(OR(H196="",H196=0),L196,H196)</f>
        <v>4</v>
      </c>
      <c r="L196" s="126">
        <f>IF(NOT(ISERROR(VLOOKUP(B196,Deflatores!G$42:H$64,2,FALSE))),VLOOKUP(B196,Deflatores!G$42:H$64,2,FALSE),IF(OR(ISBLANK(C196),ISBLANK(B196)),"",VLOOKUP(C196,Deflatores!G$4:H$38,2,FALSE)*H196+VLOOKUP(C196,Deflatores!G$4:I$38,3,FALSE)))</f>
        <v>4</v>
      </c>
      <c r="M196" s="10"/>
      <c r="N196" s="10"/>
      <c r="O196" s="6"/>
    </row>
    <row r="197" spans="1:15" x14ac:dyDescent="0.25">
      <c r="A197" s="131" t="s">
        <v>185</v>
      </c>
      <c r="B197" s="4" t="s">
        <v>53</v>
      </c>
      <c r="C197" s="4" t="s">
        <v>46</v>
      </c>
      <c r="D197" s="7">
        <v>8</v>
      </c>
      <c r="E197" s="7">
        <v>2</v>
      </c>
      <c r="F197" s="116" t="str">
        <f>IF(ISBLANK(B197),"",IF(I197="L","Baixa",IF(I197="A","Média",IF(I197="","","Alta"))))</f>
        <v>Média</v>
      </c>
      <c r="G197" s="7" t="str">
        <f>CONCATENATE(B197,I197)</f>
        <v>EEA</v>
      </c>
      <c r="H197" s="7">
        <f>IF(ISBLANK(B197),"",IF(B197="ALI",IF(I197="L",7,IF(I197="A",10,15)),IF(B197="AIE",IF(I197="L",5,IF(I197="A",7,10)),IF(B197="SE",IF(I197="L",4,IF(I197="A",5,7)),IF(OR(B197="EE",B197="CE"),IF(I197="L",3,IF(I197="A",4,6)),0)))))</f>
        <v>4</v>
      </c>
      <c r="I197" s="116" t="str">
        <f>IF(OR(ISBLANK(D197),ISBLANK(E197)),IF(OR(B197="ALI",B197="AIE"),"L",IF(OR(B197="EE",B197="SE",B197="CE"),"A","")),IF(B197="EE",IF(E197&gt;=3,IF(D197&gt;=5,"H","A"),IF(E197&gt;=2,IF(D197&gt;=16,"H",IF(D197&lt;=4,"L","A")),IF(D197&lt;=15,"L","A"))),IF(OR(B197="SE",B197="CE"),IF(E197&gt;=4,IF(D197&gt;=6,"H","A"),IF(E197&gt;=2,IF(D197&gt;=20,"H",IF(D197&lt;=5,"L","A")),IF(D197&lt;=19,"L","A"))),IF(OR(B197="ALI",B197="AIE"),IF(E197&gt;=6,IF(D197&gt;=20,"H","A"),IF(E197&gt;=2,IF(D197&gt;=51,"H",IF(D197&lt;=19,"L","A")),IF(D197&lt;=50,"L","A"))),""))))</f>
        <v>A</v>
      </c>
      <c r="J197" s="7" t="str">
        <f>CONCATENATE(B197,C197)</f>
        <v>EEI</v>
      </c>
      <c r="K197" s="126">
        <f>IF(OR(H197="",H197=0),L197,H197)</f>
        <v>4</v>
      </c>
      <c r="L197" s="126">
        <f>IF(NOT(ISERROR(VLOOKUP(B197,Deflatores!G$42:H$64,2,FALSE))),VLOOKUP(B197,Deflatores!G$42:H$64,2,FALSE),IF(OR(ISBLANK(C197),ISBLANK(B197)),"",VLOOKUP(C197,Deflatores!G$4:H$38,2,FALSE)*H197+VLOOKUP(C197,Deflatores!G$4:I$38,3,FALSE)))</f>
        <v>4</v>
      </c>
      <c r="M197" s="10"/>
      <c r="N197" s="10"/>
      <c r="O197" s="6"/>
    </row>
    <row r="198" spans="1:15" x14ac:dyDescent="0.25">
      <c r="A198" s="132" t="s">
        <v>186</v>
      </c>
      <c r="B198" s="4" t="s">
        <v>51</v>
      </c>
      <c r="C198" s="4" t="s">
        <v>46</v>
      </c>
      <c r="D198" s="7">
        <v>6</v>
      </c>
      <c r="E198" s="7">
        <v>2</v>
      </c>
      <c r="F198" s="116" t="str">
        <f t="shared" si="78"/>
        <v>Média</v>
      </c>
      <c r="G198" s="7" t="str">
        <f t="shared" si="79"/>
        <v>CEA</v>
      </c>
      <c r="H198" s="7">
        <f t="shared" si="80"/>
        <v>4</v>
      </c>
      <c r="I198" s="116" t="str">
        <f t="shared" si="81"/>
        <v>A</v>
      </c>
      <c r="J198" s="7" t="str">
        <f t="shared" si="82"/>
        <v>CEI</v>
      </c>
      <c r="K198" s="126">
        <f t="shared" si="83"/>
        <v>4</v>
      </c>
      <c r="L198" s="126">
        <f>IF(NOT(ISERROR(VLOOKUP(B198,Deflatores!G$42:H$64,2,FALSE))),VLOOKUP(B198,Deflatores!G$42:H$64,2,FALSE),IF(OR(ISBLANK(C198),ISBLANK(B198)),"",VLOOKUP(C198,Deflatores!G$4:H$38,2,FALSE)*H198+VLOOKUP(C198,Deflatores!G$4:I$38,3,FALSE)))</f>
        <v>4</v>
      </c>
      <c r="M198" s="10"/>
      <c r="N198" s="10"/>
      <c r="O198" s="6"/>
    </row>
    <row r="199" spans="1:15" x14ac:dyDescent="0.25">
      <c r="A199" s="131" t="s">
        <v>187</v>
      </c>
      <c r="B199" s="4" t="s">
        <v>51</v>
      </c>
      <c r="C199" s="4" t="s">
        <v>46</v>
      </c>
      <c r="D199" s="7">
        <v>8</v>
      </c>
      <c r="E199" s="7">
        <v>2</v>
      </c>
      <c r="F199" s="116" t="str">
        <f t="shared" ref="F199:F205" si="90">IF(ISBLANK(B199),"",IF(I199="L","Baixa",IF(I199="A","Média",IF(I199="","","Alta"))))</f>
        <v>Média</v>
      </c>
      <c r="G199" s="7" t="str">
        <f t="shared" ref="G199:G205" si="91">CONCATENATE(B199,I199)</f>
        <v>CEA</v>
      </c>
      <c r="H199" s="7">
        <f t="shared" ref="H199:H205" si="92">IF(ISBLANK(B199),"",IF(B199="ALI",IF(I199="L",7,IF(I199="A",10,15)),IF(B199="AIE",IF(I199="L",5,IF(I199="A",7,10)),IF(B199="SE",IF(I199="L",4,IF(I199="A",5,7)),IF(OR(B199="EE",B199="CE"),IF(I199="L",3,IF(I199="A",4,6)),0)))))</f>
        <v>4</v>
      </c>
      <c r="I199" s="116" t="str">
        <f t="shared" ref="I199:I205" si="93">IF(OR(ISBLANK(D199),ISBLANK(E199)),IF(OR(B199="ALI",B199="AIE"),"L",IF(OR(B199="EE",B199="SE",B199="CE"),"A","")),IF(B199="EE",IF(E199&gt;=3,IF(D199&gt;=5,"H","A"),IF(E199&gt;=2,IF(D199&gt;=16,"H",IF(D199&lt;=4,"L","A")),IF(D199&lt;=15,"L","A"))),IF(OR(B199="SE",B199="CE"),IF(E199&gt;=4,IF(D199&gt;=6,"H","A"),IF(E199&gt;=2,IF(D199&gt;=20,"H",IF(D199&lt;=5,"L","A")),IF(D199&lt;=19,"L","A"))),IF(OR(B199="ALI",B199="AIE"),IF(E199&gt;=6,IF(D199&gt;=20,"H","A"),IF(E199&gt;=2,IF(D199&gt;=51,"H",IF(D199&lt;=19,"L","A")),IF(D199&lt;=50,"L","A"))),""))))</f>
        <v>A</v>
      </c>
      <c r="J199" s="7" t="str">
        <f t="shared" ref="J199:J205" si="94">CONCATENATE(B199,C199)</f>
        <v>CEI</v>
      </c>
      <c r="K199" s="126">
        <f t="shared" ref="K199:K205" si="95">IF(OR(H199="",H199=0),L199,H199)</f>
        <v>4</v>
      </c>
      <c r="L199" s="126">
        <f>IF(NOT(ISERROR(VLOOKUP(B199,Deflatores!G$42:H$64,2,FALSE))),VLOOKUP(B199,Deflatores!G$42:H$64,2,FALSE),IF(OR(ISBLANK(C199),ISBLANK(B199)),"",VLOOKUP(C199,Deflatores!G$4:H$38,2,FALSE)*H199+VLOOKUP(C199,Deflatores!G$4:I$38,3,FALSE)))</f>
        <v>4</v>
      </c>
      <c r="M199" s="10"/>
      <c r="N199" s="10"/>
      <c r="O199" s="6"/>
    </row>
    <row r="200" spans="1:15" x14ac:dyDescent="0.25">
      <c r="A200" s="131" t="s">
        <v>188</v>
      </c>
      <c r="B200" s="4" t="s">
        <v>53</v>
      </c>
      <c r="C200" s="4" t="s">
        <v>46</v>
      </c>
      <c r="D200" s="7">
        <v>3</v>
      </c>
      <c r="E200" s="7">
        <v>1</v>
      </c>
      <c r="F200" s="116" t="str">
        <f t="shared" si="90"/>
        <v>Baixa</v>
      </c>
      <c r="G200" s="7" t="str">
        <f t="shared" si="91"/>
        <v>EEL</v>
      </c>
      <c r="H200" s="7">
        <f t="shared" si="92"/>
        <v>3</v>
      </c>
      <c r="I200" s="116" t="str">
        <f t="shared" si="93"/>
        <v>L</v>
      </c>
      <c r="J200" s="7" t="str">
        <f t="shared" si="94"/>
        <v>EEI</v>
      </c>
      <c r="K200" s="126">
        <f t="shared" si="95"/>
        <v>3</v>
      </c>
      <c r="L200" s="126">
        <f>IF(NOT(ISERROR(VLOOKUP(B200,Deflatores!G$42:H$64,2,FALSE))),VLOOKUP(B200,Deflatores!G$42:H$64,2,FALSE),IF(OR(ISBLANK(C200),ISBLANK(B200)),"",VLOOKUP(C200,Deflatores!G$4:H$38,2,FALSE)*H200+VLOOKUP(C200,Deflatores!G$4:I$38,3,FALSE)))</f>
        <v>3</v>
      </c>
      <c r="M200" s="10"/>
      <c r="N200" s="10"/>
      <c r="O200" s="6"/>
    </row>
    <row r="201" spans="1:15" x14ac:dyDescent="0.25">
      <c r="A201" s="131" t="s">
        <v>189</v>
      </c>
      <c r="B201" s="4" t="s">
        <v>53</v>
      </c>
      <c r="C201" s="4" t="s">
        <v>46</v>
      </c>
      <c r="D201" s="7">
        <v>3</v>
      </c>
      <c r="E201" s="7">
        <v>1</v>
      </c>
      <c r="F201" s="116" t="str">
        <f t="shared" si="90"/>
        <v>Baixa</v>
      </c>
      <c r="G201" s="7" t="str">
        <f t="shared" si="91"/>
        <v>EEL</v>
      </c>
      <c r="H201" s="7">
        <f t="shared" si="92"/>
        <v>3</v>
      </c>
      <c r="I201" s="116" t="str">
        <f t="shared" si="93"/>
        <v>L</v>
      </c>
      <c r="J201" s="7" t="str">
        <f t="shared" si="94"/>
        <v>EEI</v>
      </c>
      <c r="K201" s="126">
        <f t="shared" si="95"/>
        <v>3</v>
      </c>
      <c r="L201" s="126">
        <f>IF(NOT(ISERROR(VLOOKUP(B201,Deflatores!G$42:H$64,2,FALSE))),VLOOKUP(B201,Deflatores!G$42:H$64,2,FALSE),IF(OR(ISBLANK(C201),ISBLANK(B201)),"",VLOOKUP(C201,Deflatores!G$4:H$38,2,FALSE)*H201+VLOOKUP(C201,Deflatores!G$4:I$38,3,FALSE)))</f>
        <v>3</v>
      </c>
      <c r="M201" s="10"/>
      <c r="N201" s="10"/>
      <c r="O201" s="6"/>
    </row>
    <row r="202" spans="1:15" x14ac:dyDescent="0.25">
      <c r="A202" s="131" t="s">
        <v>190</v>
      </c>
      <c r="B202" s="4" t="s">
        <v>53</v>
      </c>
      <c r="C202" s="4" t="s">
        <v>46</v>
      </c>
      <c r="D202" s="7">
        <v>4</v>
      </c>
      <c r="E202" s="7">
        <v>1</v>
      </c>
      <c r="F202" s="116" t="str">
        <f t="shared" si="90"/>
        <v>Baixa</v>
      </c>
      <c r="G202" s="7" t="str">
        <f t="shared" si="91"/>
        <v>EEL</v>
      </c>
      <c r="H202" s="7">
        <f t="shared" si="92"/>
        <v>3</v>
      </c>
      <c r="I202" s="116" t="str">
        <f t="shared" si="93"/>
        <v>L</v>
      </c>
      <c r="J202" s="7" t="str">
        <f t="shared" si="94"/>
        <v>EEI</v>
      </c>
      <c r="K202" s="126">
        <f t="shared" si="95"/>
        <v>3</v>
      </c>
      <c r="L202" s="126">
        <f>IF(NOT(ISERROR(VLOOKUP(B202,Deflatores!G$42:H$64,2,FALSE))),VLOOKUP(B202,Deflatores!G$42:H$64,2,FALSE),IF(OR(ISBLANK(C202),ISBLANK(B202)),"",VLOOKUP(C202,Deflatores!G$4:H$38,2,FALSE)*H202+VLOOKUP(C202,Deflatores!G$4:I$38,3,FALSE)))</f>
        <v>3</v>
      </c>
      <c r="M202" s="10"/>
      <c r="N202" s="10"/>
      <c r="O202" s="6"/>
    </row>
    <row r="203" spans="1:15" s="130" customFormat="1" x14ac:dyDescent="0.25">
      <c r="A203" s="131"/>
      <c r="B203" s="4"/>
      <c r="C203" s="4"/>
      <c r="D203" s="7"/>
      <c r="E203" s="7"/>
      <c r="F203" s="116" t="str">
        <f t="shared" si="90"/>
        <v/>
      </c>
      <c r="G203" s="7" t="str">
        <f t="shared" si="91"/>
        <v/>
      </c>
      <c r="H203" s="7" t="str">
        <f t="shared" si="92"/>
        <v/>
      </c>
      <c r="I203" s="116" t="str">
        <f t="shared" si="93"/>
        <v/>
      </c>
      <c r="J203" s="7" t="str">
        <f t="shared" si="94"/>
        <v/>
      </c>
      <c r="K203" s="126" t="str">
        <f t="shared" si="95"/>
        <v/>
      </c>
      <c r="L203" s="126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28"/>
      <c r="N203" s="128"/>
      <c r="O203" s="129"/>
    </row>
    <row r="204" spans="1:15" x14ac:dyDescent="0.25">
      <c r="A204" s="121" t="s">
        <v>191</v>
      </c>
      <c r="B204" s="4"/>
      <c r="C204" s="4"/>
      <c r="D204" s="7"/>
      <c r="E204" s="7"/>
      <c r="F204" s="116" t="str">
        <f t="shared" si="90"/>
        <v/>
      </c>
      <c r="G204" s="7" t="str">
        <f t="shared" si="91"/>
        <v/>
      </c>
      <c r="H204" s="7" t="str">
        <f t="shared" si="92"/>
        <v/>
      </c>
      <c r="I204" s="116" t="str">
        <f t="shared" si="93"/>
        <v/>
      </c>
      <c r="J204" s="7" t="str">
        <f t="shared" si="94"/>
        <v/>
      </c>
      <c r="K204" s="126" t="str">
        <f t="shared" si="95"/>
        <v/>
      </c>
      <c r="L204" s="126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5">
      <c r="A205" s="121"/>
      <c r="B205" s="4"/>
      <c r="C205" s="4"/>
      <c r="D205" s="7"/>
      <c r="E205" s="7"/>
      <c r="F205" s="116" t="str">
        <f t="shared" si="90"/>
        <v/>
      </c>
      <c r="G205" s="7" t="str">
        <f t="shared" si="91"/>
        <v/>
      </c>
      <c r="H205" s="7" t="str">
        <f t="shared" si="92"/>
        <v/>
      </c>
      <c r="I205" s="116" t="str">
        <f t="shared" si="93"/>
        <v/>
      </c>
      <c r="J205" s="7" t="str">
        <f t="shared" si="94"/>
        <v/>
      </c>
      <c r="K205" s="126" t="str">
        <f t="shared" si="95"/>
        <v/>
      </c>
      <c r="L205" s="126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5">
      <c r="A206" s="121" t="s">
        <v>192</v>
      </c>
      <c r="B206" s="4"/>
      <c r="C206" s="4"/>
      <c r="D206" s="7"/>
      <c r="E206" s="7"/>
      <c r="F206" s="116" t="str">
        <f t="shared" si="78"/>
        <v/>
      </c>
      <c r="G206" s="7" t="str">
        <f t="shared" si="79"/>
        <v/>
      </c>
      <c r="H206" s="7" t="str">
        <f t="shared" si="80"/>
        <v/>
      </c>
      <c r="I206" s="116" t="str">
        <f t="shared" si="81"/>
        <v/>
      </c>
      <c r="J206" s="7" t="str">
        <f t="shared" si="82"/>
        <v/>
      </c>
      <c r="K206" s="126" t="str">
        <f t="shared" si="83"/>
        <v/>
      </c>
      <c r="L206" s="126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5">
      <c r="A207" s="119" t="s">
        <v>193</v>
      </c>
      <c r="B207" s="4" t="s">
        <v>51</v>
      </c>
      <c r="C207" s="4" t="s">
        <v>46</v>
      </c>
      <c r="D207" s="7">
        <v>5</v>
      </c>
      <c r="E207" s="7">
        <v>2</v>
      </c>
      <c r="F207" s="116" t="str">
        <f t="shared" si="78"/>
        <v>Baixa</v>
      </c>
      <c r="G207" s="7" t="str">
        <f t="shared" si="79"/>
        <v>CEL</v>
      </c>
      <c r="H207" s="7">
        <f t="shared" si="80"/>
        <v>3</v>
      </c>
      <c r="I207" s="116" t="str">
        <f t="shared" si="81"/>
        <v>L</v>
      </c>
      <c r="J207" s="7" t="str">
        <f t="shared" si="82"/>
        <v>CEI</v>
      </c>
      <c r="K207" s="126">
        <f t="shared" si="83"/>
        <v>3</v>
      </c>
      <c r="L207" s="126">
        <f>IF(NOT(ISERROR(VLOOKUP(B207,Deflatores!G$42:H$64,2,FALSE))),VLOOKUP(B207,Deflatores!G$42:H$64,2,FALSE),IF(OR(ISBLANK(C207),ISBLANK(B207)),"",VLOOKUP(C207,Deflatores!G$4:H$38,2,FALSE)*H207+VLOOKUP(C207,Deflatores!G$4:I$38,3,FALSE)))</f>
        <v>3</v>
      </c>
      <c r="M207" s="10"/>
      <c r="N207" s="10"/>
      <c r="O207" s="6"/>
    </row>
    <row r="208" spans="1:15" x14ac:dyDescent="0.25">
      <c r="A208" s="119" t="s">
        <v>119</v>
      </c>
      <c r="B208" s="4" t="s">
        <v>51</v>
      </c>
      <c r="C208" s="4" t="s">
        <v>46</v>
      </c>
      <c r="D208" s="7">
        <v>3</v>
      </c>
      <c r="E208" s="7">
        <v>1</v>
      </c>
      <c r="F208" s="116" t="str">
        <f t="shared" si="78"/>
        <v>Baixa</v>
      </c>
      <c r="G208" s="7" t="str">
        <f t="shared" si="79"/>
        <v>CEL</v>
      </c>
      <c r="H208" s="7">
        <f t="shared" si="80"/>
        <v>3</v>
      </c>
      <c r="I208" s="116" t="str">
        <f t="shared" si="81"/>
        <v>L</v>
      </c>
      <c r="J208" s="7" t="str">
        <f t="shared" si="82"/>
        <v>CEI</v>
      </c>
      <c r="K208" s="126">
        <f t="shared" si="83"/>
        <v>3</v>
      </c>
      <c r="L208" s="126">
        <f>IF(NOT(ISERROR(VLOOKUP(B208,Deflatores!G$42:H$64,2,FALSE))),VLOOKUP(B208,Deflatores!G$42:H$64,2,FALSE),IF(OR(ISBLANK(C208),ISBLANK(B208)),"",VLOOKUP(C208,Deflatores!G$4:H$38,2,FALSE)*H208+VLOOKUP(C208,Deflatores!G$4:I$38,3,FALSE)))</f>
        <v>3</v>
      </c>
      <c r="M208" s="10"/>
      <c r="N208" s="10"/>
      <c r="O208" s="6"/>
    </row>
    <row r="209" spans="1:15" x14ac:dyDescent="0.25">
      <c r="A209" s="119"/>
      <c r="B209" s="4"/>
      <c r="C209" s="4"/>
      <c r="D209" s="7"/>
      <c r="E209" s="7"/>
      <c r="F209" s="116" t="str">
        <f t="shared" si="78"/>
        <v/>
      </c>
      <c r="G209" s="7" t="str">
        <f t="shared" si="79"/>
        <v/>
      </c>
      <c r="H209" s="7" t="str">
        <f t="shared" si="80"/>
        <v/>
      </c>
      <c r="I209" s="116" t="str">
        <f t="shared" si="81"/>
        <v/>
      </c>
      <c r="J209" s="7" t="str">
        <f t="shared" si="82"/>
        <v/>
      </c>
      <c r="K209" s="126" t="str">
        <f t="shared" si="83"/>
        <v/>
      </c>
      <c r="L209" s="126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5">
      <c r="A210" s="121" t="s">
        <v>194</v>
      </c>
      <c r="B210" s="4"/>
      <c r="C210" s="4"/>
      <c r="D210" s="7"/>
      <c r="E210" s="7"/>
      <c r="F210" s="116" t="str">
        <f t="shared" si="78"/>
        <v/>
      </c>
      <c r="G210" s="7" t="str">
        <f t="shared" si="79"/>
        <v/>
      </c>
      <c r="H210" s="7" t="str">
        <f t="shared" si="80"/>
        <v/>
      </c>
      <c r="I210" s="116" t="str">
        <f t="shared" si="81"/>
        <v/>
      </c>
      <c r="J210" s="7" t="str">
        <f t="shared" si="82"/>
        <v/>
      </c>
      <c r="K210" s="126" t="str">
        <f t="shared" si="83"/>
        <v/>
      </c>
      <c r="L210" s="126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5">
      <c r="A211" s="131" t="s">
        <v>195</v>
      </c>
      <c r="B211" s="4" t="s">
        <v>48</v>
      </c>
      <c r="C211" s="4" t="s">
        <v>46</v>
      </c>
      <c r="D211" s="7">
        <v>9</v>
      </c>
      <c r="E211" s="7">
        <v>4</v>
      </c>
      <c r="F211" s="116" t="str">
        <f t="shared" si="78"/>
        <v>Baixa</v>
      </c>
      <c r="G211" s="7" t="str">
        <f t="shared" si="79"/>
        <v>ALIL</v>
      </c>
      <c r="H211" s="7">
        <f t="shared" si="80"/>
        <v>7</v>
      </c>
      <c r="I211" s="116" t="str">
        <f t="shared" si="81"/>
        <v>L</v>
      </c>
      <c r="J211" s="7" t="str">
        <f t="shared" si="82"/>
        <v>ALII</v>
      </c>
      <c r="K211" s="126">
        <f t="shared" si="83"/>
        <v>7</v>
      </c>
      <c r="L211" s="126">
        <f>IF(NOT(ISERROR(VLOOKUP(B211,Deflatores!G$42:H$64,2,FALSE))),VLOOKUP(B211,Deflatores!G$42:H$64,2,FALSE),IF(OR(ISBLANK(C211),ISBLANK(B211)),"",VLOOKUP(C211,Deflatores!G$4:H$38,2,FALSE)*H211+VLOOKUP(C211,Deflatores!G$4:I$38,3,FALSE)))</f>
        <v>7</v>
      </c>
      <c r="M211" s="10"/>
      <c r="N211" s="10"/>
      <c r="O211" s="6"/>
    </row>
    <row r="212" spans="1:15" x14ac:dyDescent="0.25">
      <c r="A212" s="131" t="s">
        <v>196</v>
      </c>
      <c r="B212" s="4" t="s">
        <v>51</v>
      </c>
      <c r="C212" s="4" t="s">
        <v>46</v>
      </c>
      <c r="D212" s="7">
        <v>8</v>
      </c>
      <c r="E212" s="7">
        <v>1</v>
      </c>
      <c r="F212" s="116" t="str">
        <f t="shared" si="78"/>
        <v>Baixa</v>
      </c>
      <c r="G212" s="7" t="str">
        <f t="shared" si="79"/>
        <v>CEL</v>
      </c>
      <c r="H212" s="7">
        <f t="shared" si="80"/>
        <v>3</v>
      </c>
      <c r="I212" s="116" t="str">
        <f t="shared" si="81"/>
        <v>L</v>
      </c>
      <c r="J212" s="7" t="str">
        <f t="shared" si="82"/>
        <v>CEI</v>
      </c>
      <c r="K212" s="126">
        <f t="shared" si="83"/>
        <v>3</v>
      </c>
      <c r="L212" s="126">
        <f>IF(NOT(ISERROR(VLOOKUP(B212,Deflatores!G$42:H$64,2,FALSE))),VLOOKUP(B212,Deflatores!G$42:H$64,2,FALSE),IF(OR(ISBLANK(C212),ISBLANK(B212)),"",VLOOKUP(C212,Deflatores!G$4:H$38,2,FALSE)*H212+VLOOKUP(C212,Deflatores!G$4:I$38,3,FALSE)))</f>
        <v>3</v>
      </c>
      <c r="M212" s="10"/>
      <c r="N212" s="10"/>
      <c r="O212" s="6"/>
    </row>
    <row r="213" spans="1:15" x14ac:dyDescent="0.25">
      <c r="A213" s="131" t="s">
        <v>197</v>
      </c>
      <c r="B213" s="4" t="s">
        <v>53</v>
      </c>
      <c r="C213" s="4" t="s">
        <v>46</v>
      </c>
      <c r="D213" s="7">
        <v>8</v>
      </c>
      <c r="E213" s="7">
        <v>1</v>
      </c>
      <c r="F213" s="116" t="str">
        <f t="shared" si="78"/>
        <v>Baixa</v>
      </c>
      <c r="G213" s="7" t="str">
        <f t="shared" si="79"/>
        <v>EEL</v>
      </c>
      <c r="H213" s="7">
        <f t="shared" si="80"/>
        <v>3</v>
      </c>
      <c r="I213" s="116" t="str">
        <f t="shared" si="81"/>
        <v>L</v>
      </c>
      <c r="J213" s="7" t="str">
        <f t="shared" si="82"/>
        <v>EEI</v>
      </c>
      <c r="K213" s="126">
        <f t="shared" si="83"/>
        <v>3</v>
      </c>
      <c r="L213" s="126">
        <f>IF(NOT(ISERROR(VLOOKUP(B213,Deflatores!G$42:H$64,2,FALSE))),VLOOKUP(B213,Deflatores!G$42:H$64,2,FALSE),IF(OR(ISBLANK(C213),ISBLANK(B213)),"",VLOOKUP(C213,Deflatores!G$4:H$38,2,FALSE)*H213+VLOOKUP(C213,Deflatores!G$4:I$38,3,FALSE)))</f>
        <v>3</v>
      </c>
      <c r="M213" s="10"/>
      <c r="N213" s="10"/>
      <c r="O213" s="6"/>
    </row>
    <row r="214" spans="1:15" x14ac:dyDescent="0.25">
      <c r="A214" s="132" t="s">
        <v>198</v>
      </c>
      <c r="B214" s="4" t="s">
        <v>51</v>
      </c>
      <c r="C214" s="4" t="s">
        <v>46</v>
      </c>
      <c r="D214" s="7">
        <v>3</v>
      </c>
      <c r="E214" s="7">
        <v>1</v>
      </c>
      <c r="F214" s="116" t="str">
        <f t="shared" si="78"/>
        <v>Baixa</v>
      </c>
      <c r="G214" s="7" t="str">
        <f t="shared" si="79"/>
        <v>CEL</v>
      </c>
      <c r="H214" s="7">
        <f t="shared" si="80"/>
        <v>3</v>
      </c>
      <c r="I214" s="116" t="str">
        <f t="shared" si="81"/>
        <v>L</v>
      </c>
      <c r="J214" s="7" t="str">
        <f t="shared" si="82"/>
        <v>CEI</v>
      </c>
      <c r="K214" s="126">
        <f t="shared" si="83"/>
        <v>3</v>
      </c>
      <c r="L214" s="126">
        <f>IF(NOT(ISERROR(VLOOKUP(B214,Deflatores!G$42:H$64,2,FALSE))),VLOOKUP(B214,Deflatores!G$42:H$64,2,FALSE),IF(OR(ISBLANK(C214),ISBLANK(B214)),"",VLOOKUP(C214,Deflatores!G$4:H$38,2,FALSE)*H214+VLOOKUP(C214,Deflatores!G$4:I$38,3,FALSE)))</f>
        <v>3</v>
      </c>
      <c r="M214" s="10"/>
      <c r="N214" s="10"/>
      <c r="O214" s="6"/>
    </row>
    <row r="215" spans="1:15" x14ac:dyDescent="0.25">
      <c r="A215" s="132" t="s">
        <v>199</v>
      </c>
      <c r="B215" s="4" t="s">
        <v>51</v>
      </c>
      <c r="C215" s="4" t="s">
        <v>46</v>
      </c>
      <c r="D215" s="7">
        <v>3</v>
      </c>
      <c r="E215" s="7">
        <v>1</v>
      </c>
      <c r="F215" s="116" t="str">
        <f t="shared" si="78"/>
        <v>Baixa</v>
      </c>
      <c r="G215" s="7" t="str">
        <f t="shared" si="79"/>
        <v>CEL</v>
      </c>
      <c r="H215" s="7">
        <f t="shared" si="80"/>
        <v>3</v>
      </c>
      <c r="I215" s="116" t="str">
        <f t="shared" si="81"/>
        <v>L</v>
      </c>
      <c r="J215" s="7" t="str">
        <f t="shared" si="82"/>
        <v>CEI</v>
      </c>
      <c r="K215" s="126">
        <f t="shared" si="83"/>
        <v>3</v>
      </c>
      <c r="L215" s="126">
        <f>IF(NOT(ISERROR(VLOOKUP(B215,Deflatores!G$42:H$64,2,FALSE))),VLOOKUP(B215,Deflatores!G$42:H$64,2,FALSE),IF(OR(ISBLANK(C215),ISBLANK(B215)),"",VLOOKUP(C215,Deflatores!G$4:H$38,2,FALSE)*H215+VLOOKUP(C215,Deflatores!G$4:I$38,3,FALSE)))</f>
        <v>3</v>
      </c>
      <c r="M215" s="10"/>
      <c r="N215" s="10"/>
      <c r="O215" s="6"/>
    </row>
    <row r="216" spans="1:15" x14ac:dyDescent="0.25">
      <c r="A216" s="132" t="s">
        <v>200</v>
      </c>
      <c r="B216" s="4" t="s">
        <v>51</v>
      </c>
      <c r="C216" s="4" t="s">
        <v>46</v>
      </c>
      <c r="D216" s="7">
        <v>3</v>
      </c>
      <c r="E216" s="7">
        <v>1</v>
      </c>
      <c r="F216" s="116" t="str">
        <f t="shared" si="78"/>
        <v>Baixa</v>
      </c>
      <c r="G216" s="7" t="str">
        <f t="shared" si="79"/>
        <v>CEL</v>
      </c>
      <c r="H216" s="7">
        <f t="shared" si="80"/>
        <v>3</v>
      </c>
      <c r="I216" s="116" t="str">
        <f t="shared" si="81"/>
        <v>L</v>
      </c>
      <c r="J216" s="7" t="str">
        <f t="shared" si="82"/>
        <v>CEI</v>
      </c>
      <c r="K216" s="126">
        <f t="shared" si="83"/>
        <v>3</v>
      </c>
      <c r="L216" s="126">
        <f>IF(NOT(ISERROR(VLOOKUP(B216,Deflatores!G$42:H$64,2,FALSE))),VLOOKUP(B216,Deflatores!G$42:H$64,2,FALSE),IF(OR(ISBLANK(C216),ISBLANK(B216)),"",VLOOKUP(C216,Deflatores!G$4:H$38,2,FALSE)*H216+VLOOKUP(C216,Deflatores!G$4:I$38,3,FALSE)))</f>
        <v>3</v>
      </c>
      <c r="M216" s="10"/>
      <c r="N216" s="10"/>
      <c r="O216" s="6"/>
    </row>
    <row r="217" spans="1:15" x14ac:dyDescent="0.25">
      <c r="A217" s="131" t="s">
        <v>201</v>
      </c>
      <c r="B217" s="4" t="s">
        <v>53</v>
      </c>
      <c r="C217" s="4" t="s">
        <v>46</v>
      </c>
      <c r="D217" s="7">
        <v>8</v>
      </c>
      <c r="E217" s="7">
        <v>1</v>
      </c>
      <c r="F217" s="116" t="str">
        <f t="shared" si="78"/>
        <v>Baixa</v>
      </c>
      <c r="G217" s="7" t="str">
        <f t="shared" si="79"/>
        <v>EEL</v>
      </c>
      <c r="H217" s="7">
        <f t="shared" si="80"/>
        <v>3</v>
      </c>
      <c r="I217" s="116" t="str">
        <f t="shared" si="81"/>
        <v>L</v>
      </c>
      <c r="J217" s="7" t="str">
        <f t="shared" si="82"/>
        <v>EEI</v>
      </c>
      <c r="K217" s="126">
        <f t="shared" si="83"/>
        <v>3</v>
      </c>
      <c r="L217" s="126">
        <f>IF(NOT(ISERROR(VLOOKUP(B217,Deflatores!G$42:H$64,2,FALSE))),VLOOKUP(B217,Deflatores!G$42:H$64,2,FALSE),IF(OR(ISBLANK(C217),ISBLANK(B217)),"",VLOOKUP(C217,Deflatores!G$4:H$38,2,FALSE)*H217+VLOOKUP(C217,Deflatores!G$4:I$38,3,FALSE)))</f>
        <v>3</v>
      </c>
      <c r="M217" s="10"/>
      <c r="N217" s="10"/>
      <c r="O217" s="6"/>
    </row>
    <row r="218" spans="1:15" x14ac:dyDescent="0.25">
      <c r="A218" s="132" t="s">
        <v>202</v>
      </c>
      <c r="B218" s="4" t="s">
        <v>51</v>
      </c>
      <c r="C218" s="4" t="s">
        <v>46</v>
      </c>
      <c r="D218" s="7">
        <v>6</v>
      </c>
      <c r="E218" s="7">
        <v>1</v>
      </c>
      <c r="F218" s="116" t="str">
        <f t="shared" si="78"/>
        <v>Baixa</v>
      </c>
      <c r="G218" s="7" t="str">
        <f t="shared" si="79"/>
        <v>CEL</v>
      </c>
      <c r="H218" s="7">
        <f t="shared" si="80"/>
        <v>3</v>
      </c>
      <c r="I218" s="116" t="str">
        <f t="shared" si="81"/>
        <v>L</v>
      </c>
      <c r="J218" s="7" t="str">
        <f t="shared" si="82"/>
        <v>CEI</v>
      </c>
      <c r="K218" s="126">
        <f t="shared" si="83"/>
        <v>3</v>
      </c>
      <c r="L218" s="126">
        <f>IF(NOT(ISERROR(VLOOKUP(B218,Deflatores!G$42:H$64,2,FALSE))),VLOOKUP(B218,Deflatores!G$42:H$64,2,FALSE),IF(OR(ISBLANK(C218),ISBLANK(B218)),"",VLOOKUP(C218,Deflatores!G$4:H$38,2,FALSE)*H218+VLOOKUP(C218,Deflatores!G$4:I$38,3,FALSE)))</f>
        <v>3</v>
      </c>
      <c r="M218" s="10"/>
      <c r="N218" s="10"/>
      <c r="O218" s="6"/>
    </row>
    <row r="219" spans="1:15" x14ac:dyDescent="0.25">
      <c r="A219" s="131" t="s">
        <v>203</v>
      </c>
      <c r="B219" s="4" t="s">
        <v>51</v>
      </c>
      <c r="C219" s="4" t="s">
        <v>46</v>
      </c>
      <c r="D219" s="7">
        <v>8</v>
      </c>
      <c r="E219" s="7">
        <v>1</v>
      </c>
      <c r="F219" s="116" t="str">
        <f t="shared" si="78"/>
        <v>Baixa</v>
      </c>
      <c r="G219" s="7" t="str">
        <f t="shared" si="79"/>
        <v>CEL</v>
      </c>
      <c r="H219" s="7">
        <f t="shared" si="80"/>
        <v>3</v>
      </c>
      <c r="I219" s="116" t="str">
        <f t="shared" si="81"/>
        <v>L</v>
      </c>
      <c r="J219" s="7" t="str">
        <f t="shared" si="82"/>
        <v>CEI</v>
      </c>
      <c r="K219" s="126">
        <f t="shared" si="83"/>
        <v>3</v>
      </c>
      <c r="L219" s="126">
        <f>IF(NOT(ISERROR(VLOOKUP(B219,Deflatores!G$42:H$64,2,FALSE))),VLOOKUP(B219,Deflatores!G$42:H$64,2,FALSE),IF(OR(ISBLANK(C219),ISBLANK(B219)),"",VLOOKUP(C219,Deflatores!G$4:H$38,2,FALSE)*H219+VLOOKUP(C219,Deflatores!G$4:I$38,3,FALSE)))</f>
        <v>3</v>
      </c>
      <c r="M219" s="10"/>
      <c r="N219" s="10"/>
      <c r="O219" s="6"/>
    </row>
    <row r="220" spans="1:15" x14ac:dyDescent="0.25">
      <c r="A220" s="131" t="s">
        <v>204</v>
      </c>
      <c r="B220" s="4" t="s">
        <v>53</v>
      </c>
      <c r="C220" s="4" t="s">
        <v>46</v>
      </c>
      <c r="D220" s="7">
        <v>3</v>
      </c>
      <c r="E220" s="7">
        <v>1</v>
      </c>
      <c r="F220" s="116" t="str">
        <f t="shared" si="78"/>
        <v>Baixa</v>
      </c>
      <c r="G220" s="7" t="str">
        <f t="shared" si="79"/>
        <v>EEL</v>
      </c>
      <c r="H220" s="7">
        <f t="shared" si="80"/>
        <v>3</v>
      </c>
      <c r="I220" s="116" t="str">
        <f t="shared" si="81"/>
        <v>L</v>
      </c>
      <c r="J220" s="7" t="str">
        <f t="shared" si="82"/>
        <v>EEI</v>
      </c>
      <c r="K220" s="126">
        <f t="shared" si="83"/>
        <v>3</v>
      </c>
      <c r="L220" s="126">
        <f>IF(NOT(ISERROR(VLOOKUP(B220,Deflatores!G$42:H$64,2,FALSE))),VLOOKUP(B220,Deflatores!G$42:H$64,2,FALSE),IF(OR(ISBLANK(C220),ISBLANK(B220)),"",VLOOKUP(C220,Deflatores!G$4:H$38,2,FALSE)*H220+VLOOKUP(C220,Deflatores!G$4:I$38,3,FALSE)))</f>
        <v>3</v>
      </c>
      <c r="M220" s="10"/>
      <c r="N220" s="10"/>
      <c r="O220" s="6"/>
    </row>
    <row r="221" spans="1:15" x14ac:dyDescent="0.25">
      <c r="A221" s="121"/>
      <c r="B221" s="4"/>
      <c r="C221" s="4"/>
      <c r="D221" s="7"/>
      <c r="E221" s="7"/>
      <c r="F221" s="116" t="str">
        <f t="shared" si="78"/>
        <v/>
      </c>
      <c r="G221" s="7" t="str">
        <f t="shared" si="79"/>
        <v/>
      </c>
      <c r="H221" s="7" t="str">
        <f t="shared" si="80"/>
        <v/>
      </c>
      <c r="I221" s="116" t="str">
        <f t="shared" si="81"/>
        <v/>
      </c>
      <c r="J221" s="7" t="str">
        <f t="shared" si="82"/>
        <v/>
      </c>
      <c r="K221" s="126" t="str">
        <f t="shared" si="83"/>
        <v/>
      </c>
      <c r="L221" s="126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5">
      <c r="A222" s="121" t="s">
        <v>205</v>
      </c>
      <c r="B222" s="4"/>
      <c r="C222" s="4"/>
      <c r="D222" s="7"/>
      <c r="E222" s="7"/>
      <c r="F222" s="116" t="str">
        <f t="shared" si="78"/>
        <v/>
      </c>
      <c r="G222" s="7" t="str">
        <f t="shared" si="79"/>
        <v/>
      </c>
      <c r="H222" s="7" t="str">
        <f t="shared" si="80"/>
        <v/>
      </c>
      <c r="I222" s="116" t="str">
        <f t="shared" si="81"/>
        <v/>
      </c>
      <c r="J222" s="7" t="str">
        <f t="shared" si="82"/>
        <v/>
      </c>
      <c r="K222" s="126" t="str">
        <f t="shared" si="83"/>
        <v/>
      </c>
      <c r="L222" s="126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5">
      <c r="A223" s="131" t="s">
        <v>206</v>
      </c>
      <c r="B223" s="4" t="s">
        <v>48</v>
      </c>
      <c r="C223" s="4" t="s">
        <v>46</v>
      </c>
      <c r="D223" s="7">
        <v>6</v>
      </c>
      <c r="E223" s="7">
        <v>1</v>
      </c>
      <c r="F223" s="116" t="str">
        <f t="shared" si="78"/>
        <v>Baixa</v>
      </c>
      <c r="G223" s="7" t="str">
        <f t="shared" si="79"/>
        <v>ALIL</v>
      </c>
      <c r="H223" s="7">
        <f t="shared" si="80"/>
        <v>7</v>
      </c>
      <c r="I223" s="116" t="str">
        <f t="shared" si="81"/>
        <v>L</v>
      </c>
      <c r="J223" s="7" t="str">
        <f t="shared" si="82"/>
        <v>ALII</v>
      </c>
      <c r="K223" s="126">
        <f t="shared" si="83"/>
        <v>7</v>
      </c>
      <c r="L223" s="126">
        <f>IF(NOT(ISERROR(VLOOKUP(B223,Deflatores!G$42:H$64,2,FALSE))),VLOOKUP(B223,Deflatores!G$42:H$64,2,FALSE),IF(OR(ISBLANK(C223),ISBLANK(B223)),"",VLOOKUP(C223,Deflatores!G$4:H$38,2,FALSE)*H223+VLOOKUP(C223,Deflatores!G$4:I$38,3,FALSE)))</f>
        <v>7</v>
      </c>
      <c r="M223" s="10"/>
      <c r="N223" s="10"/>
      <c r="O223" s="6"/>
    </row>
    <row r="224" spans="1:15" x14ac:dyDescent="0.25">
      <c r="A224" s="131" t="s">
        <v>207</v>
      </c>
      <c r="B224" s="4" t="s">
        <v>51</v>
      </c>
      <c r="C224" s="4" t="s">
        <v>46</v>
      </c>
      <c r="D224" s="7">
        <v>5</v>
      </c>
      <c r="E224" s="7">
        <v>1</v>
      </c>
      <c r="F224" s="116" t="str">
        <f t="shared" si="78"/>
        <v>Baixa</v>
      </c>
      <c r="G224" s="7" t="str">
        <f t="shared" si="79"/>
        <v>CEL</v>
      </c>
      <c r="H224" s="7">
        <f t="shared" si="80"/>
        <v>3</v>
      </c>
      <c r="I224" s="116" t="str">
        <f t="shared" si="81"/>
        <v>L</v>
      </c>
      <c r="J224" s="7" t="str">
        <f t="shared" si="82"/>
        <v>CEI</v>
      </c>
      <c r="K224" s="126">
        <f t="shared" si="83"/>
        <v>3</v>
      </c>
      <c r="L224" s="126">
        <f>IF(NOT(ISERROR(VLOOKUP(B224,Deflatores!G$42:H$64,2,FALSE))),VLOOKUP(B224,Deflatores!G$42:H$64,2,FALSE),IF(OR(ISBLANK(C224),ISBLANK(B224)),"",VLOOKUP(C224,Deflatores!G$4:H$38,2,FALSE)*H224+VLOOKUP(C224,Deflatores!G$4:I$38,3,FALSE)))</f>
        <v>3</v>
      </c>
      <c r="M224" s="10"/>
      <c r="N224" s="10"/>
      <c r="O224" s="6"/>
    </row>
    <row r="225" spans="1:15" x14ac:dyDescent="0.25">
      <c r="A225" s="131" t="s">
        <v>208</v>
      </c>
      <c r="B225" s="4" t="s">
        <v>53</v>
      </c>
      <c r="C225" s="4" t="s">
        <v>46</v>
      </c>
      <c r="D225" s="7">
        <v>5</v>
      </c>
      <c r="E225" s="7">
        <v>1</v>
      </c>
      <c r="F225" s="116" t="str">
        <f t="shared" si="78"/>
        <v>Baixa</v>
      </c>
      <c r="G225" s="7" t="str">
        <f t="shared" si="79"/>
        <v>EEL</v>
      </c>
      <c r="H225" s="7">
        <f t="shared" si="80"/>
        <v>3</v>
      </c>
      <c r="I225" s="116" t="str">
        <f t="shared" si="81"/>
        <v>L</v>
      </c>
      <c r="J225" s="7" t="str">
        <f t="shared" si="82"/>
        <v>EEI</v>
      </c>
      <c r="K225" s="126">
        <f t="shared" si="83"/>
        <v>3</v>
      </c>
      <c r="L225" s="126">
        <f>IF(NOT(ISERROR(VLOOKUP(B225,Deflatores!G$42:H$64,2,FALSE))),VLOOKUP(B225,Deflatores!G$42:H$64,2,FALSE),IF(OR(ISBLANK(C225),ISBLANK(B225)),"",VLOOKUP(C225,Deflatores!G$4:H$38,2,FALSE)*H225+VLOOKUP(C225,Deflatores!G$4:I$38,3,FALSE)))</f>
        <v>3</v>
      </c>
      <c r="M225" s="10"/>
      <c r="N225" s="10"/>
      <c r="O225" s="6"/>
    </row>
    <row r="226" spans="1:15" x14ac:dyDescent="0.25">
      <c r="A226" s="131" t="s">
        <v>209</v>
      </c>
      <c r="B226" s="4" t="s">
        <v>53</v>
      </c>
      <c r="C226" s="4" t="s">
        <v>46</v>
      </c>
      <c r="D226" s="7">
        <v>5</v>
      </c>
      <c r="E226" s="7">
        <v>1</v>
      </c>
      <c r="F226" s="116" t="str">
        <f t="shared" si="78"/>
        <v>Baixa</v>
      </c>
      <c r="G226" s="7" t="str">
        <f t="shared" si="79"/>
        <v>EEL</v>
      </c>
      <c r="H226" s="7">
        <f t="shared" si="80"/>
        <v>3</v>
      </c>
      <c r="I226" s="116" t="str">
        <f t="shared" si="81"/>
        <v>L</v>
      </c>
      <c r="J226" s="7" t="str">
        <f t="shared" si="82"/>
        <v>EEI</v>
      </c>
      <c r="K226" s="126">
        <f t="shared" si="83"/>
        <v>3</v>
      </c>
      <c r="L226" s="126">
        <f>IF(NOT(ISERROR(VLOOKUP(B226,Deflatores!G$42:H$64,2,FALSE))),VLOOKUP(B226,Deflatores!G$42:H$64,2,FALSE),IF(OR(ISBLANK(C226),ISBLANK(B226)),"",VLOOKUP(C226,Deflatores!G$4:H$38,2,FALSE)*H226+VLOOKUP(C226,Deflatores!G$4:I$38,3,FALSE)))</f>
        <v>3</v>
      </c>
      <c r="M226" s="10"/>
      <c r="N226" s="10"/>
      <c r="O226" s="6"/>
    </row>
    <row r="227" spans="1:15" x14ac:dyDescent="0.25">
      <c r="A227" s="132" t="s">
        <v>210</v>
      </c>
      <c r="B227" s="4" t="s">
        <v>51</v>
      </c>
      <c r="C227" s="4" t="s">
        <v>46</v>
      </c>
      <c r="D227" s="7">
        <v>3</v>
      </c>
      <c r="E227" s="7">
        <v>1</v>
      </c>
      <c r="F227" s="116" t="str">
        <f t="shared" si="78"/>
        <v>Baixa</v>
      </c>
      <c r="G227" s="7" t="str">
        <f t="shared" si="79"/>
        <v>CEL</v>
      </c>
      <c r="H227" s="7">
        <f t="shared" si="80"/>
        <v>3</v>
      </c>
      <c r="I227" s="116" t="str">
        <f t="shared" si="81"/>
        <v>L</v>
      </c>
      <c r="J227" s="7" t="str">
        <f t="shared" si="82"/>
        <v>CEI</v>
      </c>
      <c r="K227" s="126">
        <f t="shared" si="83"/>
        <v>3</v>
      </c>
      <c r="L227" s="126">
        <f>IF(NOT(ISERROR(VLOOKUP(B227,Deflatores!G$42:H$64,2,FALSE))),VLOOKUP(B227,Deflatores!G$42:H$64,2,FALSE),IF(OR(ISBLANK(C227),ISBLANK(B227)),"",VLOOKUP(C227,Deflatores!G$4:H$38,2,FALSE)*H227+VLOOKUP(C227,Deflatores!G$4:I$38,3,FALSE)))</f>
        <v>3</v>
      </c>
      <c r="M227" s="10"/>
      <c r="N227" s="10"/>
      <c r="O227" s="6"/>
    </row>
    <row r="228" spans="1:15" x14ac:dyDescent="0.25">
      <c r="A228" s="131" t="s">
        <v>211</v>
      </c>
      <c r="B228" s="4" t="s">
        <v>51</v>
      </c>
      <c r="C228" s="4" t="s">
        <v>46</v>
      </c>
      <c r="D228" s="7">
        <v>5</v>
      </c>
      <c r="E228" s="7">
        <v>1</v>
      </c>
      <c r="F228" s="116" t="str">
        <f t="shared" si="78"/>
        <v>Baixa</v>
      </c>
      <c r="G228" s="7" t="str">
        <f t="shared" si="79"/>
        <v>CEL</v>
      </c>
      <c r="H228" s="7">
        <f t="shared" si="80"/>
        <v>3</v>
      </c>
      <c r="I228" s="116" t="str">
        <f t="shared" si="81"/>
        <v>L</v>
      </c>
      <c r="J228" s="7" t="str">
        <f t="shared" si="82"/>
        <v>CEI</v>
      </c>
      <c r="K228" s="126">
        <f t="shared" si="83"/>
        <v>3</v>
      </c>
      <c r="L228" s="126">
        <f>IF(NOT(ISERROR(VLOOKUP(B228,Deflatores!G$42:H$64,2,FALSE))),VLOOKUP(B228,Deflatores!G$42:H$64,2,FALSE),IF(OR(ISBLANK(C228),ISBLANK(B228)),"",VLOOKUP(C228,Deflatores!G$4:H$38,2,FALSE)*H228+VLOOKUP(C228,Deflatores!G$4:I$38,3,FALSE)))</f>
        <v>3</v>
      </c>
      <c r="M228" s="10"/>
      <c r="N228" s="10"/>
      <c r="O228" s="6"/>
    </row>
    <row r="229" spans="1:15" x14ac:dyDescent="0.25">
      <c r="A229" s="131" t="s">
        <v>212</v>
      </c>
      <c r="B229" s="4" t="s">
        <v>51</v>
      </c>
      <c r="C229" s="4" t="s">
        <v>46</v>
      </c>
      <c r="D229" s="7">
        <v>4</v>
      </c>
      <c r="E229" s="7">
        <v>1</v>
      </c>
      <c r="F229" s="116" t="str">
        <f t="shared" si="78"/>
        <v>Baixa</v>
      </c>
      <c r="G229" s="7" t="str">
        <f t="shared" si="79"/>
        <v>CEL</v>
      </c>
      <c r="H229" s="7">
        <f t="shared" si="80"/>
        <v>3</v>
      </c>
      <c r="I229" s="116" t="str">
        <f t="shared" si="81"/>
        <v>L</v>
      </c>
      <c r="J229" s="7" t="str">
        <f t="shared" si="82"/>
        <v>CEI</v>
      </c>
      <c r="K229" s="126">
        <f t="shared" si="83"/>
        <v>3</v>
      </c>
      <c r="L229" s="126">
        <f>IF(NOT(ISERROR(VLOOKUP(B229,Deflatores!G$42:H$64,2,FALSE))),VLOOKUP(B229,Deflatores!G$42:H$64,2,FALSE),IF(OR(ISBLANK(C229),ISBLANK(B229)),"",VLOOKUP(C229,Deflatores!G$4:H$38,2,FALSE)*H229+VLOOKUP(C229,Deflatores!G$4:I$38,3,FALSE)))</f>
        <v>3</v>
      </c>
      <c r="M229" s="10"/>
      <c r="N229" s="10"/>
      <c r="O229" s="6"/>
    </row>
    <row r="230" spans="1:15" x14ac:dyDescent="0.25">
      <c r="A230" s="131" t="s">
        <v>213</v>
      </c>
      <c r="B230" s="4" t="s">
        <v>53</v>
      </c>
      <c r="C230" s="4" t="s">
        <v>46</v>
      </c>
      <c r="D230" s="7">
        <v>3</v>
      </c>
      <c r="E230" s="7">
        <v>1</v>
      </c>
      <c r="F230" s="116" t="str">
        <f t="shared" si="78"/>
        <v>Baixa</v>
      </c>
      <c r="G230" s="7" t="str">
        <f t="shared" si="79"/>
        <v>EEL</v>
      </c>
      <c r="H230" s="7">
        <f t="shared" si="80"/>
        <v>3</v>
      </c>
      <c r="I230" s="116" t="str">
        <f t="shared" si="81"/>
        <v>L</v>
      </c>
      <c r="J230" s="7" t="str">
        <f t="shared" si="82"/>
        <v>EEI</v>
      </c>
      <c r="K230" s="126">
        <f t="shared" si="83"/>
        <v>3</v>
      </c>
      <c r="L230" s="126">
        <f>IF(NOT(ISERROR(VLOOKUP(B230,Deflatores!G$42:H$64,2,FALSE))),VLOOKUP(B230,Deflatores!G$42:H$64,2,FALSE),IF(OR(ISBLANK(C230),ISBLANK(B230)),"",VLOOKUP(C230,Deflatores!G$4:H$38,2,FALSE)*H230+VLOOKUP(C230,Deflatores!G$4:I$38,3,FALSE)))</f>
        <v>3</v>
      </c>
      <c r="M230" s="10"/>
      <c r="N230" s="10"/>
      <c r="O230" s="6"/>
    </row>
    <row r="231" spans="1:15" x14ac:dyDescent="0.25">
      <c r="A231" s="119"/>
      <c r="B231" s="4"/>
      <c r="C231" s="4"/>
      <c r="D231" s="7"/>
      <c r="E231" s="7"/>
      <c r="F231" s="116" t="str">
        <f t="shared" si="78"/>
        <v/>
      </c>
      <c r="G231" s="7" t="str">
        <f t="shared" si="79"/>
        <v/>
      </c>
      <c r="H231" s="7" t="str">
        <f t="shared" si="80"/>
        <v/>
      </c>
      <c r="I231" s="116" t="str">
        <f t="shared" si="81"/>
        <v/>
      </c>
      <c r="J231" s="7" t="str">
        <f t="shared" si="82"/>
        <v/>
      </c>
      <c r="K231" s="126" t="str">
        <f t="shared" si="83"/>
        <v/>
      </c>
      <c r="L231" s="126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5">
      <c r="A232" s="121" t="s">
        <v>214</v>
      </c>
      <c r="B232" s="4"/>
      <c r="C232" s="4"/>
      <c r="D232" s="7"/>
      <c r="E232" s="7"/>
      <c r="F232" s="116" t="str">
        <f t="shared" si="78"/>
        <v/>
      </c>
      <c r="G232" s="7" t="str">
        <f t="shared" si="79"/>
        <v/>
      </c>
      <c r="H232" s="7" t="str">
        <f t="shared" si="80"/>
        <v/>
      </c>
      <c r="I232" s="116" t="str">
        <f t="shared" si="81"/>
        <v/>
      </c>
      <c r="J232" s="7" t="str">
        <f t="shared" si="82"/>
        <v/>
      </c>
      <c r="K232" s="126" t="str">
        <f t="shared" si="83"/>
        <v/>
      </c>
      <c r="L232" s="126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5">
      <c r="A233" s="131" t="s">
        <v>215</v>
      </c>
      <c r="B233" s="4" t="s">
        <v>48</v>
      </c>
      <c r="C233" s="4" t="s">
        <v>46</v>
      </c>
      <c r="D233" s="7">
        <v>8</v>
      </c>
      <c r="E233" s="7">
        <v>4</v>
      </c>
      <c r="F233" s="116" t="str">
        <f>IF(ISBLANK(B233),"",IF(I233="L","Baixa",IF(I233="A","Média",IF(I233="","","Alta"))))</f>
        <v>Baixa</v>
      </c>
      <c r="G233" s="7" t="str">
        <f>CONCATENATE(B233,I233)</f>
        <v>ALIL</v>
      </c>
      <c r="H233" s="7">
        <f>IF(ISBLANK(B233),"",IF(B233="ALI",IF(I233="L",7,IF(I233="A",10,15)),IF(B233="AIE",IF(I233="L",5,IF(I233="A",7,10)),IF(B233="SE",IF(I233="L",4,IF(I233="A",5,7)),IF(OR(B233="EE",B233="CE"),IF(I233="L",3,IF(I233="A",4,6)),0)))))</f>
        <v>7</v>
      </c>
      <c r="I233" s="116" t="str">
        <f>IF(OR(ISBLANK(D233),ISBLANK(E233)),IF(OR(B233="ALI",B233="AIE"),"L",IF(OR(B233="EE",B233="SE",B233="CE"),"A","")),IF(B233="EE",IF(E233&gt;=3,IF(D233&gt;=5,"H","A"),IF(E233&gt;=2,IF(D233&gt;=16,"H",IF(D233&lt;=4,"L","A")),IF(D233&lt;=15,"L","A"))),IF(OR(B233="SE",B233="CE"),IF(E233&gt;=4,IF(D233&gt;=6,"H","A"),IF(E233&gt;=2,IF(D233&gt;=20,"H",IF(D233&lt;=5,"L","A")),IF(D233&lt;=19,"L","A"))),IF(OR(B233="ALI",B233="AIE"),IF(E233&gt;=6,IF(D233&gt;=20,"H","A"),IF(E233&gt;=2,IF(D233&gt;=51,"H",IF(D233&lt;=19,"L","A")),IF(D233&lt;=50,"L","A"))),""))))</f>
        <v>L</v>
      </c>
      <c r="J233" s="7" t="str">
        <f>CONCATENATE(B233,C233)</f>
        <v>ALII</v>
      </c>
      <c r="K233" s="126">
        <f>IF(OR(H233="",H233=0),L233,H233)</f>
        <v>7</v>
      </c>
      <c r="L233" s="126">
        <f>IF(NOT(ISERROR(VLOOKUP(B233,Deflatores!G$42:H$64,2,FALSE))),VLOOKUP(B233,Deflatores!G$42:H$64,2,FALSE),IF(OR(ISBLANK(C233),ISBLANK(B233)),"",VLOOKUP(C233,Deflatores!G$4:H$38,2,FALSE)*H233+VLOOKUP(C233,Deflatores!G$4:I$38,3,FALSE)))</f>
        <v>7</v>
      </c>
      <c r="M233" s="10"/>
      <c r="N233" s="10"/>
      <c r="O233" s="6"/>
    </row>
    <row r="234" spans="1:15" x14ac:dyDescent="0.25">
      <c r="A234" s="131" t="s">
        <v>216</v>
      </c>
      <c r="B234" s="4" t="s">
        <v>51</v>
      </c>
      <c r="C234" s="4" t="s">
        <v>46</v>
      </c>
      <c r="D234" s="7">
        <v>7</v>
      </c>
      <c r="E234" s="7">
        <v>2</v>
      </c>
      <c r="F234" s="116" t="str">
        <f>IF(ISBLANK(B234),"",IF(I234="L","Baixa",IF(I234="A","Média",IF(I234="","","Alta"))))</f>
        <v>Média</v>
      </c>
      <c r="G234" s="7" t="str">
        <f>CONCATENATE(B234,I234)</f>
        <v>CEA</v>
      </c>
      <c r="H234" s="7">
        <f>IF(ISBLANK(B234),"",IF(B234="ALI",IF(I234="L",7,IF(I234="A",10,15)),IF(B234="AIE",IF(I234="L",5,IF(I234="A",7,10)),IF(B234="SE",IF(I234="L",4,IF(I234="A",5,7)),IF(OR(B234="EE",B234="CE"),IF(I234="L",3,IF(I234="A",4,6)),0)))))</f>
        <v>4</v>
      </c>
      <c r="I234" s="116" t="str">
        <f>IF(OR(ISBLANK(D234),ISBLANK(E234)),IF(OR(B234="ALI",B234="AIE"),"L",IF(OR(B234="EE",B234="SE",B234="CE"),"A","")),IF(B234="EE",IF(E234&gt;=3,IF(D234&gt;=5,"H","A"),IF(E234&gt;=2,IF(D234&gt;=16,"H",IF(D234&lt;=4,"L","A")),IF(D234&lt;=15,"L","A"))),IF(OR(B234="SE",B234="CE"),IF(E234&gt;=4,IF(D234&gt;=6,"H","A"),IF(E234&gt;=2,IF(D234&gt;=20,"H",IF(D234&lt;=5,"L","A")),IF(D234&lt;=19,"L","A"))),IF(OR(B234="ALI",B234="AIE"),IF(E234&gt;=6,IF(D234&gt;=20,"H","A"),IF(E234&gt;=2,IF(D234&gt;=51,"H",IF(D234&lt;=19,"L","A")),IF(D234&lt;=50,"L","A"))),""))))</f>
        <v>A</v>
      </c>
      <c r="J234" s="7" t="str">
        <f>CONCATENATE(B234,C234)</f>
        <v>CEI</v>
      </c>
      <c r="K234" s="126">
        <f>IF(OR(H234="",H234=0),L234,H234)</f>
        <v>4</v>
      </c>
      <c r="L234" s="126">
        <f>IF(NOT(ISERROR(VLOOKUP(B234,Deflatores!G$42:H$64,2,FALSE))),VLOOKUP(B234,Deflatores!G$42:H$64,2,FALSE),IF(OR(ISBLANK(C234),ISBLANK(B234)),"",VLOOKUP(C234,Deflatores!G$4:H$38,2,FALSE)*H234+VLOOKUP(C234,Deflatores!G$4:I$38,3,FALSE)))</f>
        <v>4</v>
      </c>
      <c r="M234" s="10"/>
      <c r="N234" s="10"/>
      <c r="O234" s="6"/>
    </row>
    <row r="235" spans="1:15" x14ac:dyDescent="0.25">
      <c r="A235" s="131" t="s">
        <v>217</v>
      </c>
      <c r="B235" s="4" t="s">
        <v>53</v>
      </c>
      <c r="C235" s="4" t="s">
        <v>46</v>
      </c>
      <c r="D235" s="7">
        <v>8</v>
      </c>
      <c r="E235" s="7">
        <v>2</v>
      </c>
      <c r="F235" s="116" t="str">
        <f>IF(ISBLANK(B235),"",IF(I235="L","Baixa",IF(I235="A","Média",IF(I235="","","Alta"))))</f>
        <v>Média</v>
      </c>
      <c r="G235" s="7" t="str">
        <f>CONCATENATE(B235,I235)</f>
        <v>EEA</v>
      </c>
      <c r="H235" s="7">
        <f>IF(ISBLANK(B235),"",IF(B235="ALI",IF(I235="L",7,IF(I235="A",10,15)),IF(B235="AIE",IF(I235="L",5,IF(I235="A",7,10)),IF(B235="SE",IF(I235="L",4,IF(I235="A",5,7)),IF(OR(B235="EE",B235="CE"),IF(I235="L",3,IF(I235="A",4,6)),0)))))</f>
        <v>4</v>
      </c>
      <c r="I235" s="116" t="str">
        <f>IF(OR(ISBLANK(D235),ISBLANK(E235)),IF(OR(B235="ALI",B235="AIE"),"L",IF(OR(B235="EE",B235="SE",B235="CE"),"A","")),IF(B235="EE",IF(E235&gt;=3,IF(D235&gt;=5,"H","A"),IF(E235&gt;=2,IF(D235&gt;=16,"H",IF(D235&lt;=4,"L","A")),IF(D235&lt;=15,"L","A"))),IF(OR(B235="SE",B235="CE"),IF(E235&gt;=4,IF(D235&gt;=6,"H","A"),IF(E235&gt;=2,IF(D235&gt;=20,"H",IF(D235&lt;=5,"L","A")),IF(D235&lt;=19,"L","A"))),IF(OR(B235="ALI",B235="AIE"),IF(E235&gt;=6,IF(D235&gt;=20,"H","A"),IF(E235&gt;=2,IF(D235&gt;=51,"H",IF(D235&lt;=19,"L","A")),IF(D235&lt;=50,"L","A"))),""))))</f>
        <v>A</v>
      </c>
      <c r="J235" s="7" t="str">
        <f>CONCATENATE(B235,C235)</f>
        <v>EEI</v>
      </c>
      <c r="K235" s="126">
        <f>IF(OR(H235="",H235=0),L235,H235)</f>
        <v>4</v>
      </c>
      <c r="L235" s="126">
        <f>IF(NOT(ISERROR(VLOOKUP(B235,Deflatores!G$42:H$64,2,FALSE))),VLOOKUP(B235,Deflatores!G$42:H$64,2,FALSE),IF(OR(ISBLANK(C235),ISBLANK(B235)),"",VLOOKUP(C235,Deflatores!G$4:H$38,2,FALSE)*H235+VLOOKUP(C235,Deflatores!G$4:I$38,3,FALSE)))</f>
        <v>4</v>
      </c>
      <c r="M235" s="10"/>
      <c r="N235" s="10"/>
      <c r="O235" s="6"/>
    </row>
    <row r="236" spans="1:15" x14ac:dyDescent="0.25">
      <c r="A236" s="132" t="s">
        <v>218</v>
      </c>
      <c r="B236" s="4" t="s">
        <v>51</v>
      </c>
      <c r="C236" s="4" t="s">
        <v>46</v>
      </c>
      <c r="D236" s="7">
        <v>3</v>
      </c>
      <c r="E236" s="7">
        <v>1</v>
      </c>
      <c r="F236" s="116" t="str">
        <f t="shared" si="78"/>
        <v>Baixa</v>
      </c>
      <c r="G236" s="7" t="str">
        <f t="shared" si="79"/>
        <v>CEL</v>
      </c>
      <c r="H236" s="7">
        <f t="shared" si="80"/>
        <v>3</v>
      </c>
      <c r="I236" s="116" t="str">
        <f t="shared" si="81"/>
        <v>L</v>
      </c>
      <c r="J236" s="7" t="str">
        <f t="shared" si="82"/>
        <v>CEI</v>
      </c>
      <c r="K236" s="126">
        <f t="shared" si="83"/>
        <v>3</v>
      </c>
      <c r="L236" s="126">
        <f>IF(NOT(ISERROR(VLOOKUP(B236,Deflatores!G$42:H$64,2,FALSE))),VLOOKUP(B236,Deflatores!G$42:H$64,2,FALSE),IF(OR(ISBLANK(C236),ISBLANK(B236)),"",VLOOKUP(C236,Deflatores!G$4:H$38,2,FALSE)*H236+VLOOKUP(C236,Deflatores!G$4:I$38,3,FALSE)))</f>
        <v>3</v>
      </c>
      <c r="M236" s="10"/>
      <c r="N236" s="10"/>
      <c r="O236" s="6"/>
    </row>
    <row r="237" spans="1:15" x14ac:dyDescent="0.25">
      <c r="A237" s="132" t="s">
        <v>219</v>
      </c>
      <c r="B237" s="4" t="s">
        <v>51</v>
      </c>
      <c r="C237" s="4" t="s">
        <v>46</v>
      </c>
      <c r="D237" s="7">
        <v>3</v>
      </c>
      <c r="E237" s="7">
        <v>1</v>
      </c>
      <c r="F237" s="116" t="str">
        <f t="shared" si="78"/>
        <v>Baixa</v>
      </c>
      <c r="G237" s="7" t="str">
        <f t="shared" si="79"/>
        <v>CEL</v>
      </c>
      <c r="H237" s="7">
        <f t="shared" si="80"/>
        <v>3</v>
      </c>
      <c r="I237" s="116" t="str">
        <f t="shared" si="81"/>
        <v>L</v>
      </c>
      <c r="J237" s="7" t="str">
        <f t="shared" si="82"/>
        <v>CEI</v>
      </c>
      <c r="K237" s="126">
        <f t="shared" si="83"/>
        <v>3</v>
      </c>
      <c r="L237" s="126">
        <f>IF(NOT(ISERROR(VLOOKUP(B237,Deflatores!G$42:H$64,2,FALSE))),VLOOKUP(B237,Deflatores!G$42:H$64,2,FALSE),IF(OR(ISBLANK(C237),ISBLANK(B237)),"",VLOOKUP(C237,Deflatores!G$4:H$38,2,FALSE)*H237+VLOOKUP(C237,Deflatores!G$4:I$38,3,FALSE)))</f>
        <v>3</v>
      </c>
      <c r="M237" s="10"/>
      <c r="N237" s="10"/>
      <c r="O237" s="6"/>
    </row>
    <row r="238" spans="1:15" x14ac:dyDescent="0.25">
      <c r="A238" s="132" t="s">
        <v>220</v>
      </c>
      <c r="B238" s="4" t="s">
        <v>51</v>
      </c>
      <c r="C238" s="4" t="s">
        <v>46</v>
      </c>
      <c r="D238" s="7">
        <v>3</v>
      </c>
      <c r="E238" s="7">
        <v>1</v>
      </c>
      <c r="F238" s="116" t="str">
        <f t="shared" si="78"/>
        <v>Baixa</v>
      </c>
      <c r="G238" s="7" t="str">
        <f t="shared" si="79"/>
        <v>CEL</v>
      </c>
      <c r="H238" s="7">
        <f t="shared" si="80"/>
        <v>3</v>
      </c>
      <c r="I238" s="116" t="str">
        <f t="shared" si="81"/>
        <v>L</v>
      </c>
      <c r="J238" s="7" t="str">
        <f t="shared" si="82"/>
        <v>CEI</v>
      </c>
      <c r="K238" s="126">
        <f t="shared" si="83"/>
        <v>3</v>
      </c>
      <c r="L238" s="126">
        <f>IF(NOT(ISERROR(VLOOKUP(B238,Deflatores!G$42:H$64,2,FALSE))),VLOOKUP(B238,Deflatores!G$42:H$64,2,FALSE),IF(OR(ISBLANK(C238),ISBLANK(B238)),"",VLOOKUP(C238,Deflatores!G$4:H$38,2,FALSE)*H238+VLOOKUP(C238,Deflatores!G$4:I$38,3,FALSE)))</f>
        <v>3</v>
      </c>
      <c r="M238" s="10"/>
      <c r="N238" s="10"/>
      <c r="O238" s="6"/>
    </row>
    <row r="239" spans="1:15" x14ac:dyDescent="0.25">
      <c r="A239" s="131" t="s">
        <v>221</v>
      </c>
      <c r="B239" s="4" t="s">
        <v>53</v>
      </c>
      <c r="C239" s="4" t="s">
        <v>46</v>
      </c>
      <c r="D239" s="7">
        <v>8</v>
      </c>
      <c r="E239" s="7">
        <v>2</v>
      </c>
      <c r="F239" s="116" t="str">
        <f t="shared" si="78"/>
        <v>Média</v>
      </c>
      <c r="G239" s="7" t="str">
        <f t="shared" si="79"/>
        <v>EEA</v>
      </c>
      <c r="H239" s="7">
        <f t="shared" si="80"/>
        <v>4</v>
      </c>
      <c r="I239" s="116" t="str">
        <f t="shared" si="81"/>
        <v>A</v>
      </c>
      <c r="J239" s="7" t="str">
        <f t="shared" si="82"/>
        <v>EEI</v>
      </c>
      <c r="K239" s="126">
        <f t="shared" si="83"/>
        <v>4</v>
      </c>
      <c r="L239" s="126">
        <f>IF(NOT(ISERROR(VLOOKUP(B239,Deflatores!G$42:H$64,2,FALSE))),VLOOKUP(B239,Deflatores!G$42:H$64,2,FALSE),IF(OR(ISBLANK(C239),ISBLANK(B239)),"",VLOOKUP(C239,Deflatores!G$4:H$38,2,FALSE)*H239+VLOOKUP(C239,Deflatores!G$4:I$38,3,FALSE)))</f>
        <v>4</v>
      </c>
      <c r="M239" s="10"/>
      <c r="N239" s="10"/>
      <c r="O239" s="127"/>
    </row>
    <row r="240" spans="1:15" x14ac:dyDescent="0.25">
      <c r="A240" s="132" t="s">
        <v>222</v>
      </c>
      <c r="B240" s="4" t="s">
        <v>51</v>
      </c>
      <c r="C240" s="4" t="s">
        <v>46</v>
      </c>
      <c r="D240" s="7">
        <v>7</v>
      </c>
      <c r="E240" s="7">
        <v>2</v>
      </c>
      <c r="F240" s="116" t="str">
        <f t="shared" ref="F240:F265" si="96">IF(ISBLANK(B240),"",IF(I240="L","Baixa",IF(I240="A","Média",IF(I240="","","Alta"))))</f>
        <v>Média</v>
      </c>
      <c r="G240" s="7" t="str">
        <f t="shared" ref="G240:G265" si="97">CONCATENATE(B240,I240)</f>
        <v>CEA</v>
      </c>
      <c r="H240" s="7">
        <f t="shared" ref="H240:H265" si="98">IF(ISBLANK(B240),"",IF(B240="ALI",IF(I240="L",7,IF(I240="A",10,15)),IF(B240="AIE",IF(I240="L",5,IF(I240="A",7,10)),IF(B240="SE",IF(I240="L",4,IF(I240="A",5,7)),IF(OR(B240="EE",B240="CE"),IF(I240="L",3,IF(I240="A",4,6)),0)))))</f>
        <v>4</v>
      </c>
      <c r="I240" s="116" t="str">
        <f t="shared" ref="I240:I265" si="99">IF(OR(ISBLANK(D240),ISBLANK(E240)),IF(OR(B240="ALI",B240="AIE"),"L",IF(OR(B240="EE",B240="SE",B240="CE"),"A","")),IF(B240="EE",IF(E240&gt;=3,IF(D240&gt;=5,"H","A"),IF(E240&gt;=2,IF(D240&gt;=16,"H",IF(D240&lt;=4,"L","A")),IF(D240&lt;=15,"L","A"))),IF(OR(B240="SE",B240="CE"),IF(E240&gt;=4,IF(D240&gt;=6,"H","A"),IF(E240&gt;=2,IF(D240&gt;=20,"H",IF(D240&lt;=5,"L","A")),IF(D240&lt;=19,"L","A"))),IF(OR(B240="ALI",B240="AIE"),IF(E240&gt;=6,IF(D240&gt;=20,"H","A"),IF(E240&gt;=2,IF(D240&gt;=51,"H",IF(D240&lt;=19,"L","A")),IF(D240&lt;=50,"L","A"))),""))))</f>
        <v>A</v>
      </c>
      <c r="J240" s="7" t="str">
        <f t="shared" ref="J240:J265" si="100">CONCATENATE(B240,C240)</f>
        <v>CEI</v>
      </c>
      <c r="K240" s="126">
        <f t="shared" ref="K240:K265" si="101">IF(OR(H240="",H240=0),L240,H240)</f>
        <v>4</v>
      </c>
      <c r="L240" s="126">
        <f>IF(NOT(ISERROR(VLOOKUP(B240,Deflatores!G$42:H$64,2,FALSE))),VLOOKUP(B240,Deflatores!G$42:H$64,2,FALSE),IF(OR(ISBLANK(C240),ISBLANK(B240)),"",VLOOKUP(C240,Deflatores!G$4:H$38,2,FALSE)*H240+VLOOKUP(C240,Deflatores!G$4:I$38,3,FALSE)))</f>
        <v>4</v>
      </c>
      <c r="M240" s="10"/>
      <c r="N240" s="10"/>
      <c r="O240" s="127"/>
    </row>
    <row r="241" spans="1:15" x14ac:dyDescent="0.25">
      <c r="A241" s="131" t="s">
        <v>223</v>
      </c>
      <c r="B241" s="4" t="s">
        <v>51</v>
      </c>
      <c r="C241" s="4" t="s">
        <v>46</v>
      </c>
      <c r="D241" s="7">
        <v>9</v>
      </c>
      <c r="E241" s="7">
        <v>2</v>
      </c>
      <c r="F241" s="116" t="str">
        <f t="shared" si="96"/>
        <v>Média</v>
      </c>
      <c r="G241" s="7" t="str">
        <f t="shared" si="97"/>
        <v>CEA</v>
      </c>
      <c r="H241" s="7">
        <f t="shared" si="98"/>
        <v>4</v>
      </c>
      <c r="I241" s="116" t="str">
        <f t="shared" si="99"/>
        <v>A</v>
      </c>
      <c r="J241" s="7" t="str">
        <f t="shared" si="100"/>
        <v>CEI</v>
      </c>
      <c r="K241" s="126">
        <f t="shared" si="101"/>
        <v>4</v>
      </c>
      <c r="L241" s="126">
        <f>IF(NOT(ISERROR(VLOOKUP(B241,Deflatores!G$42:H$64,2,FALSE))),VLOOKUP(B241,Deflatores!G$42:H$64,2,FALSE),IF(OR(ISBLANK(C241),ISBLANK(B241)),"",VLOOKUP(C241,Deflatores!G$4:H$38,2,FALSE)*H241+VLOOKUP(C241,Deflatores!G$4:I$38,3,FALSE)))</f>
        <v>4</v>
      </c>
      <c r="M241" s="10"/>
      <c r="N241" s="10"/>
      <c r="O241" s="6"/>
    </row>
    <row r="242" spans="1:15" x14ac:dyDescent="0.25">
      <c r="A242" s="131" t="s">
        <v>224</v>
      </c>
      <c r="B242" s="4" t="s">
        <v>53</v>
      </c>
      <c r="C242" s="4" t="s">
        <v>46</v>
      </c>
      <c r="D242" s="7">
        <v>3</v>
      </c>
      <c r="E242" s="7">
        <v>1</v>
      </c>
      <c r="F242" s="116" t="str">
        <f t="shared" si="96"/>
        <v>Baixa</v>
      </c>
      <c r="G242" s="7" t="str">
        <f t="shared" si="97"/>
        <v>EEL</v>
      </c>
      <c r="H242" s="7">
        <f t="shared" si="98"/>
        <v>3</v>
      </c>
      <c r="I242" s="116" t="str">
        <f t="shared" si="99"/>
        <v>L</v>
      </c>
      <c r="J242" s="7" t="str">
        <f t="shared" si="100"/>
        <v>EEI</v>
      </c>
      <c r="K242" s="126">
        <f t="shared" si="101"/>
        <v>3</v>
      </c>
      <c r="L242" s="126">
        <f>IF(NOT(ISERROR(VLOOKUP(B242,Deflatores!G$42:H$64,2,FALSE))),VLOOKUP(B242,Deflatores!G$42:H$64,2,FALSE),IF(OR(ISBLANK(C242),ISBLANK(B242)),"",VLOOKUP(C242,Deflatores!G$4:H$38,2,FALSE)*H242+VLOOKUP(C242,Deflatores!G$4:I$38,3,FALSE)))</f>
        <v>3</v>
      </c>
      <c r="M242" s="10"/>
      <c r="N242" s="10"/>
      <c r="O242" s="6"/>
    </row>
    <row r="243" spans="1:15" x14ac:dyDescent="0.25">
      <c r="A243" s="131" t="s">
        <v>225</v>
      </c>
      <c r="B243" s="4" t="s">
        <v>51</v>
      </c>
      <c r="C243" s="4" t="s">
        <v>46</v>
      </c>
      <c r="D243" s="7">
        <v>3</v>
      </c>
      <c r="E243" s="7">
        <v>2</v>
      </c>
      <c r="F243" s="116" t="str">
        <f t="shared" si="96"/>
        <v>Baixa</v>
      </c>
      <c r="G243" s="7" t="str">
        <f t="shared" si="97"/>
        <v>CEL</v>
      </c>
      <c r="H243" s="7">
        <f t="shared" si="98"/>
        <v>3</v>
      </c>
      <c r="I243" s="116" t="str">
        <f t="shared" si="99"/>
        <v>L</v>
      </c>
      <c r="J243" s="7" t="str">
        <f t="shared" si="100"/>
        <v>CEI</v>
      </c>
      <c r="K243" s="126">
        <f t="shared" si="101"/>
        <v>3</v>
      </c>
      <c r="L243" s="126">
        <f>IF(NOT(ISERROR(VLOOKUP(B243,Deflatores!G$42:H$64,2,FALSE))),VLOOKUP(B243,Deflatores!G$42:H$64,2,FALSE),IF(OR(ISBLANK(C243),ISBLANK(B243)),"",VLOOKUP(C243,Deflatores!G$4:H$38,2,FALSE)*H243+VLOOKUP(C243,Deflatores!G$4:I$38,3,FALSE)))</f>
        <v>3</v>
      </c>
      <c r="M243" s="10"/>
      <c r="N243" s="10"/>
      <c r="O243" s="6"/>
    </row>
    <row r="244" spans="1:15" x14ac:dyDescent="0.25">
      <c r="A244" s="131" t="s">
        <v>226</v>
      </c>
      <c r="B244" s="4" t="s">
        <v>53</v>
      </c>
      <c r="C244" s="4" t="s">
        <v>46</v>
      </c>
      <c r="D244" s="7">
        <v>3</v>
      </c>
      <c r="E244" s="7">
        <v>1</v>
      </c>
      <c r="F244" s="116" t="str">
        <f t="shared" si="96"/>
        <v>Baixa</v>
      </c>
      <c r="G244" s="7" t="str">
        <f t="shared" si="97"/>
        <v>EEL</v>
      </c>
      <c r="H244" s="7">
        <f t="shared" si="98"/>
        <v>3</v>
      </c>
      <c r="I244" s="116" t="str">
        <f t="shared" si="99"/>
        <v>L</v>
      </c>
      <c r="J244" s="7" t="str">
        <f t="shared" si="100"/>
        <v>EEI</v>
      </c>
      <c r="K244" s="126">
        <f t="shared" si="101"/>
        <v>3</v>
      </c>
      <c r="L244" s="126">
        <f>IF(NOT(ISERROR(VLOOKUP(B244,Deflatores!G$42:H$64,2,FALSE))),VLOOKUP(B244,Deflatores!G$42:H$64,2,FALSE),IF(OR(ISBLANK(C244),ISBLANK(B244)),"",VLOOKUP(C244,Deflatores!G$4:H$38,2,FALSE)*H244+VLOOKUP(C244,Deflatores!G$4:I$38,3,FALSE)))</f>
        <v>3</v>
      </c>
      <c r="M244" s="10"/>
      <c r="N244" s="10"/>
      <c r="O244" s="6"/>
    </row>
    <row r="245" spans="1:15" x14ac:dyDescent="0.25">
      <c r="A245" s="121"/>
      <c r="B245" s="4"/>
      <c r="C245" s="4"/>
      <c r="D245" s="7"/>
      <c r="E245" s="7"/>
      <c r="F245" s="116" t="str">
        <f t="shared" ref="F245:F251" si="102">IF(ISBLANK(B245),"",IF(I245="L","Baixa",IF(I245="A","Média",IF(I245="","","Alta"))))</f>
        <v/>
      </c>
      <c r="G245" s="7" t="str">
        <f t="shared" ref="G245:G251" si="103">CONCATENATE(B245,I245)</f>
        <v/>
      </c>
      <c r="H245" s="7" t="str">
        <f t="shared" ref="H245:H251" si="104">IF(ISBLANK(B245),"",IF(B245="ALI",IF(I245="L",7,IF(I245="A",10,15)),IF(B245="AIE",IF(I245="L",5,IF(I245="A",7,10)),IF(B245="SE",IF(I245="L",4,IF(I245="A",5,7)),IF(OR(B245="EE",B245="CE"),IF(I245="L",3,IF(I245="A",4,6)),0)))))</f>
        <v/>
      </c>
      <c r="I245" s="116" t="str">
        <f t="shared" ref="I245:I251" si="105">IF(OR(ISBLANK(D245),ISBLANK(E245)),IF(OR(B245="ALI",B245="AIE"),"L",IF(OR(B245="EE",B245="SE",B245="CE"),"A","")),IF(B245="EE",IF(E245&gt;=3,IF(D245&gt;=5,"H","A"),IF(E245&gt;=2,IF(D245&gt;=16,"H",IF(D245&lt;=4,"L","A")),IF(D245&lt;=15,"L","A"))),IF(OR(B245="SE",B245="CE"),IF(E245&gt;=4,IF(D245&gt;=6,"H","A"),IF(E245&gt;=2,IF(D245&gt;=20,"H",IF(D245&lt;=5,"L","A")),IF(D245&lt;=19,"L","A"))),IF(OR(B245="ALI",B245="AIE"),IF(E245&gt;=6,IF(D245&gt;=20,"H","A"),IF(E245&gt;=2,IF(D245&gt;=51,"H",IF(D245&lt;=19,"L","A")),IF(D245&lt;=50,"L","A"))),""))))</f>
        <v/>
      </c>
      <c r="J245" s="7" t="str">
        <f t="shared" ref="J245:J251" si="106">CONCATENATE(B245,C245)</f>
        <v/>
      </c>
      <c r="K245" s="126" t="str">
        <f t="shared" ref="K245:K251" si="107">IF(OR(H245="",H245=0),L245,H245)</f>
        <v/>
      </c>
      <c r="L245" s="126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5">
      <c r="A246" s="121" t="s">
        <v>227</v>
      </c>
      <c r="B246" s="4"/>
      <c r="C246" s="4"/>
      <c r="D246" s="7"/>
      <c r="E246" s="7"/>
      <c r="F246" s="116" t="str">
        <f t="shared" si="102"/>
        <v/>
      </c>
      <c r="G246" s="7" t="str">
        <f t="shared" si="103"/>
        <v/>
      </c>
      <c r="H246" s="7" t="str">
        <f t="shared" si="104"/>
        <v/>
      </c>
      <c r="I246" s="116" t="str">
        <f t="shared" si="105"/>
        <v/>
      </c>
      <c r="J246" s="7" t="str">
        <f t="shared" si="106"/>
        <v/>
      </c>
      <c r="K246" s="126" t="str">
        <f t="shared" si="107"/>
        <v/>
      </c>
      <c r="L246" s="126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5">
      <c r="A247" s="131" t="s">
        <v>228</v>
      </c>
      <c r="B247" s="4" t="s">
        <v>48</v>
      </c>
      <c r="C247" s="4" t="s">
        <v>46</v>
      </c>
      <c r="D247" s="7">
        <v>9</v>
      </c>
      <c r="E247" s="7">
        <v>2</v>
      </c>
      <c r="F247" s="116" t="str">
        <f t="shared" si="102"/>
        <v>Baixa</v>
      </c>
      <c r="G247" s="7" t="str">
        <f t="shared" si="103"/>
        <v>ALIL</v>
      </c>
      <c r="H247" s="7">
        <f t="shared" si="104"/>
        <v>7</v>
      </c>
      <c r="I247" s="116" t="str">
        <f t="shared" si="105"/>
        <v>L</v>
      </c>
      <c r="J247" s="7" t="str">
        <f t="shared" si="106"/>
        <v>ALII</v>
      </c>
      <c r="K247" s="126">
        <f t="shared" si="107"/>
        <v>7</v>
      </c>
      <c r="L247" s="126">
        <f>IF(NOT(ISERROR(VLOOKUP(B247,Deflatores!G$42:H$64,2,FALSE))),VLOOKUP(B247,Deflatores!G$42:H$64,2,FALSE),IF(OR(ISBLANK(C247),ISBLANK(B247)),"",VLOOKUP(C247,Deflatores!G$4:H$38,2,FALSE)*H247+VLOOKUP(C247,Deflatores!G$4:I$38,3,FALSE)))</f>
        <v>7</v>
      </c>
      <c r="M247" s="10"/>
      <c r="N247" s="10"/>
      <c r="O247" s="6"/>
    </row>
    <row r="248" spans="1:15" x14ac:dyDescent="0.25">
      <c r="A248" s="131" t="s">
        <v>229</v>
      </c>
      <c r="B248" s="4" t="s">
        <v>51</v>
      </c>
      <c r="C248" s="4" t="s">
        <v>46</v>
      </c>
      <c r="D248" s="7">
        <v>8</v>
      </c>
      <c r="E248" s="7">
        <v>3</v>
      </c>
      <c r="F248" s="116" t="str">
        <f t="shared" si="102"/>
        <v>Média</v>
      </c>
      <c r="G248" s="7" t="str">
        <f t="shared" si="103"/>
        <v>CEA</v>
      </c>
      <c r="H248" s="7">
        <f t="shared" si="104"/>
        <v>4</v>
      </c>
      <c r="I248" s="116" t="str">
        <f t="shared" si="105"/>
        <v>A</v>
      </c>
      <c r="J248" s="7" t="str">
        <f t="shared" si="106"/>
        <v>CEI</v>
      </c>
      <c r="K248" s="126">
        <f t="shared" si="107"/>
        <v>4</v>
      </c>
      <c r="L248" s="126">
        <f>IF(NOT(ISERROR(VLOOKUP(B248,Deflatores!G$42:H$64,2,FALSE))),VLOOKUP(B248,Deflatores!G$42:H$64,2,FALSE),IF(OR(ISBLANK(C248),ISBLANK(B248)),"",VLOOKUP(C248,Deflatores!G$4:H$38,2,FALSE)*H248+VLOOKUP(C248,Deflatores!G$4:I$38,3,FALSE)))</f>
        <v>4</v>
      </c>
      <c r="M248" s="10"/>
      <c r="N248" s="10"/>
      <c r="O248" s="6"/>
    </row>
    <row r="249" spans="1:15" x14ac:dyDescent="0.25">
      <c r="A249" s="131" t="s">
        <v>230</v>
      </c>
      <c r="B249" s="4" t="s">
        <v>53</v>
      </c>
      <c r="C249" s="4" t="s">
        <v>46</v>
      </c>
      <c r="D249" s="7">
        <v>9</v>
      </c>
      <c r="E249" s="7">
        <v>3</v>
      </c>
      <c r="F249" s="116" t="str">
        <f t="shared" si="102"/>
        <v>Alta</v>
      </c>
      <c r="G249" s="7" t="str">
        <f t="shared" si="103"/>
        <v>EEH</v>
      </c>
      <c r="H249" s="7">
        <f t="shared" si="104"/>
        <v>6</v>
      </c>
      <c r="I249" s="116" t="str">
        <f t="shared" si="105"/>
        <v>H</v>
      </c>
      <c r="J249" s="7" t="str">
        <f t="shared" si="106"/>
        <v>EEI</v>
      </c>
      <c r="K249" s="126">
        <f t="shared" si="107"/>
        <v>6</v>
      </c>
      <c r="L249" s="126">
        <f>IF(NOT(ISERROR(VLOOKUP(B249,Deflatores!G$42:H$64,2,FALSE))),VLOOKUP(B249,Deflatores!G$42:H$64,2,FALSE),IF(OR(ISBLANK(C249),ISBLANK(B249)),"",VLOOKUP(C249,Deflatores!G$4:H$38,2,FALSE)*H249+VLOOKUP(C249,Deflatores!G$4:I$38,3,FALSE)))</f>
        <v>6</v>
      </c>
      <c r="M249" s="10"/>
      <c r="N249" s="10"/>
      <c r="O249" s="6"/>
    </row>
    <row r="250" spans="1:15" x14ac:dyDescent="0.25">
      <c r="A250" s="132" t="s">
        <v>231</v>
      </c>
      <c r="B250" s="4" t="s">
        <v>51</v>
      </c>
      <c r="C250" s="4" t="s">
        <v>46</v>
      </c>
      <c r="D250" s="7">
        <v>3</v>
      </c>
      <c r="E250" s="7">
        <v>1</v>
      </c>
      <c r="F250" s="116" t="str">
        <f t="shared" si="102"/>
        <v>Baixa</v>
      </c>
      <c r="G250" s="7" t="str">
        <f t="shared" si="103"/>
        <v>CEL</v>
      </c>
      <c r="H250" s="7">
        <f t="shared" si="104"/>
        <v>3</v>
      </c>
      <c r="I250" s="116" t="str">
        <f t="shared" si="105"/>
        <v>L</v>
      </c>
      <c r="J250" s="7" t="str">
        <f t="shared" si="106"/>
        <v>CEI</v>
      </c>
      <c r="K250" s="126">
        <f t="shared" si="107"/>
        <v>3</v>
      </c>
      <c r="L250" s="126">
        <f>IF(NOT(ISERROR(VLOOKUP(B250,Deflatores!G$42:H$64,2,FALSE))),VLOOKUP(B250,Deflatores!G$42:H$64,2,FALSE),IF(OR(ISBLANK(C250),ISBLANK(B250)),"",VLOOKUP(C250,Deflatores!G$4:H$38,2,FALSE)*H250+VLOOKUP(C250,Deflatores!G$4:I$38,3,FALSE)))</f>
        <v>3</v>
      </c>
      <c r="M250" s="10"/>
      <c r="N250" s="10"/>
      <c r="O250" s="6"/>
    </row>
    <row r="251" spans="1:15" x14ac:dyDescent="0.25">
      <c r="A251" s="132" t="s">
        <v>232</v>
      </c>
      <c r="B251" s="4" t="s">
        <v>51</v>
      </c>
      <c r="C251" s="4" t="s">
        <v>46</v>
      </c>
      <c r="D251" s="7">
        <v>3</v>
      </c>
      <c r="E251" s="7">
        <v>1</v>
      </c>
      <c r="F251" s="116" t="str">
        <f t="shared" si="102"/>
        <v>Baixa</v>
      </c>
      <c r="G251" s="7" t="str">
        <f t="shared" si="103"/>
        <v>CEL</v>
      </c>
      <c r="H251" s="7">
        <f t="shared" si="104"/>
        <v>3</v>
      </c>
      <c r="I251" s="116" t="str">
        <f t="shared" si="105"/>
        <v>L</v>
      </c>
      <c r="J251" s="7" t="str">
        <f t="shared" si="106"/>
        <v>CEI</v>
      </c>
      <c r="K251" s="126">
        <f t="shared" si="107"/>
        <v>3</v>
      </c>
      <c r="L251" s="126">
        <f>IF(NOT(ISERROR(VLOOKUP(B251,Deflatores!G$42:H$64,2,FALSE))),VLOOKUP(B251,Deflatores!G$42:H$64,2,FALSE),IF(OR(ISBLANK(C251),ISBLANK(B251)),"",VLOOKUP(C251,Deflatores!G$4:H$38,2,FALSE)*H251+VLOOKUP(C251,Deflatores!G$4:I$38,3,FALSE)))</f>
        <v>3</v>
      </c>
      <c r="M251" s="10"/>
      <c r="N251" s="10"/>
      <c r="O251" s="6"/>
    </row>
    <row r="252" spans="1:15" x14ac:dyDescent="0.25">
      <c r="A252" s="131" t="s">
        <v>233</v>
      </c>
      <c r="B252" s="4" t="s">
        <v>53</v>
      </c>
      <c r="C252" s="4" t="s">
        <v>46</v>
      </c>
      <c r="D252" s="7">
        <v>9</v>
      </c>
      <c r="E252" s="7">
        <v>3</v>
      </c>
      <c r="F252" s="116" t="str">
        <f t="shared" ref="F252" si="108">IF(ISBLANK(B252),"",IF(I252="L","Baixa",IF(I252="A","Média",IF(I252="","","Alta"))))</f>
        <v>Alta</v>
      </c>
      <c r="G252" s="7" t="str">
        <f t="shared" ref="G252" si="109">CONCATENATE(B252,I252)</f>
        <v>EEH</v>
      </c>
      <c r="H252" s="7">
        <f t="shared" ref="H252" si="110">IF(ISBLANK(B252),"",IF(B252="ALI",IF(I252="L",7,IF(I252="A",10,15)),IF(B252="AIE",IF(I252="L",5,IF(I252="A",7,10)),IF(B252="SE",IF(I252="L",4,IF(I252="A",5,7)),IF(OR(B252="EE",B252="CE"),IF(I252="L",3,IF(I252="A",4,6)),0)))))</f>
        <v>6</v>
      </c>
      <c r="I252" s="116" t="str">
        <f t="shared" ref="I252" si="111">IF(OR(ISBLANK(D252),ISBLANK(E252)),IF(OR(B252="ALI",B252="AIE"),"L",IF(OR(B252="EE",B252="SE",B252="CE"),"A","")),IF(B252="EE",IF(E252&gt;=3,IF(D252&gt;=5,"H","A"),IF(E252&gt;=2,IF(D252&gt;=16,"H",IF(D252&lt;=4,"L","A")),IF(D252&lt;=15,"L","A"))),IF(OR(B252="SE",B252="CE"),IF(E252&gt;=4,IF(D252&gt;=6,"H","A"),IF(E252&gt;=2,IF(D252&gt;=20,"H",IF(D252&lt;=5,"L","A")),IF(D252&lt;=19,"L","A"))),IF(OR(B252="ALI",B252="AIE"),IF(E252&gt;=6,IF(D252&gt;=20,"H","A"),IF(E252&gt;=2,IF(D252&gt;=51,"H",IF(D252&lt;=19,"L","A")),IF(D252&lt;=50,"L","A"))),""))))</f>
        <v>H</v>
      </c>
      <c r="J252" s="7" t="str">
        <f t="shared" ref="J252" si="112">CONCATENATE(B252,C252)</f>
        <v>EEI</v>
      </c>
      <c r="K252" s="126">
        <f t="shared" ref="K252" si="113">IF(OR(H252="",H252=0),L252,H252)</f>
        <v>6</v>
      </c>
      <c r="L252" s="126">
        <f>IF(NOT(ISERROR(VLOOKUP(B252,Deflatores!G$42:H$64,2,FALSE))),VLOOKUP(B252,Deflatores!G$42:H$64,2,FALSE),IF(OR(ISBLANK(C252),ISBLANK(B252)),"",VLOOKUP(C252,Deflatores!G$4:H$38,2,FALSE)*H252+VLOOKUP(C252,Deflatores!G$4:I$38,3,FALSE)))</f>
        <v>6</v>
      </c>
      <c r="M252" s="10"/>
      <c r="N252" s="10"/>
      <c r="O252" s="6"/>
    </row>
    <row r="253" spans="1:15" x14ac:dyDescent="0.25">
      <c r="A253" s="132" t="s">
        <v>234</v>
      </c>
      <c r="B253" s="4" t="s">
        <v>51</v>
      </c>
      <c r="C253" s="4" t="s">
        <v>46</v>
      </c>
      <c r="D253" s="7">
        <v>8</v>
      </c>
      <c r="E253" s="7">
        <v>3</v>
      </c>
      <c r="F253" s="116" t="str">
        <f t="shared" si="96"/>
        <v>Média</v>
      </c>
      <c r="G253" s="7" t="str">
        <f t="shared" si="97"/>
        <v>CEA</v>
      </c>
      <c r="H253" s="7">
        <f t="shared" si="98"/>
        <v>4</v>
      </c>
      <c r="I253" s="116" t="str">
        <f t="shared" si="99"/>
        <v>A</v>
      </c>
      <c r="J253" s="7" t="str">
        <f t="shared" si="100"/>
        <v>CEI</v>
      </c>
      <c r="K253" s="126">
        <f t="shared" si="101"/>
        <v>4</v>
      </c>
      <c r="L253" s="126">
        <f>IF(NOT(ISERROR(VLOOKUP(B253,Deflatores!G$42:H$64,2,FALSE))),VLOOKUP(B253,Deflatores!G$42:H$64,2,FALSE),IF(OR(ISBLANK(C253),ISBLANK(B253)),"",VLOOKUP(C253,Deflatores!G$4:H$38,2,FALSE)*H253+VLOOKUP(C253,Deflatores!G$4:I$38,3,FALSE)))</f>
        <v>4</v>
      </c>
      <c r="M253" s="10"/>
      <c r="N253" s="10"/>
      <c r="O253" s="6"/>
    </row>
    <row r="254" spans="1:15" x14ac:dyDescent="0.25">
      <c r="A254" s="131" t="s">
        <v>235</v>
      </c>
      <c r="B254" s="4" t="s">
        <v>51</v>
      </c>
      <c r="C254" s="4" t="s">
        <v>46</v>
      </c>
      <c r="D254" s="7">
        <v>10</v>
      </c>
      <c r="E254" s="7">
        <v>3</v>
      </c>
      <c r="F254" s="116" t="str">
        <f t="shared" si="96"/>
        <v>Média</v>
      </c>
      <c r="G254" s="7" t="str">
        <f t="shared" si="97"/>
        <v>CEA</v>
      </c>
      <c r="H254" s="7">
        <f t="shared" si="98"/>
        <v>4</v>
      </c>
      <c r="I254" s="116" t="str">
        <f t="shared" si="99"/>
        <v>A</v>
      </c>
      <c r="J254" s="7" t="str">
        <f t="shared" si="100"/>
        <v>CEI</v>
      </c>
      <c r="K254" s="126">
        <f t="shared" si="101"/>
        <v>4</v>
      </c>
      <c r="L254" s="126">
        <f>IF(NOT(ISERROR(VLOOKUP(B254,Deflatores!G$42:H$64,2,FALSE))),VLOOKUP(B254,Deflatores!G$42:H$64,2,FALSE),IF(OR(ISBLANK(C254),ISBLANK(B254)),"",VLOOKUP(C254,Deflatores!G$4:H$38,2,FALSE)*H254+VLOOKUP(C254,Deflatores!G$4:I$38,3,FALSE)))</f>
        <v>4</v>
      </c>
      <c r="M254" s="10"/>
      <c r="N254" s="10"/>
      <c r="O254" s="6"/>
    </row>
    <row r="255" spans="1:15" x14ac:dyDescent="0.25">
      <c r="A255" s="131" t="s">
        <v>236</v>
      </c>
      <c r="B255" s="4" t="s">
        <v>53</v>
      </c>
      <c r="C255" s="4" t="s">
        <v>46</v>
      </c>
      <c r="D255" s="7">
        <v>3</v>
      </c>
      <c r="E255" s="7">
        <v>1</v>
      </c>
      <c r="F255" s="116" t="str">
        <f t="shared" si="96"/>
        <v>Baixa</v>
      </c>
      <c r="G255" s="7" t="str">
        <f t="shared" si="97"/>
        <v>EEL</v>
      </c>
      <c r="H255" s="7">
        <f t="shared" si="98"/>
        <v>3</v>
      </c>
      <c r="I255" s="116" t="str">
        <f t="shared" si="99"/>
        <v>L</v>
      </c>
      <c r="J255" s="7" t="str">
        <f t="shared" si="100"/>
        <v>EEI</v>
      </c>
      <c r="K255" s="126">
        <f t="shared" si="101"/>
        <v>3</v>
      </c>
      <c r="L255" s="126">
        <f>IF(NOT(ISERROR(VLOOKUP(B255,Deflatores!G$42:H$64,2,FALSE))),VLOOKUP(B255,Deflatores!G$42:H$64,2,FALSE),IF(OR(ISBLANK(C255),ISBLANK(B255)),"",VLOOKUP(C255,Deflatores!G$4:H$38,2,FALSE)*H255+VLOOKUP(C255,Deflatores!G$4:I$38,3,FALSE)))</f>
        <v>3</v>
      </c>
      <c r="M255" s="10"/>
      <c r="N255" s="10"/>
      <c r="O255" s="6"/>
    </row>
    <row r="256" spans="1:15" x14ac:dyDescent="0.25">
      <c r="A256" s="119"/>
      <c r="B256" s="4"/>
      <c r="C256" s="4"/>
      <c r="D256" s="7"/>
      <c r="E256" s="7"/>
      <c r="F256" s="116" t="str">
        <f t="shared" ref="F256:F264" si="114">IF(ISBLANK(B256),"",IF(I256="L","Baixa",IF(I256="A","Média",IF(I256="","","Alta"))))</f>
        <v/>
      </c>
      <c r="G256" s="7" t="str">
        <f t="shared" ref="G256:G264" si="115">CONCATENATE(B256,I256)</f>
        <v/>
      </c>
      <c r="H256" s="7" t="str">
        <f t="shared" ref="H256:H264" si="116">IF(ISBLANK(B256),"",IF(B256="ALI",IF(I256="L",7,IF(I256="A",10,15)),IF(B256="AIE",IF(I256="L",5,IF(I256="A",7,10)),IF(B256="SE",IF(I256="L",4,IF(I256="A",5,7)),IF(OR(B256="EE",B256="CE"),IF(I256="L",3,IF(I256="A",4,6)),0)))))</f>
        <v/>
      </c>
      <c r="I256" s="116" t="str">
        <f t="shared" ref="I256:I264" si="117">IF(OR(ISBLANK(D256),ISBLANK(E256)),IF(OR(B256="ALI",B256="AIE"),"L",IF(OR(B256="EE",B256="SE",B256="CE"),"A","")),IF(B256="EE",IF(E256&gt;=3,IF(D256&gt;=5,"H","A"),IF(E256&gt;=2,IF(D256&gt;=16,"H",IF(D256&lt;=4,"L","A")),IF(D256&lt;=15,"L","A"))),IF(OR(B256="SE",B256="CE"),IF(E256&gt;=4,IF(D256&gt;=6,"H","A"),IF(E256&gt;=2,IF(D256&gt;=20,"H",IF(D256&lt;=5,"L","A")),IF(D256&lt;=19,"L","A"))),IF(OR(B256="ALI",B256="AIE"),IF(E256&gt;=6,IF(D256&gt;=20,"H","A"),IF(E256&gt;=2,IF(D256&gt;=51,"H",IF(D256&lt;=19,"L","A")),IF(D256&lt;=50,"L","A"))),""))))</f>
        <v/>
      </c>
      <c r="J256" s="7" t="str">
        <f t="shared" ref="J256:J264" si="118">CONCATENATE(B256,C256)</f>
        <v/>
      </c>
      <c r="K256" s="126" t="str">
        <f t="shared" ref="K256:K264" si="119">IF(OR(H256="",H256=0),L256,H256)</f>
        <v/>
      </c>
      <c r="L256" s="126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5">
      <c r="A257" s="121" t="s">
        <v>237</v>
      </c>
      <c r="B257" s="4"/>
      <c r="C257" s="4"/>
      <c r="D257" s="7"/>
      <c r="E257" s="7"/>
      <c r="F257" s="116" t="str">
        <f t="shared" si="114"/>
        <v/>
      </c>
      <c r="G257" s="7" t="str">
        <f t="shared" si="115"/>
        <v/>
      </c>
      <c r="H257" s="7" t="str">
        <f t="shared" si="116"/>
        <v/>
      </c>
      <c r="I257" s="116" t="str">
        <f t="shared" si="117"/>
        <v/>
      </c>
      <c r="J257" s="7" t="str">
        <f t="shared" si="118"/>
        <v/>
      </c>
      <c r="K257" s="126" t="str">
        <f t="shared" si="119"/>
        <v/>
      </c>
      <c r="L257" s="126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5">
      <c r="A258" s="131" t="s">
        <v>238</v>
      </c>
      <c r="B258" s="4" t="s">
        <v>100</v>
      </c>
      <c r="C258" s="4" t="s">
        <v>46</v>
      </c>
      <c r="D258" s="7">
        <v>7</v>
      </c>
      <c r="E258" s="7">
        <v>1</v>
      </c>
      <c r="F258" s="116" t="str">
        <f t="shared" si="114"/>
        <v>Baixa</v>
      </c>
      <c r="G258" s="7" t="str">
        <f t="shared" si="115"/>
        <v>SEL</v>
      </c>
      <c r="H258" s="7">
        <f t="shared" si="116"/>
        <v>4</v>
      </c>
      <c r="I258" s="116" t="str">
        <f t="shared" si="117"/>
        <v>L</v>
      </c>
      <c r="J258" s="7" t="str">
        <f t="shared" si="118"/>
        <v>SEI</v>
      </c>
      <c r="K258" s="126">
        <f t="shared" si="119"/>
        <v>4</v>
      </c>
      <c r="L258" s="126">
        <f>IF(NOT(ISERROR(VLOOKUP(B258,Deflatores!G$42:H$64,2,FALSE))),VLOOKUP(B258,Deflatores!G$42:H$64,2,FALSE),IF(OR(ISBLANK(C258),ISBLANK(B258)),"",VLOOKUP(C258,Deflatores!G$4:H$38,2,FALSE)*H258+VLOOKUP(C258,Deflatores!G$4:I$38,3,FALSE)))</f>
        <v>4</v>
      </c>
      <c r="M258" s="10"/>
      <c r="N258" s="10"/>
      <c r="O258" s="6"/>
    </row>
    <row r="259" spans="1:15" x14ac:dyDescent="0.25">
      <c r="A259" s="131" t="s">
        <v>239</v>
      </c>
      <c r="B259" s="4" t="s">
        <v>100</v>
      </c>
      <c r="C259" s="4" t="s">
        <v>46</v>
      </c>
      <c r="D259" s="7">
        <v>6</v>
      </c>
      <c r="E259" s="7">
        <v>2</v>
      </c>
      <c r="F259" s="116" t="str">
        <f t="shared" si="114"/>
        <v>Média</v>
      </c>
      <c r="G259" s="7" t="str">
        <f t="shared" si="115"/>
        <v>SEA</v>
      </c>
      <c r="H259" s="7">
        <f t="shared" si="116"/>
        <v>5</v>
      </c>
      <c r="I259" s="116" t="str">
        <f t="shared" si="117"/>
        <v>A</v>
      </c>
      <c r="J259" s="7" t="str">
        <f t="shared" si="118"/>
        <v>SEI</v>
      </c>
      <c r="K259" s="126">
        <f t="shared" si="119"/>
        <v>5</v>
      </c>
      <c r="L259" s="126">
        <f>IF(NOT(ISERROR(VLOOKUP(B259,Deflatores!G$42:H$64,2,FALSE))),VLOOKUP(B259,Deflatores!G$42:H$64,2,FALSE),IF(OR(ISBLANK(C259),ISBLANK(B259)),"",VLOOKUP(C259,Deflatores!G$4:H$38,2,FALSE)*H259+VLOOKUP(C259,Deflatores!G$4:I$38,3,FALSE)))</f>
        <v>5</v>
      </c>
      <c r="M259" s="10"/>
      <c r="N259" s="10"/>
      <c r="O259" s="6"/>
    </row>
    <row r="260" spans="1:15" x14ac:dyDescent="0.25">
      <c r="A260" s="131" t="s">
        <v>240</v>
      </c>
      <c r="B260" s="4" t="s">
        <v>100</v>
      </c>
      <c r="C260" s="4" t="s">
        <v>46</v>
      </c>
      <c r="D260" s="7">
        <v>6</v>
      </c>
      <c r="E260" s="7">
        <v>3</v>
      </c>
      <c r="F260" s="116" t="str">
        <f t="shared" si="114"/>
        <v>Média</v>
      </c>
      <c r="G260" s="7" t="str">
        <f t="shared" si="115"/>
        <v>SEA</v>
      </c>
      <c r="H260" s="7">
        <f t="shared" si="116"/>
        <v>5</v>
      </c>
      <c r="I260" s="116" t="str">
        <f t="shared" si="117"/>
        <v>A</v>
      </c>
      <c r="J260" s="7" t="str">
        <f t="shared" si="118"/>
        <v>SEI</v>
      </c>
      <c r="K260" s="126">
        <f t="shared" si="119"/>
        <v>5</v>
      </c>
      <c r="L260" s="126">
        <f>IF(NOT(ISERROR(VLOOKUP(B260,Deflatores!G$42:H$64,2,FALSE))),VLOOKUP(B260,Deflatores!G$42:H$64,2,FALSE),IF(OR(ISBLANK(C260),ISBLANK(B260)),"",VLOOKUP(C260,Deflatores!G$4:H$38,2,FALSE)*H260+VLOOKUP(C260,Deflatores!G$4:I$38,3,FALSE)))</f>
        <v>5</v>
      </c>
      <c r="M260" s="10"/>
      <c r="N260" s="10"/>
      <c r="O260" s="6"/>
    </row>
    <row r="261" spans="1:15" x14ac:dyDescent="0.25">
      <c r="A261" s="131" t="s">
        <v>241</v>
      </c>
      <c r="B261" s="4" t="s">
        <v>100</v>
      </c>
      <c r="C261" s="4" t="s">
        <v>46</v>
      </c>
      <c r="D261" s="7">
        <v>5</v>
      </c>
      <c r="E261" s="7">
        <v>2</v>
      </c>
      <c r="F261" s="116" t="str">
        <f t="shared" si="114"/>
        <v>Baixa</v>
      </c>
      <c r="G261" s="7" t="str">
        <f t="shared" si="115"/>
        <v>SEL</v>
      </c>
      <c r="H261" s="7">
        <f t="shared" si="116"/>
        <v>4</v>
      </c>
      <c r="I261" s="116" t="str">
        <f t="shared" si="117"/>
        <v>L</v>
      </c>
      <c r="J261" s="7" t="str">
        <f t="shared" si="118"/>
        <v>SEI</v>
      </c>
      <c r="K261" s="126">
        <f t="shared" si="119"/>
        <v>4</v>
      </c>
      <c r="L261" s="126">
        <f>IF(NOT(ISERROR(VLOOKUP(B261,Deflatores!G$42:H$64,2,FALSE))),VLOOKUP(B261,Deflatores!G$42:H$64,2,FALSE),IF(OR(ISBLANK(C261),ISBLANK(B261)),"",VLOOKUP(C261,Deflatores!G$4:H$38,2,FALSE)*H261+VLOOKUP(C261,Deflatores!G$4:I$38,3,FALSE)))</f>
        <v>4</v>
      </c>
      <c r="M261" s="10"/>
      <c r="N261" s="10"/>
      <c r="O261" s="6"/>
    </row>
    <row r="262" spans="1:15" x14ac:dyDescent="0.25">
      <c r="A262" s="131" t="s">
        <v>242</v>
      </c>
      <c r="B262" s="4" t="s">
        <v>100</v>
      </c>
      <c r="C262" s="4" t="s">
        <v>46</v>
      </c>
      <c r="D262" s="7">
        <v>6</v>
      </c>
      <c r="E262" s="7">
        <v>2</v>
      </c>
      <c r="F262" s="116" t="str">
        <f t="shared" si="114"/>
        <v>Média</v>
      </c>
      <c r="G262" s="7" t="str">
        <f t="shared" si="115"/>
        <v>SEA</v>
      </c>
      <c r="H262" s="7">
        <f t="shared" si="116"/>
        <v>5</v>
      </c>
      <c r="I262" s="116" t="str">
        <f t="shared" si="117"/>
        <v>A</v>
      </c>
      <c r="J262" s="7" t="str">
        <f t="shared" si="118"/>
        <v>SEI</v>
      </c>
      <c r="K262" s="126">
        <f t="shared" si="119"/>
        <v>5</v>
      </c>
      <c r="L262" s="126">
        <f>IF(NOT(ISERROR(VLOOKUP(B262,Deflatores!G$42:H$64,2,FALSE))),VLOOKUP(B262,Deflatores!G$42:H$64,2,FALSE),IF(OR(ISBLANK(C262),ISBLANK(B262)),"",VLOOKUP(C262,Deflatores!G$4:H$38,2,FALSE)*H262+VLOOKUP(C262,Deflatores!G$4:I$38,3,FALSE)))</f>
        <v>5</v>
      </c>
      <c r="M262" s="10"/>
      <c r="N262" s="10"/>
      <c r="O262" s="6"/>
    </row>
    <row r="263" spans="1:15" x14ac:dyDescent="0.25">
      <c r="A263" s="131" t="s">
        <v>243</v>
      </c>
      <c r="B263" s="4" t="s">
        <v>100</v>
      </c>
      <c r="C263" s="4" t="s">
        <v>46</v>
      </c>
      <c r="D263" s="7">
        <v>5</v>
      </c>
      <c r="E263" s="7">
        <v>2</v>
      </c>
      <c r="F263" s="116" t="str">
        <f t="shared" si="114"/>
        <v>Baixa</v>
      </c>
      <c r="G263" s="7" t="str">
        <f t="shared" si="115"/>
        <v>SEL</v>
      </c>
      <c r="H263" s="7">
        <f t="shared" si="116"/>
        <v>4</v>
      </c>
      <c r="I263" s="116" t="str">
        <f t="shared" si="117"/>
        <v>L</v>
      </c>
      <c r="J263" s="7" t="str">
        <f t="shared" si="118"/>
        <v>SEI</v>
      </c>
      <c r="K263" s="126">
        <f t="shared" si="119"/>
        <v>4</v>
      </c>
      <c r="L263" s="126">
        <f>IF(NOT(ISERROR(VLOOKUP(B263,Deflatores!G$42:H$64,2,FALSE))),VLOOKUP(B263,Deflatores!G$42:H$64,2,FALSE),IF(OR(ISBLANK(C263),ISBLANK(B263)),"",VLOOKUP(C263,Deflatores!G$4:H$38,2,FALSE)*H263+VLOOKUP(C263,Deflatores!G$4:I$38,3,FALSE)))</f>
        <v>4</v>
      </c>
      <c r="M263" s="10"/>
      <c r="N263" s="10"/>
      <c r="O263" s="6"/>
    </row>
    <row r="264" spans="1:15" x14ac:dyDescent="0.25">
      <c r="A264" s="119"/>
      <c r="B264" s="4"/>
      <c r="C264" s="4"/>
      <c r="D264" s="7"/>
      <c r="E264" s="7"/>
      <c r="F264" s="116" t="str">
        <f t="shared" si="114"/>
        <v/>
      </c>
      <c r="G264" s="7" t="str">
        <f t="shared" si="115"/>
        <v/>
      </c>
      <c r="H264" s="7" t="str">
        <f t="shared" si="116"/>
        <v/>
      </c>
      <c r="I264" s="116" t="str">
        <f t="shared" si="117"/>
        <v/>
      </c>
      <c r="J264" s="7" t="str">
        <f t="shared" si="118"/>
        <v/>
      </c>
      <c r="K264" s="126" t="str">
        <f t="shared" si="119"/>
        <v/>
      </c>
      <c r="L264" s="126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5">
      <c r="A265" s="121" t="s">
        <v>244</v>
      </c>
      <c r="B265" s="4"/>
      <c r="C265" s="4"/>
      <c r="D265" s="7"/>
      <c r="E265" s="7"/>
      <c r="F265" s="116" t="str">
        <f t="shared" si="96"/>
        <v/>
      </c>
      <c r="G265" s="7" t="str">
        <f t="shared" si="97"/>
        <v/>
      </c>
      <c r="H265" s="7" t="str">
        <f t="shared" si="98"/>
        <v/>
      </c>
      <c r="I265" s="116" t="str">
        <f t="shared" si="99"/>
        <v/>
      </c>
      <c r="J265" s="7" t="str">
        <f t="shared" si="100"/>
        <v/>
      </c>
      <c r="K265" s="126" t="str">
        <f t="shared" si="101"/>
        <v/>
      </c>
      <c r="L265" s="126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5">
      <c r="A266" s="119"/>
      <c r="B266" s="4"/>
      <c r="C266" s="4"/>
      <c r="D266" s="7"/>
      <c r="E266" s="7"/>
      <c r="F266" s="116" t="str">
        <f t="shared" ref="F266" si="120">IF(ISBLANK(B266),"",IF(I266="L","Baixa",IF(I266="A","Média",IF(I266="","","Alta"))))</f>
        <v/>
      </c>
      <c r="G266" s="7" t="str">
        <f t="shared" ref="G266" si="121">CONCATENATE(B266,I266)</f>
        <v/>
      </c>
      <c r="H266" s="7" t="str">
        <f t="shared" ref="H266" si="122">IF(ISBLANK(B266),"",IF(B266="ALI",IF(I266="L",7,IF(I266="A",10,15)),IF(B266="AIE",IF(I266="L",5,IF(I266="A",7,10)),IF(B266="SE",IF(I266="L",4,IF(I266="A",5,7)),IF(OR(B266="EE",B266="CE"),IF(I266="L",3,IF(I266="A",4,6)),0)))))</f>
        <v/>
      </c>
      <c r="I266" s="116" t="str">
        <f t="shared" ref="I266" si="123">IF(OR(ISBLANK(D266),ISBLANK(E266)),IF(OR(B266="ALI",B266="AIE"),"L",IF(OR(B266="EE",B266="SE",B266="CE"),"A","")),IF(B266="EE",IF(E266&gt;=3,IF(D266&gt;=5,"H","A"),IF(E266&gt;=2,IF(D266&gt;=16,"H",IF(D266&lt;=4,"L","A")),IF(D266&lt;=15,"L","A"))),IF(OR(B266="SE",B266="CE"),IF(E266&gt;=4,IF(D266&gt;=6,"H","A"),IF(E266&gt;=2,IF(D266&gt;=20,"H",IF(D266&lt;=5,"L","A")),IF(D266&lt;=19,"L","A"))),IF(OR(B266="ALI",B266="AIE"),IF(E266&gt;=6,IF(D266&gt;=20,"H","A"),IF(E266&gt;=2,IF(D266&gt;=51,"H",IF(D266&lt;=19,"L","A")),IF(D266&lt;=50,"L","A"))),""))))</f>
        <v/>
      </c>
      <c r="J266" s="7" t="str">
        <f t="shared" ref="J266" si="124">CONCATENATE(B266,C266)</f>
        <v/>
      </c>
      <c r="K266" s="126" t="str">
        <f t="shared" ref="K266" si="125">IF(OR(H266="",H266=0),L266,H266)</f>
        <v/>
      </c>
      <c r="L266" s="126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5">
      <c r="A267" s="121" t="s">
        <v>245</v>
      </c>
      <c r="B267" s="4"/>
      <c r="C267" s="4"/>
      <c r="D267" s="7"/>
      <c r="E267" s="7"/>
      <c r="F267" s="116" t="str">
        <f t="shared" ref="F267:F269" si="126">IF(ISBLANK(B267),"",IF(I267="L","Baixa",IF(I267="A","Média",IF(I267="","","Alta"))))</f>
        <v/>
      </c>
      <c r="G267" s="7" t="str">
        <f t="shared" ref="G267:G269" si="127">CONCATENATE(B267,I267)</f>
        <v/>
      </c>
      <c r="H267" s="7" t="str">
        <f t="shared" ref="H267:H269" si="128">IF(ISBLANK(B267),"",IF(B267="ALI",IF(I267="L",7,IF(I267="A",10,15)),IF(B267="AIE",IF(I267="L",5,IF(I267="A",7,10)),IF(B267="SE",IF(I267="L",4,IF(I267="A",5,7)),IF(OR(B267="EE",B267="CE"),IF(I267="L",3,IF(I267="A",4,6)),0)))))</f>
        <v/>
      </c>
      <c r="I267" s="116" t="str">
        <f t="shared" ref="I267:I269" si="129">IF(OR(ISBLANK(D267),ISBLANK(E267)),IF(OR(B267="ALI",B267="AIE"),"L",IF(OR(B267="EE",B267="SE",B267="CE"),"A","")),IF(B267="EE",IF(E267&gt;=3,IF(D267&gt;=5,"H","A"),IF(E267&gt;=2,IF(D267&gt;=16,"H",IF(D267&lt;=4,"L","A")),IF(D267&lt;=15,"L","A"))),IF(OR(B267="SE",B267="CE"),IF(E267&gt;=4,IF(D267&gt;=6,"H","A"),IF(E267&gt;=2,IF(D267&gt;=20,"H",IF(D267&lt;=5,"L","A")),IF(D267&lt;=19,"L","A"))),IF(OR(B267="ALI",B267="AIE"),IF(E267&gt;=6,IF(D267&gt;=20,"H","A"),IF(E267&gt;=2,IF(D267&gt;=51,"H",IF(D267&lt;=19,"L","A")),IF(D267&lt;=50,"L","A"))),""))))</f>
        <v/>
      </c>
      <c r="J267" s="7" t="str">
        <f t="shared" ref="J267:J269" si="130">CONCATENATE(B267,C267)</f>
        <v/>
      </c>
      <c r="K267" s="126" t="str">
        <f t="shared" ref="K267:K269" si="131">IF(OR(H267="",H267=0),L267,H267)</f>
        <v/>
      </c>
      <c r="L267" s="126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5">
      <c r="A268" s="131" t="s">
        <v>246</v>
      </c>
      <c r="B268" s="4" t="s">
        <v>51</v>
      </c>
      <c r="C268" s="4" t="s">
        <v>46</v>
      </c>
      <c r="D268" s="7">
        <v>7</v>
      </c>
      <c r="E268" s="7">
        <v>1</v>
      </c>
      <c r="F268" s="116" t="str">
        <f t="shared" si="126"/>
        <v>Baixa</v>
      </c>
      <c r="G268" s="7" t="str">
        <f t="shared" si="127"/>
        <v>CEL</v>
      </c>
      <c r="H268" s="7">
        <f t="shared" si="128"/>
        <v>3</v>
      </c>
      <c r="I268" s="116" t="str">
        <f t="shared" si="129"/>
        <v>L</v>
      </c>
      <c r="J268" s="7" t="str">
        <f t="shared" si="130"/>
        <v>CEI</v>
      </c>
      <c r="K268" s="126">
        <f t="shared" si="131"/>
        <v>3</v>
      </c>
      <c r="L268" s="126">
        <f>IF(NOT(ISERROR(VLOOKUP(B268,Deflatores!G$42:H$64,2,FALSE))),VLOOKUP(B268,Deflatores!G$42:H$64,2,FALSE),IF(OR(ISBLANK(C268),ISBLANK(B268)),"",VLOOKUP(C268,Deflatores!G$4:H$38,2,FALSE)*H268+VLOOKUP(C268,Deflatores!G$4:I$38,3,FALSE)))</f>
        <v>3</v>
      </c>
      <c r="M268" s="10"/>
      <c r="N268" s="10"/>
      <c r="O268" s="6"/>
    </row>
    <row r="269" spans="1:15" x14ac:dyDescent="0.25">
      <c r="A269" s="131" t="s">
        <v>119</v>
      </c>
      <c r="B269" s="4" t="s">
        <v>51</v>
      </c>
      <c r="C269" s="4" t="s">
        <v>46</v>
      </c>
      <c r="D269" s="7">
        <v>3</v>
      </c>
      <c r="E269" s="7">
        <v>1</v>
      </c>
      <c r="F269" s="116" t="str">
        <f t="shared" si="126"/>
        <v>Baixa</v>
      </c>
      <c r="G269" s="7" t="str">
        <f t="shared" si="127"/>
        <v>CEL</v>
      </c>
      <c r="H269" s="7">
        <f t="shared" si="128"/>
        <v>3</v>
      </c>
      <c r="I269" s="116" t="str">
        <f t="shared" si="129"/>
        <v>L</v>
      </c>
      <c r="J269" s="7" t="str">
        <f t="shared" si="130"/>
        <v>CEI</v>
      </c>
      <c r="K269" s="126">
        <f t="shared" si="131"/>
        <v>3</v>
      </c>
      <c r="L269" s="126">
        <f>IF(NOT(ISERROR(VLOOKUP(B269,Deflatores!G$42:H$64,2,FALSE))),VLOOKUP(B269,Deflatores!G$42:H$64,2,FALSE),IF(OR(ISBLANK(C269),ISBLANK(B269)),"",VLOOKUP(C269,Deflatores!G$4:H$38,2,FALSE)*H269+VLOOKUP(C269,Deflatores!G$4:I$38,3,FALSE)))</f>
        <v>3</v>
      </c>
      <c r="M269" s="10"/>
      <c r="N269" s="10"/>
      <c r="O269" s="6"/>
    </row>
    <row r="270" spans="1:15" x14ac:dyDescent="0.25">
      <c r="A270" s="119"/>
      <c r="B270" s="4"/>
      <c r="C270" s="4"/>
      <c r="D270" s="7"/>
      <c r="E270" s="7"/>
      <c r="F270" s="116" t="str">
        <f>IF(ISBLANK(B270),"",IF(I270="L","Baixa",IF(I270="A","Média",IF(I270="","","Alta"))))</f>
        <v/>
      </c>
      <c r="G270" s="7" t="str">
        <f>CONCATENATE(B270,I270)</f>
        <v/>
      </c>
      <c r="H270" s="7" t="str">
        <f>IF(ISBLANK(B270),"",IF(B270="ALI",IF(I270="L",7,IF(I270="A",10,15)),IF(B270="AIE",IF(I270="L",5,IF(I270="A",7,10)),IF(B270="SE",IF(I270="L",4,IF(I270="A",5,7)),IF(OR(B270="EE",B270="CE"),IF(I270="L",3,IF(I270="A",4,6)),0)))))</f>
        <v/>
      </c>
      <c r="I270" s="116" t="str">
        <f>IF(OR(ISBLANK(D270),ISBLANK(E270)),IF(OR(B270="ALI",B270="AIE"),"L",IF(OR(B270="EE",B270="SE",B270="CE"),"A","")),IF(B270="EE",IF(E270&gt;=3,IF(D270&gt;=5,"H","A"),IF(E270&gt;=2,IF(D270&gt;=16,"H",IF(D270&lt;=4,"L","A")),IF(D270&lt;=15,"L","A"))),IF(OR(B270="SE",B270="CE"),IF(E270&gt;=4,IF(D270&gt;=6,"H","A"),IF(E270&gt;=2,IF(D270&gt;=20,"H",IF(D270&lt;=5,"L","A")),IF(D270&lt;=19,"L","A"))),IF(OR(B270="ALI",B270="AIE"),IF(E270&gt;=6,IF(D270&gt;=20,"H","A"),IF(E270&gt;=2,IF(D270&gt;=51,"H",IF(D270&lt;=19,"L","A")),IF(D270&lt;=50,"L","A"))),""))))</f>
        <v/>
      </c>
      <c r="J270" s="7" t="str">
        <f>CONCATENATE(B270,C270)</f>
        <v/>
      </c>
      <c r="K270" s="126" t="str">
        <f>IF(OR(H270="",H270=0),L270,H270)</f>
        <v/>
      </c>
      <c r="L270" s="126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5">
      <c r="A271" s="121" t="s">
        <v>247</v>
      </c>
      <c r="B271" s="4"/>
      <c r="C271" s="4"/>
      <c r="D271" s="7"/>
      <c r="E271" s="7"/>
      <c r="F271" s="116" t="str">
        <f>IF(ISBLANK(B271),"",IF(I271="L","Baixa",IF(I271="A","Média",IF(I271="","","Alta"))))</f>
        <v/>
      </c>
      <c r="G271" s="7" t="str">
        <f>CONCATENATE(B271,I271)</f>
        <v/>
      </c>
      <c r="H271" s="7" t="str">
        <f>IF(ISBLANK(B271),"",IF(B271="ALI",IF(I271="L",7,IF(I271="A",10,15)),IF(B271="AIE",IF(I271="L",5,IF(I271="A",7,10)),IF(B271="SE",IF(I271="L",4,IF(I271="A",5,7)),IF(OR(B271="EE",B271="CE"),IF(I271="L",3,IF(I271="A",4,6)),0)))))</f>
        <v/>
      </c>
      <c r="I271" s="116" t="str">
        <f>IF(OR(ISBLANK(D271),ISBLANK(E271)),IF(OR(B271="ALI",B271="AIE"),"L",IF(OR(B271="EE",B271="SE",B271="CE"),"A","")),IF(B271="EE",IF(E271&gt;=3,IF(D271&gt;=5,"H","A"),IF(E271&gt;=2,IF(D271&gt;=16,"H",IF(D271&lt;=4,"L","A")),IF(D271&lt;=15,"L","A"))),IF(OR(B271="SE",B271="CE"),IF(E271&gt;=4,IF(D271&gt;=6,"H","A"),IF(E271&gt;=2,IF(D271&gt;=20,"H",IF(D271&lt;=5,"L","A")),IF(D271&lt;=19,"L","A"))),IF(OR(B271="ALI",B271="AIE"),IF(E271&gt;=6,IF(D271&gt;=20,"H","A"),IF(E271&gt;=2,IF(D271&gt;=51,"H",IF(D271&lt;=19,"L","A")),IF(D271&lt;=50,"L","A"))),""))))</f>
        <v/>
      </c>
      <c r="J271" s="7" t="str">
        <f>CONCATENATE(B271,C271)</f>
        <v/>
      </c>
      <c r="K271" s="126" t="str">
        <f>IF(OR(H271="",H271=0),L271,H271)</f>
        <v/>
      </c>
      <c r="L271" s="126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5">
      <c r="A272" s="131" t="s">
        <v>248</v>
      </c>
      <c r="B272" s="4" t="s">
        <v>53</v>
      </c>
      <c r="C272" s="4" t="s">
        <v>46</v>
      </c>
      <c r="D272" s="7">
        <v>9</v>
      </c>
      <c r="E272" s="7">
        <v>1</v>
      </c>
      <c r="F272" s="116" t="str">
        <f>IF(ISBLANK(B272),"",IF(I272="L","Baixa",IF(I272="A","Média",IF(I272="","","Alta"))))</f>
        <v>Baixa</v>
      </c>
      <c r="G272" s="7" t="str">
        <f>CONCATENATE(B272,I272)</f>
        <v>EEL</v>
      </c>
      <c r="H272" s="7">
        <f>IF(ISBLANK(B272),"",IF(B272="ALI",IF(I272="L",7,IF(I272="A",10,15)),IF(B272="AIE",IF(I272="L",5,IF(I272="A",7,10)),IF(B272="SE",IF(I272="L",4,IF(I272="A",5,7)),IF(OR(B272="EE",B272="CE"),IF(I272="L",3,IF(I272="A",4,6)),0)))))</f>
        <v>3</v>
      </c>
      <c r="I272" s="116" t="str">
        <f>IF(OR(ISBLANK(D272),ISBLANK(E272)),IF(OR(B272="ALI",B272="AIE"),"L",IF(OR(B272="EE",B272="SE",B272="CE"),"A","")),IF(B272="EE",IF(E272&gt;=3,IF(D272&gt;=5,"H","A"),IF(E272&gt;=2,IF(D272&gt;=16,"H",IF(D272&lt;=4,"L","A")),IF(D272&lt;=15,"L","A"))),IF(OR(B272="SE",B272="CE"),IF(E272&gt;=4,IF(D272&gt;=6,"H","A"),IF(E272&gt;=2,IF(D272&gt;=20,"H",IF(D272&lt;=5,"L","A")),IF(D272&lt;=19,"L","A"))),IF(OR(B272="ALI",B272="AIE"),IF(E272&gt;=6,IF(D272&gt;=20,"H","A"),IF(E272&gt;=2,IF(D272&gt;=51,"H",IF(D272&lt;=19,"L","A")),IF(D272&lt;=50,"L","A"))),""))))</f>
        <v>L</v>
      </c>
      <c r="J272" s="7" t="str">
        <f>CONCATENATE(B272,C272)</f>
        <v>EEI</v>
      </c>
      <c r="K272" s="126">
        <f>IF(OR(H272="",H272=0),L272,H272)</f>
        <v>3</v>
      </c>
      <c r="L272" s="126">
        <f>IF(NOT(ISERROR(VLOOKUP(B272,Deflatores!G$42:H$64,2,FALSE))),VLOOKUP(B272,Deflatores!G$42:H$64,2,FALSE),IF(OR(ISBLANK(C272),ISBLANK(B272)),"",VLOOKUP(C272,Deflatores!G$4:H$38,2,FALSE)*H272+VLOOKUP(C272,Deflatores!G$4:I$38,3,FALSE)))</f>
        <v>3</v>
      </c>
      <c r="M272" s="10"/>
      <c r="N272" s="10"/>
      <c r="O272" s="6"/>
    </row>
    <row r="273" spans="1:15" x14ac:dyDescent="0.25">
      <c r="A273" s="119"/>
      <c r="B273" s="4"/>
      <c r="C273" s="4"/>
      <c r="D273" s="7"/>
      <c r="E273" s="7"/>
      <c r="F273" s="116" t="str">
        <f>IF(ISBLANK(B273),"",IF(I273="L","Baixa",IF(I273="A","Média",IF(I273="","","Alta"))))</f>
        <v/>
      </c>
      <c r="G273" s="7" t="str">
        <f>CONCATENATE(B273,I273)</f>
        <v/>
      </c>
      <c r="H273" s="7" t="str">
        <f>IF(ISBLANK(B273),"",IF(B273="ALI",IF(I273="L",7,IF(I273="A",10,15)),IF(B273="AIE",IF(I273="L",5,IF(I273="A",7,10)),IF(B273="SE",IF(I273="L",4,IF(I273="A",5,7)),IF(OR(B273="EE",B273="CE"),IF(I273="L",3,IF(I273="A",4,6)),0)))))</f>
        <v/>
      </c>
      <c r="I273" s="116" t="str">
        <f>IF(OR(ISBLANK(D273),ISBLANK(E273)),IF(OR(B273="ALI",B273="AIE"),"L",IF(OR(B273="EE",B273="SE",B273="CE"),"A","")),IF(B273="EE",IF(E273&gt;=3,IF(D273&gt;=5,"H","A"),IF(E273&gt;=2,IF(D273&gt;=16,"H",IF(D273&lt;=4,"L","A")),IF(D273&lt;=15,"L","A"))),IF(OR(B273="SE",B273="CE"),IF(E273&gt;=4,IF(D273&gt;=6,"H","A"),IF(E273&gt;=2,IF(D273&gt;=20,"H",IF(D273&lt;=5,"L","A")),IF(D273&lt;=19,"L","A"))),IF(OR(B273="ALI",B273="AIE"),IF(E273&gt;=6,IF(D273&gt;=20,"H","A"),IF(E273&gt;=2,IF(D273&gt;=51,"H",IF(D273&lt;=19,"L","A")),IF(D273&lt;=50,"L","A"))),""))))</f>
        <v/>
      </c>
      <c r="J273" s="7" t="str">
        <f>CONCATENATE(B273,C273)</f>
        <v/>
      </c>
      <c r="K273" s="126" t="str">
        <f>IF(OR(H273="",H273=0),L273,H273)</f>
        <v/>
      </c>
      <c r="L273" s="126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5">
      <c r="A274" s="121" t="s">
        <v>249</v>
      </c>
      <c r="B274" s="4"/>
      <c r="C274" s="4"/>
      <c r="D274" s="7"/>
      <c r="E274" s="7"/>
      <c r="F274" s="116" t="str">
        <f t="shared" ref="F274:F276" si="132">IF(ISBLANK(B274),"",IF(I274="L","Baixa",IF(I274="A","Média",IF(I274="","","Alta"))))</f>
        <v/>
      </c>
      <c r="G274" s="7" t="str">
        <f t="shared" ref="G274:G276" si="133">CONCATENATE(B274,I274)</f>
        <v/>
      </c>
      <c r="H274" s="7" t="str">
        <f t="shared" ref="H274:H276" si="134">IF(ISBLANK(B274),"",IF(B274="ALI",IF(I274="L",7,IF(I274="A",10,15)),IF(B274="AIE",IF(I274="L",5,IF(I274="A",7,10)),IF(B274="SE",IF(I274="L",4,IF(I274="A",5,7)),IF(OR(B274="EE",B274="CE"),IF(I274="L",3,IF(I274="A",4,6)),0)))))</f>
        <v/>
      </c>
      <c r="I274" s="116" t="str">
        <f t="shared" ref="I274:I276" si="135">IF(OR(ISBLANK(D274),ISBLANK(E274)),IF(OR(B274="ALI",B274="AIE"),"L",IF(OR(B274="EE",B274="SE",B274="CE"),"A","")),IF(B274="EE",IF(E274&gt;=3,IF(D274&gt;=5,"H","A"),IF(E274&gt;=2,IF(D274&gt;=16,"H",IF(D274&lt;=4,"L","A")),IF(D274&lt;=15,"L","A"))),IF(OR(B274="SE",B274="CE"),IF(E274&gt;=4,IF(D274&gt;=6,"H","A"),IF(E274&gt;=2,IF(D274&gt;=20,"H",IF(D274&lt;=5,"L","A")),IF(D274&lt;=19,"L","A"))),IF(OR(B274="ALI",B274="AIE"),IF(E274&gt;=6,IF(D274&gt;=20,"H","A"),IF(E274&gt;=2,IF(D274&gt;=51,"H",IF(D274&lt;=19,"L","A")),IF(D274&lt;=50,"L","A"))),""))))</f>
        <v/>
      </c>
      <c r="J274" s="7" t="str">
        <f t="shared" ref="J274:J276" si="136">CONCATENATE(B274,C274)</f>
        <v/>
      </c>
      <c r="K274" s="126" t="str">
        <f t="shared" ref="K274:K276" si="137">IF(OR(H274="",H274=0),L274,H274)</f>
        <v/>
      </c>
      <c r="L274" s="126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5">
      <c r="A275" s="131" t="s">
        <v>250</v>
      </c>
      <c r="B275" s="4" t="s">
        <v>53</v>
      </c>
      <c r="C275" s="4" t="s">
        <v>46</v>
      </c>
      <c r="D275" s="7">
        <v>9</v>
      </c>
      <c r="E275" s="7">
        <v>1</v>
      </c>
      <c r="F275" s="116" t="str">
        <f t="shared" si="132"/>
        <v>Baixa</v>
      </c>
      <c r="G275" s="7" t="str">
        <f t="shared" si="133"/>
        <v>EEL</v>
      </c>
      <c r="H275" s="7">
        <f t="shared" si="134"/>
        <v>3</v>
      </c>
      <c r="I275" s="116" t="str">
        <f t="shared" si="135"/>
        <v>L</v>
      </c>
      <c r="J275" s="7" t="str">
        <f t="shared" si="136"/>
        <v>EEI</v>
      </c>
      <c r="K275" s="126">
        <f t="shared" si="137"/>
        <v>3</v>
      </c>
      <c r="L275" s="126">
        <f>IF(NOT(ISERROR(VLOOKUP(B275,Deflatores!G$42:H$64,2,FALSE))),VLOOKUP(B275,Deflatores!G$42:H$64,2,FALSE),IF(OR(ISBLANK(C275),ISBLANK(B275)),"",VLOOKUP(C275,Deflatores!G$4:H$38,2,FALSE)*H275+VLOOKUP(C275,Deflatores!G$4:I$38,3,FALSE)))</f>
        <v>3</v>
      </c>
      <c r="M275" s="10"/>
      <c r="N275" s="10"/>
      <c r="O275" s="6"/>
    </row>
    <row r="276" spans="1:15" x14ac:dyDescent="0.25">
      <c r="A276" s="119"/>
      <c r="B276" s="4"/>
      <c r="C276" s="4"/>
      <c r="D276" s="7"/>
      <c r="E276" s="7"/>
      <c r="F276" s="116" t="str">
        <f t="shared" si="132"/>
        <v/>
      </c>
      <c r="G276" s="7" t="str">
        <f t="shared" si="133"/>
        <v/>
      </c>
      <c r="H276" s="7" t="str">
        <f t="shared" si="134"/>
        <v/>
      </c>
      <c r="I276" s="116" t="str">
        <f t="shared" si="135"/>
        <v/>
      </c>
      <c r="J276" s="7" t="str">
        <f t="shared" si="136"/>
        <v/>
      </c>
      <c r="K276" s="126" t="str">
        <f t="shared" si="137"/>
        <v/>
      </c>
      <c r="L276" s="126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5">
      <c r="A277" s="121" t="s">
        <v>251</v>
      </c>
      <c r="B277" s="4"/>
      <c r="C277" s="4"/>
      <c r="D277" s="7"/>
      <c r="E277" s="7"/>
      <c r="F277" s="116" t="str">
        <f>IF(ISBLANK(B277),"",IF(I277="L","Baixa",IF(I277="A","Média",IF(I277="","","Alta"))))</f>
        <v/>
      </c>
      <c r="G277" s="7" t="str">
        <f>CONCATENATE(B277,I277)</f>
        <v/>
      </c>
      <c r="H277" s="7" t="str">
        <f>IF(ISBLANK(B277),"",IF(B277="ALI",IF(I277="L",7,IF(I277="A",10,15)),IF(B277="AIE",IF(I277="L",5,IF(I277="A",7,10)),IF(B277="SE",IF(I277="L",4,IF(I277="A",5,7)),IF(OR(B277="EE",B277="CE"),IF(I277="L",3,IF(I277="A",4,6)),0)))))</f>
        <v/>
      </c>
      <c r="I277" s="116" t="str">
        <f>IF(OR(ISBLANK(D277),ISBLANK(E277)),IF(OR(B277="ALI",B277="AIE"),"L",IF(OR(B277="EE",B277="SE",B277="CE"),"A","")),IF(B277="EE",IF(E277&gt;=3,IF(D277&gt;=5,"H","A"),IF(E277&gt;=2,IF(D277&gt;=16,"H",IF(D277&lt;=4,"L","A")),IF(D277&lt;=15,"L","A"))),IF(OR(B277="SE",B277="CE"),IF(E277&gt;=4,IF(D277&gt;=6,"H","A"),IF(E277&gt;=2,IF(D277&gt;=20,"H",IF(D277&lt;=5,"L","A")),IF(D277&lt;=19,"L","A"))),IF(OR(B277="ALI",B277="AIE"),IF(E277&gt;=6,IF(D277&gt;=20,"H","A"),IF(E277&gt;=2,IF(D277&gt;=51,"H",IF(D277&lt;=19,"L","A")),IF(D277&lt;=50,"L","A"))),""))))</f>
        <v/>
      </c>
      <c r="J277" s="7" t="str">
        <f>CONCATENATE(B277,C277)</f>
        <v/>
      </c>
      <c r="K277" s="126" t="str">
        <f>IF(OR(H277="",H277=0),L277,H277)</f>
        <v/>
      </c>
      <c r="L277" s="126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5">
      <c r="A278" s="131" t="s">
        <v>252</v>
      </c>
      <c r="B278" s="4" t="s">
        <v>53</v>
      </c>
      <c r="C278" s="4" t="s">
        <v>46</v>
      </c>
      <c r="D278" s="7">
        <v>10</v>
      </c>
      <c r="E278" s="7">
        <v>1</v>
      </c>
      <c r="F278" s="116" t="str">
        <f>IF(ISBLANK(B278),"",IF(I278="L","Baixa",IF(I278="A","Média",IF(I278="","","Alta"))))</f>
        <v>Baixa</v>
      </c>
      <c r="G278" s="7" t="str">
        <f>CONCATENATE(B278,I278)</f>
        <v>EEL</v>
      </c>
      <c r="H278" s="7">
        <f>IF(ISBLANK(B278),"",IF(B278="ALI",IF(I278="L",7,IF(I278="A",10,15)),IF(B278="AIE",IF(I278="L",5,IF(I278="A",7,10)),IF(B278="SE",IF(I278="L",4,IF(I278="A",5,7)),IF(OR(B278="EE",B278="CE"),IF(I278="L",3,IF(I278="A",4,6)),0)))))</f>
        <v>3</v>
      </c>
      <c r="I278" s="116" t="str">
        <f>IF(OR(ISBLANK(D278),ISBLANK(E278)),IF(OR(B278="ALI",B278="AIE"),"L",IF(OR(B278="EE",B278="SE",B278="CE"),"A","")),IF(B278="EE",IF(E278&gt;=3,IF(D278&gt;=5,"H","A"),IF(E278&gt;=2,IF(D278&gt;=16,"H",IF(D278&lt;=4,"L","A")),IF(D278&lt;=15,"L","A"))),IF(OR(B278="SE",B278="CE"),IF(E278&gt;=4,IF(D278&gt;=6,"H","A"),IF(E278&gt;=2,IF(D278&gt;=20,"H",IF(D278&lt;=5,"L","A")),IF(D278&lt;=19,"L","A"))),IF(OR(B278="ALI",B278="AIE"),IF(E278&gt;=6,IF(D278&gt;=20,"H","A"),IF(E278&gt;=2,IF(D278&gt;=51,"H",IF(D278&lt;=19,"L","A")),IF(D278&lt;=50,"L","A"))),""))))</f>
        <v>L</v>
      </c>
      <c r="J278" s="7" t="str">
        <f>CONCATENATE(B278,C278)</f>
        <v>EEI</v>
      </c>
      <c r="K278" s="126">
        <f>IF(OR(H278="",H278=0),L278,H278)</f>
        <v>3</v>
      </c>
      <c r="L278" s="126">
        <f>IF(NOT(ISERROR(VLOOKUP(B278,Deflatores!G$42:H$64,2,FALSE))),VLOOKUP(B278,Deflatores!G$42:H$64,2,FALSE),IF(OR(ISBLANK(C278),ISBLANK(B278)),"",VLOOKUP(C278,Deflatores!G$4:H$38,2,FALSE)*H278+VLOOKUP(C278,Deflatores!G$4:I$38,3,FALSE)))</f>
        <v>3</v>
      </c>
      <c r="M278" s="10"/>
      <c r="N278" s="10"/>
      <c r="O278" s="6"/>
    </row>
    <row r="279" spans="1:15" x14ac:dyDescent="0.25">
      <c r="A279" s="119"/>
      <c r="B279" s="4"/>
      <c r="C279" s="4"/>
      <c r="D279" s="7"/>
      <c r="E279" s="7"/>
      <c r="F279" s="116" t="str">
        <f>IF(ISBLANK(B279),"",IF(I279="L","Baixa",IF(I279="A","Média",IF(I279="","","Alta"))))</f>
        <v/>
      </c>
      <c r="G279" s="7" t="str">
        <f>CONCATENATE(B279,I279)</f>
        <v/>
      </c>
      <c r="H279" s="7" t="str">
        <f>IF(ISBLANK(B279),"",IF(B279="ALI",IF(I279="L",7,IF(I279="A",10,15)),IF(B279="AIE",IF(I279="L",5,IF(I279="A",7,10)),IF(B279="SE",IF(I279="L",4,IF(I279="A",5,7)),IF(OR(B279="EE",B279="CE"),IF(I279="L",3,IF(I279="A",4,6)),0)))))</f>
        <v/>
      </c>
      <c r="I279" s="116" t="str">
        <f>IF(OR(ISBLANK(D279),ISBLANK(E279)),IF(OR(B279="ALI",B279="AIE"),"L",IF(OR(B279="EE",B279="SE",B279="CE"),"A","")),IF(B279="EE",IF(E279&gt;=3,IF(D279&gt;=5,"H","A"),IF(E279&gt;=2,IF(D279&gt;=16,"H",IF(D279&lt;=4,"L","A")),IF(D279&lt;=15,"L","A"))),IF(OR(B279="SE",B279="CE"),IF(E279&gt;=4,IF(D279&gt;=6,"H","A"),IF(E279&gt;=2,IF(D279&gt;=20,"H",IF(D279&lt;=5,"L","A")),IF(D279&lt;=19,"L","A"))),IF(OR(B279="ALI",B279="AIE"),IF(E279&gt;=6,IF(D279&gt;=20,"H","A"),IF(E279&gt;=2,IF(D279&gt;=51,"H",IF(D279&lt;=19,"L","A")),IF(D279&lt;=50,"L","A"))),""))))</f>
        <v/>
      </c>
      <c r="J279" s="7" t="str">
        <f>CONCATENATE(B279,C279)</f>
        <v/>
      </c>
      <c r="K279" s="126" t="str">
        <f>IF(OR(H279="",H279=0),L279,H279)</f>
        <v/>
      </c>
      <c r="L279" s="126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5">
      <c r="A280" s="121" t="s">
        <v>388</v>
      </c>
      <c r="B280" s="4"/>
      <c r="C280" s="4"/>
      <c r="D280" s="7"/>
      <c r="E280" s="7"/>
      <c r="F280" s="116" t="str">
        <f t="shared" ref="F280:F287" si="138">IF(ISBLANK(B280),"",IF(I280="L","Baixa",IF(I280="A","Média",IF(I280="","","Alta"))))</f>
        <v/>
      </c>
      <c r="G280" s="7" t="str">
        <f t="shared" ref="G280:G287" si="139">CONCATENATE(B280,I280)</f>
        <v/>
      </c>
      <c r="H280" s="7" t="str">
        <f t="shared" ref="H280:H287" si="140">IF(ISBLANK(B280),"",IF(B280="ALI",IF(I280="L",7,IF(I280="A",10,15)),IF(B280="AIE",IF(I280="L",5,IF(I280="A",7,10)),IF(B280="SE",IF(I280="L",4,IF(I280="A",5,7)),IF(OR(B280="EE",B280="CE"),IF(I280="L",3,IF(I280="A",4,6)),0)))))</f>
        <v/>
      </c>
      <c r="I280" s="116" t="str">
        <f t="shared" ref="I280:I287" si="141">IF(OR(ISBLANK(D280),ISBLANK(E280)),IF(OR(B280="ALI",B280="AIE"),"L",IF(OR(B280="EE",B280="SE",B280="CE"),"A","")),IF(B280="EE",IF(E280&gt;=3,IF(D280&gt;=5,"H","A"),IF(E280&gt;=2,IF(D280&gt;=16,"H",IF(D280&lt;=4,"L","A")),IF(D280&lt;=15,"L","A"))),IF(OR(B280="SE",B280="CE"),IF(E280&gt;=4,IF(D280&gt;=6,"H","A"),IF(E280&gt;=2,IF(D280&gt;=20,"H",IF(D280&lt;=5,"L","A")),IF(D280&lt;=19,"L","A"))),IF(OR(B280="ALI",B280="AIE"),IF(E280&gt;=6,IF(D280&gt;=20,"H","A"),IF(E280&gt;=2,IF(D280&gt;=51,"H",IF(D280&lt;=19,"L","A")),IF(D280&lt;=50,"L","A"))),""))))</f>
        <v/>
      </c>
      <c r="J280" s="7" t="str">
        <f t="shared" ref="J280:J287" si="142">CONCATENATE(B280,C280)</f>
        <v/>
      </c>
      <c r="K280" s="126" t="str">
        <f t="shared" ref="K280:K287" si="143">IF(OR(H280="",H280=0),L280,H280)</f>
        <v/>
      </c>
      <c r="L280" s="126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5">
      <c r="A281" s="131" t="s">
        <v>389</v>
      </c>
      <c r="B281" s="4" t="s">
        <v>48</v>
      </c>
      <c r="C281" s="4" t="s">
        <v>46</v>
      </c>
      <c r="D281" s="7">
        <v>5</v>
      </c>
      <c r="E281" s="7">
        <v>1</v>
      </c>
      <c r="F281" s="116" t="str">
        <f t="shared" si="138"/>
        <v>Baixa</v>
      </c>
      <c r="G281" s="7" t="str">
        <f t="shared" si="139"/>
        <v>ALIL</v>
      </c>
      <c r="H281" s="7">
        <f t="shared" si="140"/>
        <v>7</v>
      </c>
      <c r="I281" s="116" t="str">
        <f t="shared" si="141"/>
        <v>L</v>
      </c>
      <c r="J281" s="7" t="str">
        <f t="shared" si="142"/>
        <v>ALII</v>
      </c>
      <c r="K281" s="126">
        <f t="shared" si="143"/>
        <v>7</v>
      </c>
      <c r="L281" s="126">
        <f>IF(NOT(ISERROR(VLOOKUP(B281,Deflatores!G$42:H$64,2,FALSE))),VLOOKUP(B281,Deflatores!G$42:H$64,2,FALSE),IF(OR(ISBLANK(C281),ISBLANK(B281)),"",VLOOKUP(C281,Deflatores!G$4:H$38,2,FALSE)*H281+VLOOKUP(C281,Deflatores!G$4:I$38,3,FALSE)))</f>
        <v>7</v>
      </c>
      <c r="M281" s="10"/>
      <c r="N281" s="10"/>
      <c r="O281" s="6"/>
    </row>
    <row r="282" spans="1:15" x14ac:dyDescent="0.25">
      <c r="A282" s="131" t="s">
        <v>390</v>
      </c>
      <c r="B282" s="4" t="s">
        <v>51</v>
      </c>
      <c r="C282" s="4" t="s">
        <v>46</v>
      </c>
      <c r="D282" s="7">
        <v>8</v>
      </c>
      <c r="E282" s="7">
        <v>1</v>
      </c>
      <c r="F282" s="116" t="str">
        <f t="shared" si="138"/>
        <v>Baixa</v>
      </c>
      <c r="G282" s="7" t="str">
        <f t="shared" si="139"/>
        <v>CEL</v>
      </c>
      <c r="H282" s="7">
        <f t="shared" si="140"/>
        <v>3</v>
      </c>
      <c r="I282" s="116" t="str">
        <f t="shared" si="141"/>
        <v>L</v>
      </c>
      <c r="J282" s="7" t="str">
        <f t="shared" si="142"/>
        <v>CEI</v>
      </c>
      <c r="K282" s="126">
        <f t="shared" si="143"/>
        <v>3</v>
      </c>
      <c r="L282" s="126">
        <f>IF(NOT(ISERROR(VLOOKUP(B282,Deflatores!G$42:H$64,2,FALSE))),VLOOKUP(B282,Deflatores!G$42:H$64,2,FALSE),IF(OR(ISBLANK(C282),ISBLANK(B282)),"",VLOOKUP(C282,Deflatores!G$4:H$38,2,FALSE)*H282+VLOOKUP(C282,Deflatores!G$4:I$38,3,FALSE)))</f>
        <v>3</v>
      </c>
      <c r="M282" s="10"/>
      <c r="N282" s="10"/>
      <c r="O282" s="6"/>
    </row>
    <row r="283" spans="1:15" x14ac:dyDescent="0.25">
      <c r="A283" s="131" t="s">
        <v>391</v>
      </c>
      <c r="B283" s="4" t="s">
        <v>53</v>
      </c>
      <c r="C283" s="4" t="s">
        <v>46</v>
      </c>
      <c r="D283" s="7">
        <v>5</v>
      </c>
      <c r="E283" s="7">
        <v>1</v>
      </c>
      <c r="F283" s="116" t="str">
        <f t="shared" si="138"/>
        <v>Baixa</v>
      </c>
      <c r="G283" s="7" t="str">
        <f t="shared" si="139"/>
        <v>EEL</v>
      </c>
      <c r="H283" s="7">
        <f t="shared" si="140"/>
        <v>3</v>
      </c>
      <c r="I283" s="116" t="str">
        <f t="shared" si="141"/>
        <v>L</v>
      </c>
      <c r="J283" s="7" t="str">
        <f t="shared" si="142"/>
        <v>EEI</v>
      </c>
      <c r="K283" s="126">
        <f t="shared" si="143"/>
        <v>3</v>
      </c>
      <c r="L283" s="126">
        <f>IF(NOT(ISERROR(VLOOKUP(B283,Deflatores!G$42:H$64,2,FALSE))),VLOOKUP(B283,Deflatores!G$42:H$64,2,FALSE),IF(OR(ISBLANK(C283),ISBLANK(B283)),"",VLOOKUP(C283,Deflatores!G$4:H$38,2,FALSE)*H283+VLOOKUP(C283,Deflatores!G$4:I$38,3,FALSE)))</f>
        <v>3</v>
      </c>
      <c r="M283" s="10"/>
      <c r="N283" s="10"/>
      <c r="O283" s="6"/>
    </row>
    <row r="284" spans="1:15" x14ac:dyDescent="0.25">
      <c r="A284" s="131" t="s">
        <v>392</v>
      </c>
      <c r="B284" s="4" t="s">
        <v>53</v>
      </c>
      <c r="C284" s="4" t="s">
        <v>46</v>
      </c>
      <c r="D284" s="7">
        <v>5</v>
      </c>
      <c r="E284" s="7">
        <v>2</v>
      </c>
      <c r="F284" s="116" t="str">
        <f t="shared" si="138"/>
        <v>Média</v>
      </c>
      <c r="G284" s="7" t="str">
        <f t="shared" si="139"/>
        <v>EEA</v>
      </c>
      <c r="H284" s="7">
        <f t="shared" si="140"/>
        <v>4</v>
      </c>
      <c r="I284" s="116" t="str">
        <f t="shared" si="141"/>
        <v>A</v>
      </c>
      <c r="J284" s="7" t="str">
        <f t="shared" si="142"/>
        <v>EEI</v>
      </c>
      <c r="K284" s="126">
        <f t="shared" si="143"/>
        <v>4</v>
      </c>
      <c r="L284" s="126">
        <f>IF(NOT(ISERROR(VLOOKUP(B284,Deflatores!G$42:H$64,2,FALSE))),VLOOKUP(B284,Deflatores!G$42:H$64,2,FALSE),IF(OR(ISBLANK(C284),ISBLANK(B284)),"",VLOOKUP(C284,Deflatores!G$4:H$38,2,FALSE)*H284+VLOOKUP(C284,Deflatores!G$4:I$38,3,FALSE)))</f>
        <v>4</v>
      </c>
      <c r="M284" s="10"/>
      <c r="N284" s="10"/>
      <c r="O284" s="6"/>
    </row>
    <row r="285" spans="1:15" x14ac:dyDescent="0.25">
      <c r="A285" s="132" t="s">
        <v>393</v>
      </c>
      <c r="B285" s="4" t="s">
        <v>51</v>
      </c>
      <c r="C285" s="4" t="s">
        <v>46</v>
      </c>
      <c r="D285" s="7">
        <v>3</v>
      </c>
      <c r="E285" s="7">
        <v>1</v>
      </c>
      <c r="F285" s="116" t="str">
        <f t="shared" si="138"/>
        <v>Baixa</v>
      </c>
      <c r="G285" s="7" t="str">
        <f t="shared" si="139"/>
        <v>CEL</v>
      </c>
      <c r="H285" s="7">
        <f t="shared" si="140"/>
        <v>3</v>
      </c>
      <c r="I285" s="116" t="str">
        <f t="shared" si="141"/>
        <v>L</v>
      </c>
      <c r="J285" s="7" t="str">
        <f t="shared" si="142"/>
        <v>CEI</v>
      </c>
      <c r="K285" s="126">
        <f t="shared" si="143"/>
        <v>3</v>
      </c>
      <c r="L285" s="126">
        <f>IF(NOT(ISERROR(VLOOKUP(B285,Deflatores!G$42:H$64,2,FALSE))),VLOOKUP(B285,Deflatores!G$42:H$64,2,FALSE),IF(OR(ISBLANK(C285),ISBLANK(B285)),"",VLOOKUP(C285,Deflatores!G$4:H$38,2,FALSE)*H285+VLOOKUP(C285,Deflatores!G$4:I$38,3,FALSE)))</f>
        <v>3</v>
      </c>
      <c r="M285" s="10"/>
      <c r="N285" s="10"/>
      <c r="O285" s="6"/>
    </row>
    <row r="286" spans="1:15" x14ac:dyDescent="0.25">
      <c r="A286" s="131" t="s">
        <v>394</v>
      </c>
      <c r="B286" s="4" t="s">
        <v>51</v>
      </c>
      <c r="C286" s="4" t="s">
        <v>46</v>
      </c>
      <c r="D286" s="7">
        <v>5</v>
      </c>
      <c r="E286" s="7">
        <v>1</v>
      </c>
      <c r="F286" s="116" t="str">
        <f t="shared" si="138"/>
        <v>Baixa</v>
      </c>
      <c r="G286" s="7" t="str">
        <f t="shared" si="139"/>
        <v>CEL</v>
      </c>
      <c r="H286" s="7">
        <f t="shared" si="140"/>
        <v>3</v>
      </c>
      <c r="I286" s="116" t="str">
        <f t="shared" si="141"/>
        <v>L</v>
      </c>
      <c r="J286" s="7" t="str">
        <f t="shared" si="142"/>
        <v>CEI</v>
      </c>
      <c r="K286" s="126">
        <f t="shared" si="143"/>
        <v>3</v>
      </c>
      <c r="L286" s="126">
        <f>IF(NOT(ISERROR(VLOOKUP(B286,Deflatores!G$42:H$64,2,FALSE))),VLOOKUP(B286,Deflatores!G$42:H$64,2,FALSE),IF(OR(ISBLANK(C286),ISBLANK(B286)),"",VLOOKUP(C286,Deflatores!G$4:H$38,2,FALSE)*H286+VLOOKUP(C286,Deflatores!G$4:I$38,3,FALSE)))</f>
        <v>3</v>
      </c>
      <c r="M286" s="10"/>
      <c r="N286" s="10"/>
      <c r="O286" s="6"/>
    </row>
    <row r="287" spans="1:15" x14ac:dyDescent="0.25">
      <c r="A287" s="131" t="s">
        <v>395</v>
      </c>
      <c r="B287" s="4" t="s">
        <v>53</v>
      </c>
      <c r="C287" s="4" t="s">
        <v>46</v>
      </c>
      <c r="D287" s="7">
        <v>3</v>
      </c>
      <c r="E287" s="7">
        <v>2</v>
      </c>
      <c r="F287" s="116" t="str">
        <f t="shared" si="138"/>
        <v>Baixa</v>
      </c>
      <c r="G287" s="7" t="str">
        <f t="shared" si="139"/>
        <v>EEL</v>
      </c>
      <c r="H287" s="7">
        <f t="shared" si="140"/>
        <v>3</v>
      </c>
      <c r="I287" s="116" t="str">
        <f t="shared" si="141"/>
        <v>L</v>
      </c>
      <c r="J287" s="7" t="str">
        <f t="shared" si="142"/>
        <v>EEI</v>
      </c>
      <c r="K287" s="126">
        <f t="shared" si="143"/>
        <v>3</v>
      </c>
      <c r="L287" s="126">
        <f>IF(NOT(ISERROR(VLOOKUP(B287,Deflatores!G$42:H$64,2,FALSE))),VLOOKUP(B287,Deflatores!G$42:H$64,2,FALSE),IF(OR(ISBLANK(C287),ISBLANK(B287)),"",VLOOKUP(C287,Deflatores!G$4:H$38,2,FALSE)*H287+VLOOKUP(C287,Deflatores!G$4:I$38,3,FALSE)))</f>
        <v>3</v>
      </c>
      <c r="M287" s="10"/>
      <c r="N287" s="10"/>
      <c r="O287" s="6"/>
    </row>
    <row r="288" spans="1:15" x14ac:dyDescent="0.25">
      <c r="A288" s="119"/>
      <c r="B288" s="4"/>
      <c r="C288" s="4"/>
      <c r="D288" s="7"/>
      <c r="E288" s="7"/>
      <c r="F288" s="8" t="str">
        <f t="shared" ref="F288:F351" si="144">IF(ISBLANK(B288),"",IF(I288="L","Baixa",IF(I288="A","Média",IF(I288="","","Alta"))))</f>
        <v/>
      </c>
      <c r="G288" s="7" t="str">
        <f t="shared" ref="G288:G351" si="145">CONCATENATE(B288,I288)</f>
        <v/>
      </c>
      <c r="H288" s="5" t="str">
        <f t="shared" ref="H288:H351" si="146">IF(ISBLANK(B288),"",IF(B288="ALI",IF(I288="L",7,IF(I288="A",10,15)),IF(B288="AIE",IF(I288="L",5,IF(I288="A",7,10)),IF(B288="SE",IF(I288="L",4,IF(I288="A",5,7)),IF(OR(B288="EE",B288="CE"),IF(I288="L",3,IF(I288="A",4,6)),0)))))</f>
        <v/>
      </c>
      <c r="I288" s="116" t="str">
        <f t="shared" ref="I288:I351" si="147">IF(OR(ISBLANK(D288),ISBLANK(E288)),IF(OR(B288="ALI",B288="AIE"),"L",IF(OR(B288="EE",B288="SE",B288="CE"),"A","")),IF(B288="EE",IF(E288&gt;=3,IF(D288&gt;=5,"H","A"),IF(E288&gt;=2,IF(D288&gt;=16,"H",IF(D288&lt;=4,"L","A")),IF(D288&lt;=15,"L","A"))),IF(OR(B288="SE",B288="CE"),IF(E288&gt;=4,IF(D288&gt;=6,"H","A"),IF(E288&gt;=2,IF(D288&gt;=20,"H",IF(D288&lt;=5,"L","A")),IF(D288&lt;=19,"L","A"))),IF(OR(B288="ALI",B288="AIE"),IF(E288&gt;=6,IF(D288&gt;=20,"H","A"),IF(E288&gt;=2,IF(D288&gt;=51,"H",IF(D288&lt;=19,"L","A")),IF(D288&lt;=50,"L","A"))),""))))</f>
        <v/>
      </c>
      <c r="J288" s="7" t="str">
        <f t="shared" ref="J288:J351" si="148">CONCATENATE(B288,C288)</f>
        <v/>
      </c>
      <c r="K288" s="9" t="str">
        <f t="shared" ref="K288:K360" si="149">IF(OR(H288="",H288=0),L288,H288)</f>
        <v/>
      </c>
      <c r="L288" s="126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5">
      <c r="A289" s="119"/>
      <c r="B289" s="4"/>
      <c r="C289" s="4"/>
      <c r="D289" s="7"/>
      <c r="E289" s="7"/>
      <c r="F289" s="8" t="str">
        <f t="shared" si="144"/>
        <v/>
      </c>
      <c r="G289" s="7" t="str">
        <f t="shared" si="145"/>
        <v/>
      </c>
      <c r="H289" s="5" t="str">
        <f t="shared" si="146"/>
        <v/>
      </c>
      <c r="I289" s="116" t="str">
        <f t="shared" si="147"/>
        <v/>
      </c>
      <c r="J289" s="7" t="str">
        <f t="shared" si="148"/>
        <v/>
      </c>
      <c r="K289" s="9" t="str">
        <f t="shared" si="149"/>
        <v/>
      </c>
      <c r="L289" s="126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5">
      <c r="A290" s="119"/>
      <c r="B290" s="4"/>
      <c r="C290" s="4"/>
      <c r="D290" s="7"/>
      <c r="E290" s="7"/>
      <c r="F290" s="8" t="str">
        <f t="shared" si="144"/>
        <v/>
      </c>
      <c r="G290" s="7" t="str">
        <f t="shared" si="145"/>
        <v/>
      </c>
      <c r="H290" s="5" t="str">
        <f t="shared" si="146"/>
        <v/>
      </c>
      <c r="I290" s="116" t="str">
        <f t="shared" si="147"/>
        <v/>
      </c>
      <c r="J290" s="7" t="str">
        <f t="shared" si="148"/>
        <v/>
      </c>
      <c r="K290" s="9" t="str">
        <f t="shared" si="149"/>
        <v/>
      </c>
      <c r="L290" s="126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5">
      <c r="A291" s="119"/>
      <c r="B291" s="4"/>
      <c r="C291" s="4"/>
      <c r="D291" s="7"/>
      <c r="E291" s="7"/>
      <c r="F291" s="8" t="str">
        <f t="shared" si="144"/>
        <v/>
      </c>
      <c r="G291" s="7" t="str">
        <f t="shared" si="145"/>
        <v/>
      </c>
      <c r="H291" s="5" t="str">
        <f t="shared" si="146"/>
        <v/>
      </c>
      <c r="I291" s="116" t="str">
        <f t="shared" si="147"/>
        <v/>
      </c>
      <c r="J291" s="7" t="str">
        <f t="shared" si="148"/>
        <v/>
      </c>
      <c r="K291" s="9" t="str">
        <f t="shared" si="149"/>
        <v/>
      </c>
      <c r="L291" s="126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5">
      <c r="A292" s="119"/>
      <c r="B292" s="4"/>
      <c r="C292" s="4"/>
      <c r="D292" s="7"/>
      <c r="E292" s="7"/>
      <c r="F292" s="8" t="str">
        <f t="shared" si="144"/>
        <v/>
      </c>
      <c r="G292" s="7" t="str">
        <f t="shared" si="145"/>
        <v/>
      </c>
      <c r="H292" s="5" t="str">
        <f t="shared" si="146"/>
        <v/>
      </c>
      <c r="I292" s="116" t="str">
        <f t="shared" si="147"/>
        <v/>
      </c>
      <c r="J292" s="7" t="str">
        <f t="shared" si="148"/>
        <v/>
      </c>
      <c r="K292" s="9" t="str">
        <f t="shared" si="149"/>
        <v/>
      </c>
      <c r="L292" s="126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5">
      <c r="A293" s="119"/>
      <c r="B293" s="4"/>
      <c r="C293" s="4"/>
      <c r="D293" s="7"/>
      <c r="E293" s="7"/>
      <c r="F293" s="8" t="str">
        <f t="shared" si="144"/>
        <v/>
      </c>
      <c r="G293" s="7" t="str">
        <f t="shared" si="145"/>
        <v/>
      </c>
      <c r="H293" s="5" t="str">
        <f t="shared" si="146"/>
        <v/>
      </c>
      <c r="I293" s="116" t="str">
        <f t="shared" si="147"/>
        <v/>
      </c>
      <c r="J293" s="7" t="str">
        <f t="shared" si="148"/>
        <v/>
      </c>
      <c r="K293" s="9" t="str">
        <f t="shared" si="149"/>
        <v/>
      </c>
      <c r="L293" s="126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5">
      <c r="A294" s="119"/>
      <c r="B294" s="4"/>
      <c r="C294" s="4"/>
      <c r="D294" s="7"/>
      <c r="E294" s="7"/>
      <c r="F294" s="8" t="str">
        <f t="shared" si="144"/>
        <v/>
      </c>
      <c r="G294" s="7" t="str">
        <f t="shared" si="145"/>
        <v/>
      </c>
      <c r="H294" s="5" t="str">
        <f t="shared" si="146"/>
        <v/>
      </c>
      <c r="I294" s="116" t="str">
        <f t="shared" si="147"/>
        <v/>
      </c>
      <c r="J294" s="7" t="str">
        <f t="shared" si="148"/>
        <v/>
      </c>
      <c r="K294" s="9" t="str">
        <f t="shared" si="149"/>
        <v/>
      </c>
      <c r="L294" s="126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5">
      <c r="A295" s="121"/>
      <c r="B295" s="4"/>
      <c r="C295" s="4"/>
      <c r="D295" s="7"/>
      <c r="E295" s="7"/>
      <c r="F295" s="8" t="str">
        <f t="shared" si="144"/>
        <v/>
      </c>
      <c r="G295" s="7" t="str">
        <f t="shared" si="145"/>
        <v/>
      </c>
      <c r="H295" s="5" t="str">
        <f t="shared" si="146"/>
        <v/>
      </c>
      <c r="I295" s="116" t="str">
        <f t="shared" si="147"/>
        <v/>
      </c>
      <c r="J295" s="7" t="str">
        <f t="shared" si="148"/>
        <v/>
      </c>
      <c r="K295" s="9" t="str">
        <f t="shared" si="149"/>
        <v/>
      </c>
      <c r="L295" s="126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5">
      <c r="A296" s="119"/>
      <c r="B296" s="4"/>
      <c r="C296" s="4"/>
      <c r="D296" s="7"/>
      <c r="E296" s="7"/>
      <c r="F296" s="8" t="str">
        <f t="shared" si="144"/>
        <v/>
      </c>
      <c r="G296" s="7" t="str">
        <f t="shared" si="145"/>
        <v/>
      </c>
      <c r="H296" s="5" t="str">
        <f t="shared" si="146"/>
        <v/>
      </c>
      <c r="I296" s="116" t="str">
        <f t="shared" si="147"/>
        <v/>
      </c>
      <c r="J296" s="7" t="str">
        <f t="shared" si="148"/>
        <v/>
      </c>
      <c r="K296" s="9" t="str">
        <f t="shared" si="149"/>
        <v/>
      </c>
      <c r="L296" s="126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5">
      <c r="A297" s="119"/>
      <c r="B297" s="4"/>
      <c r="C297" s="4"/>
      <c r="D297" s="7"/>
      <c r="E297" s="7"/>
      <c r="F297" s="8" t="str">
        <f t="shared" si="144"/>
        <v/>
      </c>
      <c r="G297" s="7" t="str">
        <f t="shared" si="145"/>
        <v/>
      </c>
      <c r="H297" s="5" t="str">
        <f t="shared" si="146"/>
        <v/>
      </c>
      <c r="I297" s="116" t="str">
        <f t="shared" si="147"/>
        <v/>
      </c>
      <c r="J297" s="7" t="str">
        <f t="shared" si="148"/>
        <v/>
      </c>
      <c r="K297" s="9" t="str">
        <f t="shared" si="149"/>
        <v/>
      </c>
      <c r="L297" s="126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5">
      <c r="A298" s="119"/>
      <c r="B298" s="4"/>
      <c r="C298" s="4"/>
      <c r="D298" s="7"/>
      <c r="E298" s="7"/>
      <c r="F298" s="8" t="str">
        <f t="shared" si="144"/>
        <v/>
      </c>
      <c r="G298" s="7" t="str">
        <f t="shared" si="145"/>
        <v/>
      </c>
      <c r="H298" s="5" t="str">
        <f t="shared" si="146"/>
        <v/>
      </c>
      <c r="I298" s="116" t="str">
        <f t="shared" si="147"/>
        <v/>
      </c>
      <c r="J298" s="7" t="str">
        <f t="shared" si="148"/>
        <v/>
      </c>
      <c r="K298" s="9" t="str">
        <f t="shared" si="149"/>
        <v/>
      </c>
      <c r="L298" s="126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5">
      <c r="A299" s="119"/>
      <c r="B299" s="4"/>
      <c r="C299" s="4"/>
      <c r="D299" s="7"/>
      <c r="E299" s="7"/>
      <c r="F299" s="8" t="str">
        <f t="shared" si="144"/>
        <v/>
      </c>
      <c r="G299" s="7" t="str">
        <f t="shared" si="145"/>
        <v/>
      </c>
      <c r="H299" s="5" t="str">
        <f t="shared" si="146"/>
        <v/>
      </c>
      <c r="I299" s="116" t="str">
        <f t="shared" si="147"/>
        <v/>
      </c>
      <c r="J299" s="7" t="str">
        <f t="shared" si="148"/>
        <v/>
      </c>
      <c r="K299" s="9" t="str">
        <f t="shared" si="149"/>
        <v/>
      </c>
      <c r="L299" s="126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5">
      <c r="A300" s="119"/>
      <c r="B300" s="4"/>
      <c r="C300" s="4"/>
      <c r="D300" s="7"/>
      <c r="E300" s="7"/>
      <c r="F300" s="8" t="str">
        <f t="shared" si="144"/>
        <v/>
      </c>
      <c r="G300" s="7" t="str">
        <f t="shared" si="145"/>
        <v/>
      </c>
      <c r="H300" s="5" t="str">
        <f t="shared" si="146"/>
        <v/>
      </c>
      <c r="I300" s="116" t="str">
        <f t="shared" si="147"/>
        <v/>
      </c>
      <c r="J300" s="7" t="str">
        <f t="shared" si="148"/>
        <v/>
      </c>
      <c r="K300" s="9" t="str">
        <f t="shared" si="149"/>
        <v/>
      </c>
      <c r="L300" s="126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5">
      <c r="A301" s="119"/>
      <c r="B301" s="4"/>
      <c r="C301" s="4"/>
      <c r="D301" s="7"/>
      <c r="E301" s="7"/>
      <c r="F301" s="8" t="str">
        <f t="shared" si="144"/>
        <v/>
      </c>
      <c r="G301" s="7" t="str">
        <f t="shared" si="145"/>
        <v/>
      </c>
      <c r="H301" s="5" t="str">
        <f t="shared" si="146"/>
        <v/>
      </c>
      <c r="I301" s="116" t="str">
        <f t="shared" si="147"/>
        <v/>
      </c>
      <c r="J301" s="7" t="str">
        <f t="shared" si="148"/>
        <v/>
      </c>
      <c r="K301" s="9" t="str">
        <f t="shared" si="149"/>
        <v/>
      </c>
      <c r="L301" s="126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5">
      <c r="A302" s="119"/>
      <c r="B302" s="4"/>
      <c r="C302" s="4"/>
      <c r="D302" s="7"/>
      <c r="E302" s="7"/>
      <c r="F302" s="8" t="str">
        <f t="shared" si="144"/>
        <v/>
      </c>
      <c r="G302" s="7" t="str">
        <f t="shared" si="145"/>
        <v/>
      </c>
      <c r="H302" s="5" t="str">
        <f t="shared" si="146"/>
        <v/>
      </c>
      <c r="I302" s="116" t="str">
        <f t="shared" si="147"/>
        <v/>
      </c>
      <c r="J302" s="7" t="str">
        <f t="shared" si="148"/>
        <v/>
      </c>
      <c r="K302" s="9" t="str">
        <f t="shared" si="149"/>
        <v/>
      </c>
      <c r="L302" s="126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5">
      <c r="A303" s="119"/>
      <c r="B303" s="4"/>
      <c r="C303" s="4"/>
      <c r="D303" s="7"/>
      <c r="E303" s="7"/>
      <c r="F303" s="8" t="str">
        <f t="shared" si="144"/>
        <v/>
      </c>
      <c r="G303" s="7" t="str">
        <f t="shared" si="145"/>
        <v/>
      </c>
      <c r="H303" s="5" t="str">
        <f t="shared" si="146"/>
        <v/>
      </c>
      <c r="I303" s="116" t="str">
        <f t="shared" si="147"/>
        <v/>
      </c>
      <c r="J303" s="7" t="str">
        <f t="shared" si="148"/>
        <v/>
      </c>
      <c r="K303" s="9" t="str">
        <f t="shared" si="149"/>
        <v/>
      </c>
      <c r="L303" s="126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5">
      <c r="A304" s="119"/>
      <c r="B304" s="4"/>
      <c r="C304" s="4"/>
      <c r="D304" s="7"/>
      <c r="E304" s="7"/>
      <c r="F304" s="8" t="str">
        <f t="shared" si="144"/>
        <v/>
      </c>
      <c r="G304" s="7" t="str">
        <f t="shared" si="145"/>
        <v/>
      </c>
      <c r="H304" s="5" t="str">
        <f t="shared" si="146"/>
        <v/>
      </c>
      <c r="I304" s="116" t="str">
        <f t="shared" si="147"/>
        <v/>
      </c>
      <c r="J304" s="7" t="str">
        <f t="shared" si="148"/>
        <v/>
      </c>
      <c r="K304" s="9" t="str">
        <f t="shared" si="149"/>
        <v/>
      </c>
      <c r="L304" s="126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5">
      <c r="A305" s="121"/>
      <c r="B305" s="4"/>
      <c r="C305" s="4"/>
      <c r="D305" s="7"/>
      <c r="E305" s="7"/>
      <c r="F305" s="8" t="str">
        <f t="shared" si="144"/>
        <v/>
      </c>
      <c r="G305" s="7" t="str">
        <f t="shared" si="145"/>
        <v/>
      </c>
      <c r="H305" s="5" t="str">
        <f t="shared" si="146"/>
        <v/>
      </c>
      <c r="I305" s="116" t="str">
        <f t="shared" si="147"/>
        <v/>
      </c>
      <c r="J305" s="7" t="str">
        <f t="shared" si="148"/>
        <v/>
      </c>
      <c r="K305" s="9" t="str">
        <f t="shared" si="149"/>
        <v/>
      </c>
      <c r="L305" s="126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5">
      <c r="A306" s="119"/>
      <c r="B306" s="4"/>
      <c r="C306" s="4"/>
      <c r="D306" s="7"/>
      <c r="E306" s="7"/>
      <c r="F306" s="8" t="str">
        <f t="shared" si="144"/>
        <v/>
      </c>
      <c r="G306" s="7" t="str">
        <f t="shared" si="145"/>
        <v/>
      </c>
      <c r="H306" s="5" t="str">
        <f t="shared" si="146"/>
        <v/>
      </c>
      <c r="I306" s="116" t="str">
        <f t="shared" si="147"/>
        <v/>
      </c>
      <c r="J306" s="7" t="str">
        <f t="shared" si="148"/>
        <v/>
      </c>
      <c r="K306" s="9" t="str">
        <f t="shared" si="149"/>
        <v/>
      </c>
      <c r="L306" s="126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5">
      <c r="A307" s="119"/>
      <c r="B307" s="4"/>
      <c r="C307" s="4"/>
      <c r="D307" s="7"/>
      <c r="E307" s="7"/>
      <c r="F307" s="8" t="str">
        <f t="shared" si="144"/>
        <v/>
      </c>
      <c r="G307" s="7" t="str">
        <f t="shared" si="145"/>
        <v/>
      </c>
      <c r="H307" s="5" t="str">
        <f t="shared" si="146"/>
        <v/>
      </c>
      <c r="I307" s="116" t="str">
        <f t="shared" si="147"/>
        <v/>
      </c>
      <c r="J307" s="7" t="str">
        <f t="shared" si="148"/>
        <v/>
      </c>
      <c r="K307" s="9" t="str">
        <f t="shared" si="149"/>
        <v/>
      </c>
      <c r="L307" s="126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5">
      <c r="A308" s="119"/>
      <c r="B308" s="4"/>
      <c r="C308" s="4"/>
      <c r="D308" s="7"/>
      <c r="E308" s="7"/>
      <c r="F308" s="8" t="str">
        <f t="shared" si="144"/>
        <v/>
      </c>
      <c r="G308" s="7" t="str">
        <f t="shared" si="145"/>
        <v/>
      </c>
      <c r="H308" s="5" t="str">
        <f t="shared" si="146"/>
        <v/>
      </c>
      <c r="I308" s="116" t="str">
        <f t="shared" si="147"/>
        <v/>
      </c>
      <c r="J308" s="7" t="str">
        <f t="shared" si="148"/>
        <v/>
      </c>
      <c r="K308" s="9" t="str">
        <f t="shared" si="149"/>
        <v/>
      </c>
      <c r="L308" s="126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5">
      <c r="A309" s="121"/>
      <c r="B309" s="4"/>
      <c r="C309" s="4"/>
      <c r="D309" s="7"/>
      <c r="E309" s="7"/>
      <c r="F309" s="8" t="str">
        <f t="shared" si="144"/>
        <v/>
      </c>
      <c r="G309" s="7" t="str">
        <f t="shared" si="145"/>
        <v/>
      </c>
      <c r="H309" s="5" t="str">
        <f t="shared" si="146"/>
        <v/>
      </c>
      <c r="I309" s="116" t="str">
        <f t="shared" si="147"/>
        <v/>
      </c>
      <c r="J309" s="7" t="str">
        <f t="shared" si="148"/>
        <v/>
      </c>
      <c r="K309" s="9" t="str">
        <f t="shared" si="149"/>
        <v/>
      </c>
      <c r="L309" s="126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5">
      <c r="A310" s="119"/>
      <c r="B310" s="4"/>
      <c r="C310" s="4"/>
      <c r="D310" s="7"/>
      <c r="E310" s="7"/>
      <c r="F310" s="8" t="str">
        <f t="shared" si="144"/>
        <v/>
      </c>
      <c r="G310" s="7" t="str">
        <f t="shared" si="145"/>
        <v/>
      </c>
      <c r="H310" s="5" t="str">
        <f t="shared" si="146"/>
        <v/>
      </c>
      <c r="I310" s="116" t="str">
        <f t="shared" si="147"/>
        <v/>
      </c>
      <c r="J310" s="7" t="str">
        <f t="shared" si="148"/>
        <v/>
      </c>
      <c r="K310" s="9" t="str">
        <f t="shared" si="149"/>
        <v/>
      </c>
      <c r="L310" s="126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5">
      <c r="A311" s="119"/>
      <c r="B311" s="4"/>
      <c r="C311" s="4"/>
      <c r="D311" s="7"/>
      <c r="E311" s="7"/>
      <c r="F311" s="8" t="str">
        <f t="shared" si="144"/>
        <v/>
      </c>
      <c r="G311" s="7" t="str">
        <f t="shared" si="145"/>
        <v/>
      </c>
      <c r="H311" s="5" t="str">
        <f t="shared" si="146"/>
        <v/>
      </c>
      <c r="I311" s="116" t="str">
        <f t="shared" si="147"/>
        <v/>
      </c>
      <c r="J311" s="7" t="str">
        <f t="shared" si="148"/>
        <v/>
      </c>
      <c r="K311" s="9" t="str">
        <f t="shared" si="149"/>
        <v/>
      </c>
      <c r="L311" s="126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ht="14.25" customHeight="1" x14ac:dyDescent="0.25">
      <c r="A312" s="119"/>
      <c r="B312" s="4"/>
      <c r="C312" s="4"/>
      <c r="D312" s="7"/>
      <c r="E312" s="7"/>
      <c r="F312" s="8" t="str">
        <f t="shared" si="144"/>
        <v/>
      </c>
      <c r="G312" s="7" t="str">
        <f t="shared" si="145"/>
        <v/>
      </c>
      <c r="H312" s="5" t="str">
        <f t="shared" si="146"/>
        <v/>
      </c>
      <c r="I312" s="116" t="str">
        <f t="shared" si="147"/>
        <v/>
      </c>
      <c r="J312" s="7" t="str">
        <f t="shared" si="148"/>
        <v/>
      </c>
      <c r="K312" s="9" t="str">
        <f t="shared" si="149"/>
        <v/>
      </c>
      <c r="L312" s="126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5">
      <c r="A313" s="119"/>
      <c r="B313" s="4"/>
      <c r="C313" s="4"/>
      <c r="D313" s="7"/>
      <c r="E313" s="7"/>
      <c r="F313" s="8" t="str">
        <f t="shared" ref="F313:F329" si="150">IF(ISBLANK(B313),"",IF(I313="L","Baixa",IF(I313="A","Média",IF(I313="","","Alta"))))</f>
        <v/>
      </c>
      <c r="G313" s="7" t="str">
        <f t="shared" ref="G313:G329" si="151">CONCATENATE(B313,I313)</f>
        <v/>
      </c>
      <c r="H313" s="5" t="str">
        <f t="shared" ref="H313:H329" si="152">IF(ISBLANK(B313),"",IF(B313="ALI",IF(I313="L",7,IF(I313="A",10,15)),IF(B313="AIE",IF(I313="L",5,IF(I313="A",7,10)),IF(B313="SE",IF(I313="L",4,IF(I313="A",5,7)),IF(OR(B313="EE",B313="CE"),IF(I313="L",3,IF(I313="A",4,6)),0)))))</f>
        <v/>
      </c>
      <c r="I313" s="116" t="str">
        <f t="shared" ref="I313:I329" si="153">IF(OR(ISBLANK(D313),ISBLANK(E313)),IF(OR(B313="ALI",B313="AIE"),"L",IF(OR(B313="EE",B313="SE",B313="CE"),"A","")),IF(B313="EE",IF(E313&gt;=3,IF(D313&gt;=5,"H","A"),IF(E313&gt;=2,IF(D313&gt;=16,"H",IF(D313&lt;=4,"L","A")),IF(D313&lt;=15,"L","A"))),IF(OR(B313="SE",B313="CE"),IF(E313&gt;=4,IF(D313&gt;=6,"H","A"),IF(E313&gt;=2,IF(D313&gt;=20,"H",IF(D313&lt;=5,"L","A")),IF(D313&lt;=19,"L","A"))),IF(OR(B313="ALI",B313="AIE"),IF(E313&gt;=6,IF(D313&gt;=20,"H","A"),IF(E313&gt;=2,IF(D313&gt;=51,"H",IF(D313&lt;=19,"L","A")),IF(D313&lt;=50,"L","A"))),""))))</f>
        <v/>
      </c>
      <c r="J313" s="7" t="str">
        <f t="shared" ref="J313:J329" si="154">CONCATENATE(B313,C313)</f>
        <v/>
      </c>
      <c r="K313" s="9" t="str">
        <f t="shared" ref="K313:K329" si="155">IF(OR(H313="",H313=0),L313,H313)</f>
        <v/>
      </c>
      <c r="L313" s="126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5">
      <c r="A314" s="119"/>
      <c r="B314" s="4"/>
      <c r="C314" s="4"/>
      <c r="D314" s="7"/>
      <c r="E314" s="7"/>
      <c r="F314" s="8" t="str">
        <f t="shared" si="150"/>
        <v/>
      </c>
      <c r="G314" s="7" t="str">
        <f t="shared" si="151"/>
        <v/>
      </c>
      <c r="H314" s="5" t="str">
        <f t="shared" si="152"/>
        <v/>
      </c>
      <c r="I314" s="116" t="str">
        <f t="shared" si="153"/>
        <v/>
      </c>
      <c r="J314" s="7" t="str">
        <f t="shared" si="154"/>
        <v/>
      </c>
      <c r="K314" s="9" t="str">
        <f t="shared" si="155"/>
        <v/>
      </c>
      <c r="L314" s="126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5">
      <c r="A315" s="119"/>
      <c r="B315" s="4"/>
      <c r="C315" s="4"/>
      <c r="D315" s="7"/>
      <c r="E315" s="7"/>
      <c r="F315" s="8" t="str">
        <f t="shared" si="150"/>
        <v/>
      </c>
      <c r="G315" s="7" t="str">
        <f t="shared" si="151"/>
        <v/>
      </c>
      <c r="H315" s="5" t="str">
        <f t="shared" si="152"/>
        <v/>
      </c>
      <c r="I315" s="116" t="str">
        <f t="shared" si="153"/>
        <v/>
      </c>
      <c r="J315" s="7" t="str">
        <f t="shared" si="154"/>
        <v/>
      </c>
      <c r="K315" s="9" t="str">
        <f t="shared" si="155"/>
        <v/>
      </c>
      <c r="L315" s="126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5">
      <c r="A316" s="119"/>
      <c r="B316" s="4"/>
      <c r="C316" s="4"/>
      <c r="D316" s="7"/>
      <c r="E316" s="7"/>
      <c r="F316" s="8" t="str">
        <f t="shared" si="150"/>
        <v/>
      </c>
      <c r="G316" s="7" t="str">
        <f t="shared" si="151"/>
        <v/>
      </c>
      <c r="H316" s="5" t="str">
        <f t="shared" si="152"/>
        <v/>
      </c>
      <c r="I316" s="116" t="str">
        <f t="shared" si="153"/>
        <v/>
      </c>
      <c r="J316" s="7" t="str">
        <f t="shared" si="154"/>
        <v/>
      </c>
      <c r="K316" s="9" t="str">
        <f t="shared" si="155"/>
        <v/>
      </c>
      <c r="L316" s="126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5">
      <c r="A317" s="119"/>
      <c r="B317" s="4"/>
      <c r="C317" s="4"/>
      <c r="D317" s="7"/>
      <c r="E317" s="7"/>
      <c r="F317" s="8" t="str">
        <f t="shared" si="150"/>
        <v/>
      </c>
      <c r="G317" s="7" t="str">
        <f t="shared" si="151"/>
        <v/>
      </c>
      <c r="H317" s="5" t="str">
        <f t="shared" si="152"/>
        <v/>
      </c>
      <c r="I317" s="116" t="str">
        <f t="shared" si="153"/>
        <v/>
      </c>
      <c r="J317" s="7" t="str">
        <f t="shared" si="154"/>
        <v/>
      </c>
      <c r="K317" s="9" t="str">
        <f t="shared" si="155"/>
        <v/>
      </c>
      <c r="L317" s="126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ht="14.25" customHeight="1" x14ac:dyDescent="0.25">
      <c r="A318" s="119"/>
      <c r="B318" s="4"/>
      <c r="C318" s="4"/>
      <c r="D318" s="7"/>
      <c r="E318" s="7"/>
      <c r="F318" s="8" t="str">
        <f t="shared" si="150"/>
        <v/>
      </c>
      <c r="G318" s="7" t="str">
        <f t="shared" si="151"/>
        <v/>
      </c>
      <c r="H318" s="5" t="str">
        <f t="shared" si="152"/>
        <v/>
      </c>
      <c r="I318" s="116" t="str">
        <f t="shared" si="153"/>
        <v/>
      </c>
      <c r="J318" s="7" t="str">
        <f t="shared" si="154"/>
        <v/>
      </c>
      <c r="K318" s="9" t="str">
        <f t="shared" si="155"/>
        <v/>
      </c>
      <c r="L318" s="126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ht="14.25" customHeight="1" x14ac:dyDescent="0.25">
      <c r="A319" s="119"/>
      <c r="B319" s="4"/>
      <c r="C319" s="4"/>
      <c r="D319" s="7"/>
      <c r="E319" s="7"/>
      <c r="F319" s="8" t="str">
        <f t="shared" si="150"/>
        <v/>
      </c>
      <c r="G319" s="7" t="str">
        <f t="shared" si="151"/>
        <v/>
      </c>
      <c r="H319" s="5" t="str">
        <f t="shared" si="152"/>
        <v/>
      </c>
      <c r="I319" s="116" t="str">
        <f t="shared" si="153"/>
        <v/>
      </c>
      <c r="J319" s="7" t="str">
        <f t="shared" si="154"/>
        <v/>
      </c>
      <c r="K319" s="9" t="str">
        <f t="shared" si="155"/>
        <v/>
      </c>
      <c r="L319" s="126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ht="14.25" customHeight="1" x14ac:dyDescent="0.25">
      <c r="A320" s="119"/>
      <c r="B320" s="4"/>
      <c r="C320" s="4"/>
      <c r="D320" s="7"/>
      <c r="E320" s="7"/>
      <c r="F320" s="8" t="str">
        <f t="shared" si="150"/>
        <v/>
      </c>
      <c r="G320" s="7" t="str">
        <f t="shared" si="151"/>
        <v/>
      </c>
      <c r="H320" s="5" t="str">
        <f t="shared" si="152"/>
        <v/>
      </c>
      <c r="I320" s="116" t="str">
        <f t="shared" si="153"/>
        <v/>
      </c>
      <c r="J320" s="7" t="str">
        <f t="shared" si="154"/>
        <v/>
      </c>
      <c r="K320" s="9" t="str">
        <f t="shared" si="155"/>
        <v/>
      </c>
      <c r="L320" s="126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ht="14.25" customHeight="1" x14ac:dyDescent="0.25">
      <c r="A321" s="119"/>
      <c r="B321" s="4"/>
      <c r="C321" s="4"/>
      <c r="D321" s="7"/>
      <c r="E321" s="7"/>
      <c r="F321" s="8" t="str">
        <f t="shared" si="150"/>
        <v/>
      </c>
      <c r="G321" s="7" t="str">
        <f t="shared" si="151"/>
        <v/>
      </c>
      <c r="H321" s="5" t="str">
        <f t="shared" si="152"/>
        <v/>
      </c>
      <c r="I321" s="116" t="str">
        <f t="shared" si="153"/>
        <v/>
      </c>
      <c r="J321" s="7" t="str">
        <f t="shared" si="154"/>
        <v/>
      </c>
      <c r="K321" s="9" t="str">
        <f t="shared" si="155"/>
        <v/>
      </c>
      <c r="L321" s="126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ht="14.25" customHeight="1" x14ac:dyDescent="0.25">
      <c r="A322" s="119"/>
      <c r="B322" s="4"/>
      <c r="C322" s="4"/>
      <c r="D322" s="7"/>
      <c r="E322" s="7"/>
      <c r="F322" s="8" t="str">
        <f t="shared" si="150"/>
        <v/>
      </c>
      <c r="G322" s="7" t="str">
        <f t="shared" si="151"/>
        <v/>
      </c>
      <c r="H322" s="5" t="str">
        <f t="shared" si="152"/>
        <v/>
      </c>
      <c r="I322" s="116" t="str">
        <f t="shared" si="153"/>
        <v/>
      </c>
      <c r="J322" s="7" t="str">
        <f t="shared" si="154"/>
        <v/>
      </c>
      <c r="K322" s="9" t="str">
        <f t="shared" si="155"/>
        <v/>
      </c>
      <c r="L322" s="126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ht="14.25" customHeight="1" x14ac:dyDescent="0.25">
      <c r="A323" s="119"/>
      <c r="B323" s="4"/>
      <c r="C323" s="4"/>
      <c r="D323" s="7"/>
      <c r="E323" s="7"/>
      <c r="F323" s="8" t="str">
        <f t="shared" si="150"/>
        <v/>
      </c>
      <c r="G323" s="7" t="str">
        <f t="shared" si="151"/>
        <v/>
      </c>
      <c r="H323" s="5" t="str">
        <f t="shared" si="152"/>
        <v/>
      </c>
      <c r="I323" s="116" t="str">
        <f t="shared" si="153"/>
        <v/>
      </c>
      <c r="J323" s="7" t="str">
        <f t="shared" si="154"/>
        <v/>
      </c>
      <c r="K323" s="9" t="str">
        <f t="shared" si="155"/>
        <v/>
      </c>
      <c r="L323" s="126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ht="14.25" customHeight="1" x14ac:dyDescent="0.25">
      <c r="A324" s="119"/>
      <c r="B324" s="4"/>
      <c r="C324" s="4"/>
      <c r="D324" s="7"/>
      <c r="E324" s="7"/>
      <c r="F324" s="8" t="str">
        <f t="shared" si="150"/>
        <v/>
      </c>
      <c r="G324" s="7" t="str">
        <f t="shared" si="151"/>
        <v/>
      </c>
      <c r="H324" s="5" t="str">
        <f t="shared" si="152"/>
        <v/>
      </c>
      <c r="I324" s="116" t="str">
        <f t="shared" si="153"/>
        <v/>
      </c>
      <c r="J324" s="7" t="str">
        <f t="shared" si="154"/>
        <v/>
      </c>
      <c r="K324" s="9" t="str">
        <f t="shared" si="155"/>
        <v/>
      </c>
      <c r="L324" s="126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ht="14.25" customHeight="1" x14ac:dyDescent="0.25">
      <c r="A325" s="119"/>
      <c r="B325" s="4"/>
      <c r="C325" s="4"/>
      <c r="D325" s="7"/>
      <c r="E325" s="7"/>
      <c r="F325" s="8" t="str">
        <f t="shared" si="150"/>
        <v/>
      </c>
      <c r="G325" s="7" t="str">
        <f t="shared" si="151"/>
        <v/>
      </c>
      <c r="H325" s="5" t="str">
        <f t="shared" si="152"/>
        <v/>
      </c>
      <c r="I325" s="116" t="str">
        <f t="shared" si="153"/>
        <v/>
      </c>
      <c r="J325" s="7" t="str">
        <f t="shared" si="154"/>
        <v/>
      </c>
      <c r="K325" s="9" t="str">
        <f t="shared" si="155"/>
        <v/>
      </c>
      <c r="L325" s="126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ht="14.25" customHeight="1" x14ac:dyDescent="0.25">
      <c r="A326" s="119"/>
      <c r="B326" s="4"/>
      <c r="C326" s="4"/>
      <c r="D326" s="7"/>
      <c r="E326" s="7"/>
      <c r="F326" s="8" t="str">
        <f t="shared" si="150"/>
        <v/>
      </c>
      <c r="G326" s="7" t="str">
        <f t="shared" si="151"/>
        <v/>
      </c>
      <c r="H326" s="5" t="str">
        <f t="shared" si="152"/>
        <v/>
      </c>
      <c r="I326" s="116" t="str">
        <f t="shared" si="153"/>
        <v/>
      </c>
      <c r="J326" s="7" t="str">
        <f t="shared" si="154"/>
        <v/>
      </c>
      <c r="K326" s="9" t="str">
        <f t="shared" si="155"/>
        <v/>
      </c>
      <c r="L326" s="126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ht="14.25" customHeight="1" x14ac:dyDescent="0.25">
      <c r="A327" s="119"/>
      <c r="B327" s="4"/>
      <c r="C327" s="4"/>
      <c r="D327" s="7"/>
      <c r="E327" s="7"/>
      <c r="F327" s="8" t="str">
        <f t="shared" si="150"/>
        <v/>
      </c>
      <c r="G327" s="7" t="str">
        <f t="shared" si="151"/>
        <v/>
      </c>
      <c r="H327" s="5" t="str">
        <f t="shared" si="152"/>
        <v/>
      </c>
      <c r="I327" s="116" t="str">
        <f t="shared" si="153"/>
        <v/>
      </c>
      <c r="J327" s="7" t="str">
        <f t="shared" si="154"/>
        <v/>
      </c>
      <c r="K327" s="9" t="str">
        <f t="shared" si="155"/>
        <v/>
      </c>
      <c r="L327" s="126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ht="14.25" customHeight="1" x14ac:dyDescent="0.25">
      <c r="A328" s="119"/>
      <c r="B328" s="4"/>
      <c r="C328" s="4"/>
      <c r="D328" s="7"/>
      <c r="E328" s="7"/>
      <c r="F328" s="8" t="str">
        <f t="shared" si="150"/>
        <v/>
      </c>
      <c r="G328" s="7" t="str">
        <f t="shared" si="151"/>
        <v/>
      </c>
      <c r="H328" s="5" t="str">
        <f t="shared" si="152"/>
        <v/>
      </c>
      <c r="I328" s="116" t="str">
        <f t="shared" si="153"/>
        <v/>
      </c>
      <c r="J328" s="7" t="str">
        <f t="shared" si="154"/>
        <v/>
      </c>
      <c r="K328" s="9" t="str">
        <f t="shared" si="155"/>
        <v/>
      </c>
      <c r="L328" s="126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ht="14.25" customHeight="1" x14ac:dyDescent="0.25">
      <c r="A329" s="121"/>
      <c r="B329" s="4"/>
      <c r="C329" s="4"/>
      <c r="D329" s="7"/>
      <c r="E329" s="7"/>
      <c r="F329" s="8" t="str">
        <f t="shared" si="150"/>
        <v/>
      </c>
      <c r="G329" s="7" t="str">
        <f t="shared" si="151"/>
        <v/>
      </c>
      <c r="H329" s="5" t="str">
        <f t="shared" si="152"/>
        <v/>
      </c>
      <c r="I329" s="116" t="str">
        <f t="shared" si="153"/>
        <v/>
      </c>
      <c r="J329" s="7" t="str">
        <f t="shared" si="154"/>
        <v/>
      </c>
      <c r="K329" s="9" t="str">
        <f t="shared" si="155"/>
        <v/>
      </c>
      <c r="L329" s="126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5">
      <c r="A330" s="121"/>
      <c r="B330" s="4"/>
      <c r="C330" s="4"/>
      <c r="D330" s="7"/>
      <c r="E330" s="7"/>
      <c r="F330" s="8" t="str">
        <f t="shared" si="144"/>
        <v/>
      </c>
      <c r="G330" s="7" t="str">
        <f t="shared" si="145"/>
        <v/>
      </c>
      <c r="H330" s="5" t="str">
        <f t="shared" si="146"/>
        <v/>
      </c>
      <c r="I330" s="116" t="str">
        <f t="shared" si="147"/>
        <v/>
      </c>
      <c r="J330" s="7" t="str">
        <f t="shared" si="148"/>
        <v/>
      </c>
      <c r="K330" s="9" t="str">
        <f t="shared" si="149"/>
        <v/>
      </c>
      <c r="L330" s="126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5">
      <c r="A331" s="119"/>
      <c r="B331" s="4"/>
      <c r="C331" s="4"/>
      <c r="D331" s="7"/>
      <c r="E331" s="7"/>
      <c r="F331" s="8" t="str">
        <f t="shared" si="144"/>
        <v/>
      </c>
      <c r="G331" s="7" t="str">
        <f t="shared" si="145"/>
        <v/>
      </c>
      <c r="H331" s="5" t="str">
        <f t="shared" si="146"/>
        <v/>
      </c>
      <c r="I331" s="116" t="str">
        <f t="shared" si="147"/>
        <v/>
      </c>
      <c r="J331" s="7" t="str">
        <f t="shared" si="148"/>
        <v/>
      </c>
      <c r="K331" s="9" t="str">
        <f t="shared" si="149"/>
        <v/>
      </c>
      <c r="L331" s="126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5">
      <c r="A332" s="119"/>
      <c r="B332" s="4"/>
      <c r="C332" s="4"/>
      <c r="D332" s="7"/>
      <c r="E332" s="7"/>
      <c r="F332" s="8" t="str">
        <f t="shared" si="144"/>
        <v/>
      </c>
      <c r="G332" s="7" t="str">
        <f t="shared" si="145"/>
        <v/>
      </c>
      <c r="H332" s="5" t="str">
        <f t="shared" si="146"/>
        <v/>
      </c>
      <c r="I332" s="116" t="str">
        <f t="shared" si="147"/>
        <v/>
      </c>
      <c r="J332" s="7" t="str">
        <f t="shared" si="148"/>
        <v/>
      </c>
      <c r="K332" s="9" t="str">
        <f t="shared" si="149"/>
        <v/>
      </c>
      <c r="L332" s="126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5">
      <c r="A333" s="119"/>
      <c r="B333" s="4"/>
      <c r="C333" s="4"/>
      <c r="D333" s="7"/>
      <c r="E333" s="7"/>
      <c r="F333" s="8" t="str">
        <f t="shared" si="144"/>
        <v/>
      </c>
      <c r="G333" s="7" t="str">
        <f t="shared" si="145"/>
        <v/>
      </c>
      <c r="H333" s="5" t="str">
        <f t="shared" si="146"/>
        <v/>
      </c>
      <c r="I333" s="116" t="str">
        <f t="shared" si="147"/>
        <v/>
      </c>
      <c r="J333" s="7" t="str">
        <f t="shared" si="148"/>
        <v/>
      </c>
      <c r="K333" s="9" t="str">
        <f t="shared" si="149"/>
        <v/>
      </c>
      <c r="L333" s="126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ht="14.25" customHeight="1" x14ac:dyDescent="0.25">
      <c r="A334" s="119"/>
      <c r="B334" s="4"/>
      <c r="C334" s="4"/>
      <c r="D334" s="7"/>
      <c r="E334" s="7"/>
      <c r="F334" s="8" t="str">
        <f t="shared" si="144"/>
        <v/>
      </c>
      <c r="G334" s="7" t="str">
        <f t="shared" si="145"/>
        <v/>
      </c>
      <c r="H334" s="5" t="str">
        <f t="shared" si="146"/>
        <v/>
      </c>
      <c r="I334" s="116" t="str">
        <f t="shared" si="147"/>
        <v/>
      </c>
      <c r="J334" s="7" t="str">
        <f t="shared" si="148"/>
        <v/>
      </c>
      <c r="K334" s="9" t="str">
        <f t="shared" si="149"/>
        <v/>
      </c>
      <c r="L334" s="126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5">
      <c r="A335" s="119"/>
      <c r="B335" s="4"/>
      <c r="C335" s="4"/>
      <c r="D335" s="7"/>
      <c r="E335" s="7"/>
      <c r="F335" s="8" t="str">
        <f t="shared" si="144"/>
        <v/>
      </c>
      <c r="G335" s="7" t="str">
        <f t="shared" si="145"/>
        <v/>
      </c>
      <c r="H335" s="5" t="str">
        <f t="shared" si="146"/>
        <v/>
      </c>
      <c r="I335" s="116" t="str">
        <f t="shared" si="147"/>
        <v/>
      </c>
      <c r="J335" s="7" t="str">
        <f t="shared" si="148"/>
        <v/>
      </c>
      <c r="K335" s="9" t="str">
        <f t="shared" si="149"/>
        <v/>
      </c>
      <c r="L335" s="126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5">
      <c r="A336" s="121"/>
      <c r="B336" s="4"/>
      <c r="C336" s="4"/>
      <c r="D336" s="7"/>
      <c r="E336" s="7"/>
      <c r="F336" s="8" t="str">
        <f t="shared" si="144"/>
        <v/>
      </c>
      <c r="G336" s="7" t="str">
        <f t="shared" si="145"/>
        <v/>
      </c>
      <c r="H336" s="5" t="str">
        <f t="shared" si="146"/>
        <v/>
      </c>
      <c r="I336" s="116" t="str">
        <f t="shared" si="147"/>
        <v/>
      </c>
      <c r="J336" s="7" t="str">
        <f t="shared" si="148"/>
        <v/>
      </c>
      <c r="K336" s="9" t="str">
        <f t="shared" si="149"/>
        <v/>
      </c>
      <c r="L336" s="126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5">
      <c r="A337" s="119"/>
      <c r="B337" s="4"/>
      <c r="C337" s="4"/>
      <c r="D337" s="7"/>
      <c r="E337" s="7"/>
      <c r="F337" s="8" t="str">
        <f t="shared" si="144"/>
        <v/>
      </c>
      <c r="G337" s="7" t="str">
        <f t="shared" si="145"/>
        <v/>
      </c>
      <c r="H337" s="5" t="str">
        <f t="shared" si="146"/>
        <v/>
      </c>
      <c r="I337" s="116" t="str">
        <f t="shared" si="147"/>
        <v/>
      </c>
      <c r="J337" s="7" t="str">
        <f t="shared" si="148"/>
        <v/>
      </c>
      <c r="K337" s="9" t="str">
        <f t="shared" si="149"/>
        <v/>
      </c>
      <c r="L337" s="126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5">
      <c r="A338" s="119"/>
      <c r="B338" s="4"/>
      <c r="C338" s="4"/>
      <c r="D338" s="7"/>
      <c r="E338" s="7"/>
      <c r="F338" s="8" t="str">
        <f t="shared" si="144"/>
        <v/>
      </c>
      <c r="G338" s="7" t="str">
        <f t="shared" si="145"/>
        <v/>
      </c>
      <c r="H338" s="5" t="str">
        <f t="shared" si="146"/>
        <v/>
      </c>
      <c r="I338" s="116" t="str">
        <f t="shared" si="147"/>
        <v/>
      </c>
      <c r="J338" s="7" t="str">
        <f t="shared" si="148"/>
        <v/>
      </c>
      <c r="K338" s="9" t="str">
        <f t="shared" si="149"/>
        <v/>
      </c>
      <c r="L338" s="126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5">
      <c r="A339" s="119"/>
      <c r="B339" s="4"/>
      <c r="C339" s="4"/>
      <c r="D339" s="7"/>
      <c r="E339" s="7"/>
      <c r="F339" s="8" t="str">
        <f t="shared" si="144"/>
        <v/>
      </c>
      <c r="G339" s="7" t="str">
        <f t="shared" si="145"/>
        <v/>
      </c>
      <c r="H339" s="5" t="str">
        <f t="shared" si="146"/>
        <v/>
      </c>
      <c r="I339" s="116" t="str">
        <f t="shared" si="147"/>
        <v/>
      </c>
      <c r="J339" s="7" t="str">
        <f t="shared" si="148"/>
        <v/>
      </c>
      <c r="K339" s="9" t="str">
        <f t="shared" si="149"/>
        <v/>
      </c>
      <c r="L339" s="126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5">
      <c r="A340" s="119"/>
      <c r="B340" s="4"/>
      <c r="C340" s="4"/>
      <c r="D340" s="7"/>
      <c r="E340" s="7"/>
      <c r="F340" s="8" t="str">
        <f t="shared" si="144"/>
        <v/>
      </c>
      <c r="G340" s="7" t="str">
        <f t="shared" si="145"/>
        <v/>
      </c>
      <c r="H340" s="5" t="str">
        <f t="shared" si="146"/>
        <v/>
      </c>
      <c r="I340" s="116" t="str">
        <f t="shared" si="147"/>
        <v/>
      </c>
      <c r="J340" s="7" t="str">
        <f t="shared" si="148"/>
        <v/>
      </c>
      <c r="K340" s="9" t="str">
        <f t="shared" si="149"/>
        <v/>
      </c>
      <c r="L340" s="126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5">
      <c r="A341" s="119"/>
      <c r="B341" s="4"/>
      <c r="C341" s="4"/>
      <c r="D341" s="7"/>
      <c r="E341" s="7"/>
      <c r="F341" s="8" t="str">
        <f t="shared" si="144"/>
        <v/>
      </c>
      <c r="G341" s="7" t="str">
        <f t="shared" si="145"/>
        <v/>
      </c>
      <c r="H341" s="5" t="str">
        <f t="shared" si="146"/>
        <v/>
      </c>
      <c r="I341" s="116" t="str">
        <f t="shared" si="147"/>
        <v/>
      </c>
      <c r="J341" s="7" t="str">
        <f t="shared" si="148"/>
        <v/>
      </c>
      <c r="K341" s="9" t="str">
        <f t="shared" si="149"/>
        <v/>
      </c>
      <c r="L341" s="126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5">
      <c r="A342" s="121"/>
      <c r="B342" s="4"/>
      <c r="C342" s="4"/>
      <c r="D342" s="7"/>
      <c r="E342" s="7"/>
      <c r="F342" s="8" t="str">
        <f t="shared" si="144"/>
        <v/>
      </c>
      <c r="G342" s="7" t="str">
        <f t="shared" si="145"/>
        <v/>
      </c>
      <c r="H342" s="5" t="str">
        <f t="shared" si="146"/>
        <v/>
      </c>
      <c r="I342" s="116" t="str">
        <f t="shared" si="147"/>
        <v/>
      </c>
      <c r="J342" s="7" t="str">
        <f t="shared" si="148"/>
        <v/>
      </c>
      <c r="K342" s="9" t="str">
        <f t="shared" si="149"/>
        <v/>
      </c>
      <c r="L342" s="126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5">
      <c r="A343" s="119"/>
      <c r="B343" s="4"/>
      <c r="C343" s="4"/>
      <c r="D343" s="7"/>
      <c r="E343" s="7"/>
      <c r="F343" s="8" t="str">
        <f t="shared" si="144"/>
        <v/>
      </c>
      <c r="G343" s="7" t="str">
        <f t="shared" si="145"/>
        <v/>
      </c>
      <c r="H343" s="5" t="str">
        <f t="shared" si="146"/>
        <v/>
      </c>
      <c r="I343" s="116" t="str">
        <f t="shared" si="147"/>
        <v/>
      </c>
      <c r="J343" s="7" t="str">
        <f t="shared" si="148"/>
        <v/>
      </c>
      <c r="K343" s="9" t="str">
        <f t="shared" si="149"/>
        <v/>
      </c>
      <c r="L343" s="126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5">
      <c r="A344" s="119"/>
      <c r="B344" s="4"/>
      <c r="C344" s="4"/>
      <c r="D344" s="7"/>
      <c r="E344" s="7"/>
      <c r="F344" s="8" t="str">
        <f t="shared" si="144"/>
        <v/>
      </c>
      <c r="G344" s="7" t="str">
        <f t="shared" si="145"/>
        <v/>
      </c>
      <c r="H344" s="5" t="str">
        <f t="shared" si="146"/>
        <v/>
      </c>
      <c r="I344" s="116" t="str">
        <f t="shared" si="147"/>
        <v/>
      </c>
      <c r="J344" s="7" t="str">
        <f t="shared" si="148"/>
        <v/>
      </c>
      <c r="K344" s="9" t="str">
        <f t="shared" si="149"/>
        <v/>
      </c>
      <c r="L344" s="126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5">
      <c r="A345" s="119"/>
      <c r="B345" s="4"/>
      <c r="C345" s="4"/>
      <c r="D345" s="7"/>
      <c r="E345" s="7"/>
      <c r="F345" s="8" t="str">
        <f t="shared" si="144"/>
        <v/>
      </c>
      <c r="G345" s="7" t="str">
        <f t="shared" si="145"/>
        <v/>
      </c>
      <c r="H345" s="5" t="str">
        <f t="shared" si="146"/>
        <v/>
      </c>
      <c r="I345" s="116" t="str">
        <f t="shared" si="147"/>
        <v/>
      </c>
      <c r="J345" s="7" t="str">
        <f t="shared" si="148"/>
        <v/>
      </c>
      <c r="K345" s="9" t="str">
        <f t="shared" si="149"/>
        <v/>
      </c>
      <c r="L345" s="126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5">
      <c r="A346" s="119"/>
      <c r="B346" s="4"/>
      <c r="C346" s="4"/>
      <c r="D346" s="7"/>
      <c r="E346" s="7"/>
      <c r="F346" s="8" t="str">
        <f t="shared" si="144"/>
        <v/>
      </c>
      <c r="G346" s="7" t="str">
        <f t="shared" si="145"/>
        <v/>
      </c>
      <c r="H346" s="5" t="str">
        <f t="shared" si="146"/>
        <v/>
      </c>
      <c r="I346" s="116" t="str">
        <f t="shared" si="147"/>
        <v/>
      </c>
      <c r="J346" s="7" t="str">
        <f t="shared" si="148"/>
        <v/>
      </c>
      <c r="K346" s="9" t="str">
        <f t="shared" si="149"/>
        <v/>
      </c>
      <c r="L346" s="126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5">
      <c r="A347" s="119"/>
      <c r="B347" s="4"/>
      <c r="C347" s="4"/>
      <c r="D347" s="7"/>
      <c r="E347" s="7"/>
      <c r="F347" s="8" t="str">
        <f t="shared" si="144"/>
        <v/>
      </c>
      <c r="G347" s="7" t="str">
        <f t="shared" si="145"/>
        <v/>
      </c>
      <c r="H347" s="5" t="str">
        <f t="shared" si="146"/>
        <v/>
      </c>
      <c r="I347" s="116" t="str">
        <f t="shared" si="147"/>
        <v/>
      </c>
      <c r="J347" s="7" t="str">
        <f t="shared" si="148"/>
        <v/>
      </c>
      <c r="K347" s="9" t="str">
        <f t="shared" si="149"/>
        <v/>
      </c>
      <c r="L347" s="126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ht="13.5" customHeight="1" x14ac:dyDescent="0.25">
      <c r="A348" s="119"/>
      <c r="B348" s="4"/>
      <c r="C348" s="4"/>
      <c r="D348" s="7"/>
      <c r="E348" s="7"/>
      <c r="F348" s="8" t="str">
        <f t="shared" si="144"/>
        <v/>
      </c>
      <c r="G348" s="7" t="str">
        <f t="shared" si="145"/>
        <v/>
      </c>
      <c r="H348" s="5" t="str">
        <f t="shared" si="146"/>
        <v/>
      </c>
      <c r="I348" s="116" t="str">
        <f t="shared" si="147"/>
        <v/>
      </c>
      <c r="J348" s="7" t="str">
        <f t="shared" si="148"/>
        <v/>
      </c>
      <c r="K348" s="9" t="str">
        <f t="shared" si="149"/>
        <v/>
      </c>
      <c r="L348" s="126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ht="14.25" customHeight="1" x14ac:dyDescent="0.25">
      <c r="A349" s="119"/>
      <c r="B349" s="4"/>
      <c r="C349" s="4"/>
      <c r="D349" s="7"/>
      <c r="E349" s="7"/>
      <c r="F349" s="8" t="str">
        <f t="shared" si="144"/>
        <v/>
      </c>
      <c r="G349" s="7" t="str">
        <f t="shared" si="145"/>
        <v/>
      </c>
      <c r="H349" s="5" t="str">
        <f t="shared" si="146"/>
        <v/>
      </c>
      <c r="I349" s="116" t="str">
        <f t="shared" si="147"/>
        <v/>
      </c>
      <c r="J349" s="7" t="str">
        <f t="shared" si="148"/>
        <v/>
      </c>
      <c r="K349" s="9" t="str">
        <f t="shared" si="149"/>
        <v/>
      </c>
      <c r="L349" s="126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ht="15" customHeight="1" x14ac:dyDescent="0.25">
      <c r="A350" s="119"/>
      <c r="B350" s="4"/>
      <c r="C350" s="4"/>
      <c r="D350" s="7"/>
      <c r="E350" s="7"/>
      <c r="F350" s="8" t="str">
        <f t="shared" si="144"/>
        <v/>
      </c>
      <c r="G350" s="7" t="str">
        <f t="shared" si="145"/>
        <v/>
      </c>
      <c r="H350" s="5" t="str">
        <f t="shared" si="146"/>
        <v/>
      </c>
      <c r="I350" s="116" t="str">
        <f t="shared" si="147"/>
        <v/>
      </c>
      <c r="J350" s="7" t="str">
        <f t="shared" si="148"/>
        <v/>
      </c>
      <c r="K350" s="9" t="str">
        <f t="shared" si="149"/>
        <v/>
      </c>
      <c r="L350" s="126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5">
      <c r="A351" s="119"/>
      <c r="B351" s="4"/>
      <c r="C351" s="4"/>
      <c r="D351" s="7"/>
      <c r="E351" s="7"/>
      <c r="F351" s="8" t="str">
        <f t="shared" si="144"/>
        <v/>
      </c>
      <c r="G351" s="7" t="str">
        <f t="shared" si="145"/>
        <v/>
      </c>
      <c r="H351" s="5" t="str">
        <f t="shared" si="146"/>
        <v/>
      </c>
      <c r="I351" s="116" t="str">
        <f t="shared" si="147"/>
        <v/>
      </c>
      <c r="J351" s="7" t="str">
        <f t="shared" si="148"/>
        <v/>
      </c>
      <c r="K351" s="9" t="str">
        <f t="shared" si="149"/>
        <v/>
      </c>
      <c r="L351" s="126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5">
      <c r="A352" s="119"/>
      <c r="B352" s="4"/>
      <c r="C352" s="4"/>
      <c r="D352" s="7"/>
      <c r="E352" s="7"/>
      <c r="F352" s="8" t="str">
        <f t="shared" ref="F352:F357" si="156">IF(ISBLANK(B352),"",IF(I352="L","Baixa",IF(I352="A","Média",IF(I352="","","Alta"))))</f>
        <v/>
      </c>
      <c r="G352" s="7" t="str">
        <f t="shared" ref="G352:G357" si="157">CONCATENATE(B352,I352)</f>
        <v/>
      </c>
      <c r="H352" s="5" t="str">
        <f t="shared" ref="H352:H357" si="158">IF(ISBLANK(B352),"",IF(B352="ALI",IF(I352="L",7,IF(I352="A",10,15)),IF(B352="AIE",IF(I352="L",5,IF(I352="A",7,10)),IF(B352="SE",IF(I352="L",4,IF(I352="A",5,7)),IF(OR(B352="EE",B352="CE"),IF(I352="L",3,IF(I352="A",4,6)),0)))))</f>
        <v/>
      </c>
      <c r="I352" s="116" t="str">
        <f t="shared" ref="I352:I357" si="159">IF(OR(ISBLANK(D352),ISBLANK(E352)),IF(OR(B352="ALI",B352="AIE"),"L",IF(OR(B352="EE",B352="SE",B352="CE"),"A","")),IF(B352="EE",IF(E352&gt;=3,IF(D352&gt;=5,"H","A"),IF(E352&gt;=2,IF(D352&gt;=16,"H",IF(D352&lt;=4,"L","A")),IF(D352&lt;=15,"L","A"))),IF(OR(B352="SE",B352="CE"),IF(E352&gt;=4,IF(D352&gt;=6,"H","A"),IF(E352&gt;=2,IF(D352&gt;=20,"H",IF(D352&lt;=5,"L","A")),IF(D352&lt;=19,"L","A"))),IF(OR(B352="ALI",B352="AIE"),IF(E352&gt;=6,IF(D352&gt;=20,"H","A"),IF(E352&gt;=2,IF(D352&gt;=51,"H",IF(D352&lt;=19,"L","A")),IF(D352&lt;=50,"L","A"))),""))))</f>
        <v/>
      </c>
      <c r="J352" s="7" t="str">
        <f t="shared" ref="J352:J357" si="160">CONCATENATE(B352,C352)</f>
        <v/>
      </c>
      <c r="K352" s="9" t="str">
        <f t="shared" ref="K352:K357" si="161">IF(OR(H352="",H352=0),L352,H352)</f>
        <v/>
      </c>
      <c r="L352" s="126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5">
      <c r="A353" s="119"/>
      <c r="B353" s="4"/>
      <c r="C353" s="4"/>
      <c r="D353" s="7"/>
      <c r="E353" s="7"/>
      <c r="F353" s="8" t="str">
        <f t="shared" si="156"/>
        <v/>
      </c>
      <c r="G353" s="7" t="str">
        <f t="shared" si="157"/>
        <v/>
      </c>
      <c r="H353" s="5" t="str">
        <f t="shared" si="158"/>
        <v/>
      </c>
      <c r="I353" s="116" t="str">
        <f t="shared" si="159"/>
        <v/>
      </c>
      <c r="J353" s="7" t="str">
        <f t="shared" si="160"/>
        <v/>
      </c>
      <c r="K353" s="9" t="str">
        <f t="shared" si="161"/>
        <v/>
      </c>
      <c r="L353" s="126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5">
      <c r="A354" s="119"/>
      <c r="B354" s="4"/>
      <c r="C354" s="4"/>
      <c r="D354" s="7"/>
      <c r="E354" s="7"/>
      <c r="F354" s="8" t="str">
        <f t="shared" si="156"/>
        <v/>
      </c>
      <c r="G354" s="7" t="str">
        <f t="shared" si="157"/>
        <v/>
      </c>
      <c r="H354" s="5" t="str">
        <f t="shared" si="158"/>
        <v/>
      </c>
      <c r="I354" s="116" t="str">
        <f t="shared" si="159"/>
        <v/>
      </c>
      <c r="J354" s="7" t="str">
        <f t="shared" si="160"/>
        <v/>
      </c>
      <c r="K354" s="9" t="str">
        <f t="shared" si="161"/>
        <v/>
      </c>
      <c r="L354" s="126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5">
      <c r="A355" s="119"/>
      <c r="B355" s="4"/>
      <c r="C355" s="4"/>
      <c r="D355" s="7"/>
      <c r="E355" s="7"/>
      <c r="F355" s="8" t="str">
        <f t="shared" si="156"/>
        <v/>
      </c>
      <c r="G355" s="7" t="str">
        <f t="shared" si="157"/>
        <v/>
      </c>
      <c r="H355" s="5" t="str">
        <f t="shared" si="158"/>
        <v/>
      </c>
      <c r="I355" s="116" t="str">
        <f t="shared" si="159"/>
        <v/>
      </c>
      <c r="J355" s="7" t="str">
        <f t="shared" si="160"/>
        <v/>
      </c>
      <c r="K355" s="9" t="str">
        <f t="shared" si="161"/>
        <v/>
      </c>
      <c r="L355" s="126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5">
      <c r="A356" s="119"/>
      <c r="B356" s="4"/>
      <c r="C356" s="4"/>
      <c r="D356" s="7"/>
      <c r="E356" s="7"/>
      <c r="F356" s="8" t="str">
        <f t="shared" si="156"/>
        <v/>
      </c>
      <c r="G356" s="7" t="str">
        <f t="shared" si="157"/>
        <v/>
      </c>
      <c r="H356" s="5" t="str">
        <f t="shared" si="158"/>
        <v/>
      </c>
      <c r="I356" s="116" t="str">
        <f t="shared" si="159"/>
        <v/>
      </c>
      <c r="J356" s="7" t="str">
        <f t="shared" si="160"/>
        <v/>
      </c>
      <c r="K356" s="9" t="str">
        <f t="shared" si="161"/>
        <v/>
      </c>
      <c r="L356" s="126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5">
      <c r="A357" s="119"/>
      <c r="B357" s="4"/>
      <c r="C357" s="4"/>
      <c r="D357" s="7"/>
      <c r="E357" s="7"/>
      <c r="F357" s="8" t="str">
        <f t="shared" si="156"/>
        <v/>
      </c>
      <c r="G357" s="7" t="str">
        <f t="shared" si="157"/>
        <v/>
      </c>
      <c r="H357" s="5" t="str">
        <f t="shared" si="158"/>
        <v/>
      </c>
      <c r="I357" s="116" t="str">
        <f t="shared" si="159"/>
        <v/>
      </c>
      <c r="J357" s="7" t="str">
        <f t="shared" si="160"/>
        <v/>
      </c>
      <c r="K357" s="9" t="str">
        <f t="shared" si="161"/>
        <v/>
      </c>
      <c r="L357" s="126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5">
      <c r="A358" s="119"/>
      <c r="B358" s="4"/>
      <c r="C358" s="4"/>
      <c r="D358" s="7"/>
      <c r="E358" s="7"/>
      <c r="F358" s="8" t="str">
        <f>IF(ISBLANK(B358),"",IF(I358="L","Baixa",IF(I358="A","Média",IF(I358="","","Alta"))))</f>
        <v/>
      </c>
      <c r="G358" s="7" t="str">
        <f>CONCATENATE(B358,I358)</f>
        <v/>
      </c>
      <c r="H358" s="5" t="str">
        <f>IF(ISBLANK(B358),"",IF(B358="ALI",IF(I358="L",7,IF(I358="A",10,15)),IF(B358="AIE",IF(I358="L",5,IF(I358="A",7,10)),IF(B358="SE",IF(I358="L",4,IF(I358="A",5,7)),IF(OR(B358="EE",B358="CE"),IF(I358="L",3,IF(I358="A",4,6)),0)))))</f>
        <v/>
      </c>
      <c r="I358" s="116" t="str">
        <f>IF(OR(ISBLANK(D358),ISBLANK(E358)),IF(OR(B358="ALI",B358="AIE"),"L",IF(OR(B358="EE",B358="SE",B358="CE"),"A","")),IF(B358="EE",IF(E358&gt;=3,IF(D358&gt;=5,"H","A"),IF(E358&gt;=2,IF(D358&gt;=16,"H",IF(D358&lt;=4,"L","A")),IF(D358&lt;=15,"L","A"))),IF(OR(B358="SE",B358="CE"),IF(E358&gt;=4,IF(D358&gt;=6,"H","A"),IF(E358&gt;=2,IF(D358&gt;=20,"H",IF(D358&lt;=5,"L","A")),IF(D358&lt;=19,"L","A"))),IF(OR(B358="ALI",B358="AIE"),IF(E358&gt;=6,IF(D358&gt;=20,"H","A"),IF(E358&gt;=2,IF(D358&gt;=51,"H",IF(D358&lt;=19,"L","A")),IF(D358&lt;=50,"L","A"))),""))))</f>
        <v/>
      </c>
      <c r="J358" s="7" t="str">
        <f>CONCATENATE(B358,C358)</f>
        <v/>
      </c>
      <c r="K358" s="9" t="str">
        <f t="shared" si="149"/>
        <v/>
      </c>
      <c r="L358" s="126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5">
      <c r="A359" s="122"/>
      <c r="B359" s="4"/>
      <c r="C359" s="4"/>
      <c r="D359" s="7"/>
      <c r="E359" s="7"/>
      <c r="F359" s="8" t="str">
        <f t="shared" ref="F359:F422" si="162">IF(ISBLANK(B359),"",IF(I359="L","Baixa",IF(I359="A","Média",IF(I359="","","Alta"))))</f>
        <v/>
      </c>
      <c r="G359" s="7" t="str">
        <f t="shared" ref="G359:G422" si="163">CONCATENATE(B359,I359)</f>
        <v/>
      </c>
      <c r="H359" s="5" t="str">
        <f t="shared" ref="H359:H422" si="164">IF(ISBLANK(B359),"",IF(B359="ALI",IF(I359="L",7,IF(I359="A",10,15)),IF(B359="AIE",IF(I359="L",5,IF(I359="A",7,10)),IF(B359="SE",IF(I359="L",4,IF(I359="A",5,7)),IF(OR(B359="EE",B359="CE"),IF(I359="L",3,IF(I359="A",4,6)),0)))))</f>
        <v/>
      </c>
      <c r="I359" s="116" t="str">
        <f t="shared" ref="I359:I422" si="165">IF(OR(ISBLANK(D359),ISBLANK(E359)),IF(OR(B359="ALI",B359="AIE"),"L",IF(OR(B359="EE",B359="SE",B359="CE"),"A","")),IF(B359="EE",IF(E359&gt;=3,IF(D359&gt;=5,"H","A"),IF(E359&gt;=2,IF(D359&gt;=16,"H",IF(D359&lt;=4,"L","A")),IF(D359&lt;=15,"L","A"))),IF(OR(B359="SE",B359="CE"),IF(E359&gt;=4,IF(D359&gt;=6,"H","A"),IF(E359&gt;=2,IF(D359&gt;=20,"H",IF(D359&lt;=5,"L","A")),IF(D359&lt;=19,"L","A"))),IF(OR(B359="ALI",B359="AIE"),IF(E359&gt;=6,IF(D359&gt;=20,"H","A"),IF(E359&gt;=2,IF(D359&gt;=51,"H",IF(D359&lt;=19,"L","A")),IF(D359&lt;=50,"L","A"))),""))))</f>
        <v/>
      </c>
      <c r="J359" s="7" t="str">
        <f t="shared" ref="J359:J422" si="166">CONCATENATE(B359,C359)</f>
        <v/>
      </c>
      <c r="K359" s="9" t="str">
        <f t="shared" si="149"/>
        <v/>
      </c>
      <c r="L359" s="126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5">
      <c r="A360" s="121"/>
      <c r="B360" s="4"/>
      <c r="C360" s="4"/>
      <c r="D360" s="7"/>
      <c r="E360" s="7"/>
      <c r="F360" s="8" t="str">
        <f t="shared" si="162"/>
        <v/>
      </c>
      <c r="G360" s="7" t="str">
        <f t="shared" si="163"/>
        <v/>
      </c>
      <c r="H360" s="5" t="str">
        <f t="shared" si="164"/>
        <v/>
      </c>
      <c r="I360" s="116" t="str">
        <f t="shared" si="165"/>
        <v/>
      </c>
      <c r="J360" s="7" t="str">
        <f t="shared" si="166"/>
        <v/>
      </c>
      <c r="K360" s="9" t="str">
        <f t="shared" si="149"/>
        <v/>
      </c>
      <c r="L360" s="126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5">
      <c r="A361" s="119"/>
      <c r="B361" s="4"/>
      <c r="C361" s="4"/>
      <c r="D361" s="7"/>
      <c r="E361" s="7"/>
      <c r="F361" s="8" t="str">
        <f t="shared" si="162"/>
        <v/>
      </c>
      <c r="G361" s="7" t="str">
        <f t="shared" si="163"/>
        <v/>
      </c>
      <c r="H361" s="5" t="str">
        <f t="shared" si="164"/>
        <v/>
      </c>
      <c r="I361" s="116" t="str">
        <f t="shared" si="165"/>
        <v/>
      </c>
      <c r="J361" s="7" t="str">
        <f t="shared" si="166"/>
        <v/>
      </c>
      <c r="K361" s="9" t="str">
        <f t="shared" ref="K361:K424" si="167">IF(OR(H361="",H361=0),L361,H361)</f>
        <v/>
      </c>
      <c r="L361" s="126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5">
      <c r="A362" s="119"/>
      <c r="B362" s="4"/>
      <c r="C362" s="4"/>
      <c r="D362" s="7"/>
      <c r="E362" s="7"/>
      <c r="F362" s="8" t="str">
        <f t="shared" si="162"/>
        <v/>
      </c>
      <c r="G362" s="7" t="str">
        <f t="shared" si="163"/>
        <v/>
      </c>
      <c r="H362" s="5" t="str">
        <f t="shared" si="164"/>
        <v/>
      </c>
      <c r="I362" s="116" t="str">
        <f t="shared" si="165"/>
        <v/>
      </c>
      <c r="J362" s="7" t="str">
        <f t="shared" si="166"/>
        <v/>
      </c>
      <c r="K362" s="9" t="str">
        <f t="shared" si="167"/>
        <v/>
      </c>
      <c r="L362" s="126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5">
      <c r="A363" s="119"/>
      <c r="B363" s="4"/>
      <c r="C363" s="4"/>
      <c r="D363" s="7"/>
      <c r="E363" s="7"/>
      <c r="F363" s="8" t="str">
        <f t="shared" si="162"/>
        <v/>
      </c>
      <c r="G363" s="7" t="str">
        <f t="shared" si="163"/>
        <v/>
      </c>
      <c r="H363" s="5" t="str">
        <f t="shared" si="164"/>
        <v/>
      </c>
      <c r="I363" s="116" t="str">
        <f t="shared" si="165"/>
        <v/>
      </c>
      <c r="J363" s="7" t="str">
        <f t="shared" si="166"/>
        <v/>
      </c>
      <c r="K363" s="9" t="str">
        <f t="shared" si="167"/>
        <v/>
      </c>
      <c r="L363" s="126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5">
      <c r="A364" s="121"/>
      <c r="B364" s="4"/>
      <c r="C364" s="4"/>
      <c r="D364" s="7"/>
      <c r="E364" s="7"/>
      <c r="F364" s="8" t="str">
        <f t="shared" si="162"/>
        <v/>
      </c>
      <c r="G364" s="7" t="str">
        <f t="shared" si="163"/>
        <v/>
      </c>
      <c r="H364" s="5" t="str">
        <f t="shared" si="164"/>
        <v/>
      </c>
      <c r="I364" s="116" t="str">
        <f t="shared" si="165"/>
        <v/>
      </c>
      <c r="J364" s="7" t="str">
        <f t="shared" si="166"/>
        <v/>
      </c>
      <c r="K364" s="9" t="str">
        <f t="shared" si="167"/>
        <v/>
      </c>
      <c r="L364" s="126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5">
      <c r="A365" s="119"/>
      <c r="B365" s="4"/>
      <c r="C365" s="4"/>
      <c r="D365" s="7"/>
      <c r="E365" s="7"/>
      <c r="F365" s="8" t="str">
        <f t="shared" si="162"/>
        <v/>
      </c>
      <c r="G365" s="7" t="str">
        <f t="shared" si="163"/>
        <v/>
      </c>
      <c r="H365" s="5" t="str">
        <f t="shared" si="164"/>
        <v/>
      </c>
      <c r="I365" s="116" t="str">
        <f t="shared" si="165"/>
        <v/>
      </c>
      <c r="J365" s="7" t="str">
        <f t="shared" si="166"/>
        <v/>
      </c>
      <c r="K365" s="9" t="str">
        <f t="shared" si="167"/>
        <v/>
      </c>
      <c r="L365" s="126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5">
      <c r="A366" s="119"/>
      <c r="B366" s="4"/>
      <c r="C366" s="4"/>
      <c r="D366" s="7"/>
      <c r="E366" s="7"/>
      <c r="F366" s="8" t="str">
        <f t="shared" si="162"/>
        <v/>
      </c>
      <c r="G366" s="7" t="str">
        <f t="shared" si="163"/>
        <v/>
      </c>
      <c r="H366" s="5" t="str">
        <f t="shared" si="164"/>
        <v/>
      </c>
      <c r="I366" s="116" t="str">
        <f t="shared" si="165"/>
        <v/>
      </c>
      <c r="J366" s="7" t="str">
        <f t="shared" si="166"/>
        <v/>
      </c>
      <c r="K366" s="9" t="str">
        <f t="shared" si="167"/>
        <v/>
      </c>
      <c r="L366" s="126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5">
      <c r="A367" s="119"/>
      <c r="B367" s="4"/>
      <c r="C367" s="4"/>
      <c r="D367" s="7"/>
      <c r="E367" s="7"/>
      <c r="F367" s="8" t="str">
        <f t="shared" si="162"/>
        <v/>
      </c>
      <c r="G367" s="7" t="str">
        <f t="shared" si="163"/>
        <v/>
      </c>
      <c r="H367" s="5" t="str">
        <f t="shared" si="164"/>
        <v/>
      </c>
      <c r="I367" s="116" t="str">
        <f t="shared" si="165"/>
        <v/>
      </c>
      <c r="J367" s="7" t="str">
        <f t="shared" si="166"/>
        <v/>
      </c>
      <c r="K367" s="9" t="str">
        <f t="shared" si="167"/>
        <v/>
      </c>
      <c r="L367" s="126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5">
      <c r="A368" s="119"/>
      <c r="B368" s="4"/>
      <c r="C368" s="4"/>
      <c r="D368" s="7"/>
      <c r="E368" s="7"/>
      <c r="F368" s="8" t="str">
        <f t="shared" si="162"/>
        <v/>
      </c>
      <c r="G368" s="7" t="str">
        <f t="shared" si="163"/>
        <v/>
      </c>
      <c r="H368" s="5" t="str">
        <f t="shared" si="164"/>
        <v/>
      </c>
      <c r="I368" s="116" t="str">
        <f t="shared" si="165"/>
        <v/>
      </c>
      <c r="J368" s="7" t="str">
        <f t="shared" si="166"/>
        <v/>
      </c>
      <c r="K368" s="9" t="str">
        <f t="shared" si="167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5">
      <c r="A369" s="119"/>
      <c r="B369" s="4"/>
      <c r="C369" s="4"/>
      <c r="D369" s="7"/>
      <c r="E369" s="7"/>
      <c r="F369" s="8" t="str">
        <f t="shared" si="162"/>
        <v/>
      </c>
      <c r="G369" s="7" t="str">
        <f t="shared" si="163"/>
        <v/>
      </c>
      <c r="H369" s="5" t="str">
        <f t="shared" si="164"/>
        <v/>
      </c>
      <c r="I369" s="116" t="str">
        <f t="shared" si="165"/>
        <v/>
      </c>
      <c r="J369" s="7" t="str">
        <f t="shared" si="166"/>
        <v/>
      </c>
      <c r="K369" s="9" t="str">
        <f t="shared" si="167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5">
      <c r="A370" s="119"/>
      <c r="B370" s="4"/>
      <c r="C370" s="4"/>
      <c r="D370" s="7"/>
      <c r="E370" s="7"/>
      <c r="F370" s="8" t="str">
        <f t="shared" si="162"/>
        <v/>
      </c>
      <c r="G370" s="7" t="str">
        <f t="shared" si="163"/>
        <v/>
      </c>
      <c r="H370" s="5" t="str">
        <f t="shared" si="164"/>
        <v/>
      </c>
      <c r="I370" s="116" t="str">
        <f t="shared" si="165"/>
        <v/>
      </c>
      <c r="J370" s="7" t="str">
        <f t="shared" si="166"/>
        <v/>
      </c>
      <c r="K370" s="9" t="str">
        <f t="shared" si="167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5">
      <c r="A371" s="119"/>
      <c r="B371" s="4"/>
      <c r="C371" s="4"/>
      <c r="D371" s="7"/>
      <c r="E371" s="7"/>
      <c r="F371" s="8" t="str">
        <f t="shared" si="162"/>
        <v/>
      </c>
      <c r="G371" s="7" t="str">
        <f t="shared" si="163"/>
        <v/>
      </c>
      <c r="H371" s="5" t="str">
        <f t="shared" si="164"/>
        <v/>
      </c>
      <c r="I371" s="116" t="str">
        <f t="shared" si="165"/>
        <v/>
      </c>
      <c r="J371" s="7" t="str">
        <f t="shared" si="166"/>
        <v/>
      </c>
      <c r="K371" s="9" t="str">
        <f t="shared" si="167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5">
      <c r="A372" s="119"/>
      <c r="B372" s="4"/>
      <c r="C372" s="4"/>
      <c r="D372" s="7"/>
      <c r="E372" s="7"/>
      <c r="F372" s="8" t="str">
        <f t="shared" si="162"/>
        <v/>
      </c>
      <c r="G372" s="7" t="str">
        <f t="shared" si="163"/>
        <v/>
      </c>
      <c r="H372" s="5" t="str">
        <f t="shared" si="164"/>
        <v/>
      </c>
      <c r="I372" s="116" t="str">
        <f t="shared" si="165"/>
        <v/>
      </c>
      <c r="J372" s="7" t="str">
        <f t="shared" si="166"/>
        <v/>
      </c>
      <c r="K372" s="9" t="str">
        <f t="shared" si="167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5">
      <c r="A373" s="119"/>
      <c r="B373" s="4"/>
      <c r="C373" s="4"/>
      <c r="D373" s="7"/>
      <c r="E373" s="7"/>
      <c r="F373" s="8" t="str">
        <f t="shared" si="162"/>
        <v/>
      </c>
      <c r="G373" s="7" t="str">
        <f t="shared" si="163"/>
        <v/>
      </c>
      <c r="H373" s="5" t="str">
        <f t="shared" si="164"/>
        <v/>
      </c>
      <c r="I373" s="116" t="str">
        <f t="shared" si="165"/>
        <v/>
      </c>
      <c r="J373" s="7" t="str">
        <f t="shared" si="166"/>
        <v/>
      </c>
      <c r="K373" s="9" t="str">
        <f t="shared" si="167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5">
      <c r="A374" s="119"/>
      <c r="B374" s="4"/>
      <c r="C374" s="4"/>
      <c r="D374" s="7"/>
      <c r="E374" s="7"/>
      <c r="F374" s="8" t="str">
        <f t="shared" si="162"/>
        <v/>
      </c>
      <c r="G374" s="7" t="str">
        <f t="shared" si="163"/>
        <v/>
      </c>
      <c r="H374" s="5" t="str">
        <f t="shared" si="164"/>
        <v/>
      </c>
      <c r="I374" s="116" t="str">
        <f t="shared" si="165"/>
        <v/>
      </c>
      <c r="J374" s="7" t="str">
        <f t="shared" si="166"/>
        <v/>
      </c>
      <c r="K374" s="9" t="str">
        <f t="shared" si="167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5">
      <c r="A375" s="119"/>
      <c r="B375" s="4"/>
      <c r="C375" s="4"/>
      <c r="D375" s="7"/>
      <c r="E375" s="7"/>
      <c r="F375" s="8" t="str">
        <f t="shared" si="162"/>
        <v/>
      </c>
      <c r="G375" s="7" t="str">
        <f t="shared" si="163"/>
        <v/>
      </c>
      <c r="H375" s="5" t="str">
        <f t="shared" si="164"/>
        <v/>
      </c>
      <c r="I375" s="116" t="str">
        <f t="shared" si="165"/>
        <v/>
      </c>
      <c r="J375" s="7" t="str">
        <f t="shared" si="166"/>
        <v/>
      </c>
      <c r="K375" s="9" t="str">
        <f t="shared" si="167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5">
      <c r="A376" s="119"/>
      <c r="B376" s="4"/>
      <c r="C376" s="4"/>
      <c r="D376" s="7"/>
      <c r="E376" s="7"/>
      <c r="F376" s="8" t="str">
        <f t="shared" si="162"/>
        <v/>
      </c>
      <c r="G376" s="7" t="str">
        <f t="shared" si="163"/>
        <v/>
      </c>
      <c r="H376" s="5" t="str">
        <f t="shared" si="164"/>
        <v/>
      </c>
      <c r="I376" s="116" t="str">
        <f t="shared" si="165"/>
        <v/>
      </c>
      <c r="J376" s="7" t="str">
        <f t="shared" si="166"/>
        <v/>
      </c>
      <c r="K376" s="9" t="str">
        <f t="shared" si="167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5">
      <c r="A377" s="119"/>
      <c r="B377" s="4"/>
      <c r="C377" s="4"/>
      <c r="D377" s="7"/>
      <c r="E377" s="7"/>
      <c r="F377" s="8" t="str">
        <f t="shared" si="162"/>
        <v/>
      </c>
      <c r="G377" s="7" t="str">
        <f t="shared" si="163"/>
        <v/>
      </c>
      <c r="H377" s="5" t="str">
        <f t="shared" si="164"/>
        <v/>
      </c>
      <c r="I377" s="116" t="str">
        <f t="shared" si="165"/>
        <v/>
      </c>
      <c r="J377" s="7" t="str">
        <f t="shared" si="166"/>
        <v/>
      </c>
      <c r="K377" s="9" t="str">
        <f t="shared" si="167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5">
      <c r="A378" s="119"/>
      <c r="B378" s="4"/>
      <c r="C378" s="4"/>
      <c r="D378" s="7"/>
      <c r="E378" s="7"/>
      <c r="F378" s="8" t="str">
        <f t="shared" si="162"/>
        <v/>
      </c>
      <c r="G378" s="7" t="str">
        <f t="shared" si="163"/>
        <v/>
      </c>
      <c r="H378" s="5" t="str">
        <f t="shared" si="164"/>
        <v/>
      </c>
      <c r="I378" s="116" t="str">
        <f t="shared" si="165"/>
        <v/>
      </c>
      <c r="J378" s="7" t="str">
        <f t="shared" si="166"/>
        <v/>
      </c>
      <c r="K378" s="9" t="str">
        <f t="shared" si="167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5">
      <c r="A379" s="119"/>
      <c r="B379" s="4"/>
      <c r="C379" s="4"/>
      <c r="D379" s="7"/>
      <c r="E379" s="7"/>
      <c r="F379" s="8" t="str">
        <f t="shared" si="162"/>
        <v/>
      </c>
      <c r="G379" s="7" t="str">
        <f t="shared" si="163"/>
        <v/>
      </c>
      <c r="H379" s="5" t="str">
        <f t="shared" si="164"/>
        <v/>
      </c>
      <c r="I379" s="116" t="str">
        <f t="shared" si="165"/>
        <v/>
      </c>
      <c r="J379" s="7" t="str">
        <f t="shared" si="166"/>
        <v/>
      </c>
      <c r="K379" s="9" t="str">
        <f t="shared" si="167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5">
      <c r="A380" s="119"/>
      <c r="B380" s="4"/>
      <c r="C380" s="4"/>
      <c r="D380" s="7"/>
      <c r="E380" s="7"/>
      <c r="F380" s="8" t="str">
        <f t="shared" si="162"/>
        <v/>
      </c>
      <c r="G380" s="7" t="str">
        <f t="shared" si="163"/>
        <v/>
      </c>
      <c r="H380" s="5" t="str">
        <f t="shared" si="164"/>
        <v/>
      </c>
      <c r="I380" s="116" t="str">
        <f t="shared" si="165"/>
        <v/>
      </c>
      <c r="J380" s="7" t="str">
        <f t="shared" si="166"/>
        <v/>
      </c>
      <c r="K380" s="9" t="str">
        <f t="shared" si="167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5">
      <c r="A381" s="119"/>
      <c r="B381" s="4"/>
      <c r="C381" s="4"/>
      <c r="D381" s="7"/>
      <c r="E381" s="7"/>
      <c r="F381" s="8" t="str">
        <f t="shared" si="162"/>
        <v/>
      </c>
      <c r="G381" s="7" t="str">
        <f t="shared" si="163"/>
        <v/>
      </c>
      <c r="H381" s="5" t="str">
        <f t="shared" si="164"/>
        <v/>
      </c>
      <c r="I381" s="116" t="str">
        <f t="shared" si="165"/>
        <v/>
      </c>
      <c r="J381" s="7" t="str">
        <f t="shared" si="166"/>
        <v/>
      </c>
      <c r="K381" s="9" t="str">
        <f t="shared" si="167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5">
      <c r="A382" s="119"/>
      <c r="B382" s="4"/>
      <c r="C382" s="4"/>
      <c r="D382" s="7"/>
      <c r="E382" s="7"/>
      <c r="F382" s="8" t="str">
        <f t="shared" si="162"/>
        <v/>
      </c>
      <c r="G382" s="7" t="str">
        <f t="shared" si="163"/>
        <v/>
      </c>
      <c r="H382" s="5" t="str">
        <f t="shared" si="164"/>
        <v/>
      </c>
      <c r="I382" s="116" t="str">
        <f t="shared" si="165"/>
        <v/>
      </c>
      <c r="J382" s="7" t="str">
        <f t="shared" si="166"/>
        <v/>
      </c>
      <c r="K382" s="9" t="str">
        <f t="shared" si="167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5">
      <c r="A383" s="119"/>
      <c r="B383" s="4"/>
      <c r="C383" s="4"/>
      <c r="D383" s="7"/>
      <c r="E383" s="7"/>
      <c r="F383" s="8" t="str">
        <f t="shared" si="162"/>
        <v/>
      </c>
      <c r="G383" s="7" t="str">
        <f t="shared" si="163"/>
        <v/>
      </c>
      <c r="H383" s="5" t="str">
        <f t="shared" si="164"/>
        <v/>
      </c>
      <c r="I383" s="116" t="str">
        <f t="shared" si="165"/>
        <v/>
      </c>
      <c r="J383" s="7" t="str">
        <f t="shared" si="166"/>
        <v/>
      </c>
      <c r="K383" s="9" t="str">
        <f t="shared" si="167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5">
      <c r="A384" s="119"/>
      <c r="B384" s="4"/>
      <c r="C384" s="4"/>
      <c r="D384" s="7"/>
      <c r="E384" s="7"/>
      <c r="F384" s="8" t="str">
        <f t="shared" si="162"/>
        <v/>
      </c>
      <c r="G384" s="7" t="str">
        <f t="shared" si="163"/>
        <v/>
      </c>
      <c r="H384" s="5" t="str">
        <f t="shared" si="164"/>
        <v/>
      </c>
      <c r="I384" s="116" t="str">
        <f t="shared" si="165"/>
        <v/>
      </c>
      <c r="J384" s="7" t="str">
        <f t="shared" si="166"/>
        <v/>
      </c>
      <c r="K384" s="9" t="str">
        <f t="shared" si="167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5">
      <c r="A385" s="119"/>
      <c r="B385" s="4"/>
      <c r="C385" s="4"/>
      <c r="D385" s="7"/>
      <c r="E385" s="7"/>
      <c r="F385" s="8" t="str">
        <f t="shared" si="162"/>
        <v/>
      </c>
      <c r="G385" s="7" t="str">
        <f t="shared" si="163"/>
        <v/>
      </c>
      <c r="H385" s="5" t="str">
        <f t="shared" si="164"/>
        <v/>
      </c>
      <c r="I385" s="116" t="str">
        <f t="shared" si="165"/>
        <v/>
      </c>
      <c r="J385" s="7" t="str">
        <f t="shared" si="166"/>
        <v/>
      </c>
      <c r="K385" s="9" t="str">
        <f t="shared" si="167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5">
      <c r="A386" s="119"/>
      <c r="B386" s="4"/>
      <c r="C386" s="4"/>
      <c r="D386" s="7"/>
      <c r="E386" s="7"/>
      <c r="F386" s="8" t="str">
        <f t="shared" si="162"/>
        <v/>
      </c>
      <c r="G386" s="7" t="str">
        <f t="shared" si="163"/>
        <v/>
      </c>
      <c r="H386" s="5" t="str">
        <f t="shared" si="164"/>
        <v/>
      </c>
      <c r="I386" s="116" t="str">
        <f t="shared" si="165"/>
        <v/>
      </c>
      <c r="J386" s="7" t="str">
        <f t="shared" si="166"/>
        <v/>
      </c>
      <c r="K386" s="9" t="str">
        <f t="shared" si="167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5">
      <c r="A387" s="119"/>
      <c r="B387" s="4"/>
      <c r="C387" s="4"/>
      <c r="D387" s="7"/>
      <c r="E387" s="7"/>
      <c r="F387" s="8" t="str">
        <f t="shared" si="162"/>
        <v/>
      </c>
      <c r="G387" s="7" t="str">
        <f t="shared" si="163"/>
        <v/>
      </c>
      <c r="H387" s="5" t="str">
        <f t="shared" si="164"/>
        <v/>
      </c>
      <c r="I387" s="116" t="str">
        <f t="shared" si="165"/>
        <v/>
      </c>
      <c r="J387" s="7" t="str">
        <f t="shared" si="166"/>
        <v/>
      </c>
      <c r="K387" s="9" t="str">
        <f t="shared" si="167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5">
      <c r="A388" s="119"/>
      <c r="B388" s="4"/>
      <c r="C388" s="4"/>
      <c r="D388" s="7"/>
      <c r="E388" s="7"/>
      <c r="F388" s="8" t="str">
        <f t="shared" si="162"/>
        <v/>
      </c>
      <c r="G388" s="7" t="str">
        <f t="shared" si="163"/>
        <v/>
      </c>
      <c r="H388" s="5" t="str">
        <f t="shared" si="164"/>
        <v/>
      </c>
      <c r="I388" s="116" t="str">
        <f t="shared" si="165"/>
        <v/>
      </c>
      <c r="J388" s="7" t="str">
        <f t="shared" si="166"/>
        <v/>
      </c>
      <c r="K388" s="9" t="str">
        <f t="shared" si="167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5">
      <c r="A389" s="119"/>
      <c r="B389" s="4"/>
      <c r="C389" s="4"/>
      <c r="D389" s="7"/>
      <c r="E389" s="7"/>
      <c r="F389" s="8" t="str">
        <f t="shared" si="162"/>
        <v/>
      </c>
      <c r="G389" s="7" t="str">
        <f t="shared" si="163"/>
        <v/>
      </c>
      <c r="H389" s="5" t="str">
        <f t="shared" si="164"/>
        <v/>
      </c>
      <c r="I389" s="116" t="str">
        <f t="shared" si="165"/>
        <v/>
      </c>
      <c r="J389" s="7" t="str">
        <f t="shared" si="166"/>
        <v/>
      </c>
      <c r="K389" s="9" t="str">
        <f t="shared" si="167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5">
      <c r="A390" s="119"/>
      <c r="B390" s="4"/>
      <c r="C390" s="4"/>
      <c r="D390" s="7"/>
      <c r="E390" s="7"/>
      <c r="F390" s="8" t="str">
        <f t="shared" si="162"/>
        <v/>
      </c>
      <c r="G390" s="7" t="str">
        <f t="shared" si="163"/>
        <v/>
      </c>
      <c r="H390" s="5" t="str">
        <f t="shared" si="164"/>
        <v/>
      </c>
      <c r="I390" s="116" t="str">
        <f t="shared" si="165"/>
        <v/>
      </c>
      <c r="J390" s="7" t="str">
        <f t="shared" si="166"/>
        <v/>
      </c>
      <c r="K390" s="9" t="str">
        <f t="shared" si="167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5">
      <c r="A391" s="119"/>
      <c r="B391" s="4"/>
      <c r="C391" s="4"/>
      <c r="D391" s="7"/>
      <c r="E391" s="7"/>
      <c r="F391" s="8" t="str">
        <f t="shared" si="162"/>
        <v/>
      </c>
      <c r="G391" s="7" t="str">
        <f t="shared" si="163"/>
        <v/>
      </c>
      <c r="H391" s="5" t="str">
        <f t="shared" si="164"/>
        <v/>
      </c>
      <c r="I391" s="116" t="str">
        <f t="shared" si="165"/>
        <v/>
      </c>
      <c r="J391" s="7" t="str">
        <f t="shared" si="166"/>
        <v/>
      </c>
      <c r="K391" s="9" t="str">
        <f t="shared" si="167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5">
      <c r="A392" s="119"/>
      <c r="B392" s="4"/>
      <c r="C392" s="4"/>
      <c r="D392" s="7"/>
      <c r="E392" s="7"/>
      <c r="F392" s="8" t="str">
        <f t="shared" si="162"/>
        <v/>
      </c>
      <c r="G392" s="7" t="str">
        <f t="shared" si="163"/>
        <v/>
      </c>
      <c r="H392" s="5" t="str">
        <f t="shared" si="164"/>
        <v/>
      </c>
      <c r="I392" s="116" t="str">
        <f t="shared" si="165"/>
        <v/>
      </c>
      <c r="J392" s="7" t="str">
        <f t="shared" si="166"/>
        <v/>
      </c>
      <c r="K392" s="9" t="str">
        <f t="shared" si="167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5">
      <c r="A393" s="119"/>
      <c r="B393" s="4"/>
      <c r="C393" s="4"/>
      <c r="D393" s="7"/>
      <c r="E393" s="7"/>
      <c r="F393" s="8" t="str">
        <f t="shared" si="162"/>
        <v/>
      </c>
      <c r="G393" s="7" t="str">
        <f t="shared" si="163"/>
        <v/>
      </c>
      <c r="H393" s="5" t="str">
        <f t="shared" si="164"/>
        <v/>
      </c>
      <c r="I393" s="116" t="str">
        <f t="shared" si="165"/>
        <v/>
      </c>
      <c r="J393" s="7" t="str">
        <f t="shared" si="166"/>
        <v/>
      </c>
      <c r="K393" s="9" t="str">
        <f t="shared" si="167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5">
      <c r="A394" s="119"/>
      <c r="B394" s="4"/>
      <c r="C394" s="4"/>
      <c r="D394" s="7"/>
      <c r="E394" s="7"/>
      <c r="F394" s="8" t="str">
        <f t="shared" si="162"/>
        <v/>
      </c>
      <c r="G394" s="7" t="str">
        <f t="shared" si="163"/>
        <v/>
      </c>
      <c r="H394" s="5" t="str">
        <f t="shared" si="164"/>
        <v/>
      </c>
      <c r="I394" s="116" t="str">
        <f t="shared" si="165"/>
        <v/>
      </c>
      <c r="J394" s="7" t="str">
        <f t="shared" si="166"/>
        <v/>
      </c>
      <c r="K394" s="9" t="str">
        <f t="shared" si="167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5">
      <c r="A395" s="119"/>
      <c r="B395" s="4"/>
      <c r="C395" s="4"/>
      <c r="D395" s="7"/>
      <c r="E395" s="7"/>
      <c r="F395" s="8" t="str">
        <f t="shared" si="162"/>
        <v/>
      </c>
      <c r="G395" s="7" t="str">
        <f t="shared" si="163"/>
        <v/>
      </c>
      <c r="H395" s="5" t="str">
        <f t="shared" si="164"/>
        <v/>
      </c>
      <c r="I395" s="116" t="str">
        <f t="shared" si="165"/>
        <v/>
      </c>
      <c r="J395" s="7" t="str">
        <f t="shared" si="166"/>
        <v/>
      </c>
      <c r="K395" s="9" t="str">
        <f t="shared" si="167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5">
      <c r="A396" s="119"/>
      <c r="B396" s="4"/>
      <c r="C396" s="4"/>
      <c r="D396" s="7"/>
      <c r="E396" s="7"/>
      <c r="F396" s="8" t="str">
        <f t="shared" si="162"/>
        <v/>
      </c>
      <c r="G396" s="7" t="str">
        <f t="shared" si="163"/>
        <v/>
      </c>
      <c r="H396" s="5" t="str">
        <f t="shared" si="164"/>
        <v/>
      </c>
      <c r="I396" s="116" t="str">
        <f t="shared" si="165"/>
        <v/>
      </c>
      <c r="J396" s="7" t="str">
        <f t="shared" si="166"/>
        <v/>
      </c>
      <c r="K396" s="9" t="str">
        <f t="shared" si="167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5">
      <c r="A397" s="119"/>
      <c r="B397" s="4"/>
      <c r="C397" s="4"/>
      <c r="D397" s="7"/>
      <c r="E397" s="7"/>
      <c r="F397" s="8" t="str">
        <f t="shared" si="162"/>
        <v/>
      </c>
      <c r="G397" s="7" t="str">
        <f t="shared" si="163"/>
        <v/>
      </c>
      <c r="H397" s="5" t="str">
        <f t="shared" si="164"/>
        <v/>
      </c>
      <c r="I397" s="116" t="str">
        <f t="shared" si="165"/>
        <v/>
      </c>
      <c r="J397" s="7" t="str">
        <f t="shared" si="166"/>
        <v/>
      </c>
      <c r="K397" s="9" t="str">
        <f t="shared" si="167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5">
      <c r="A398" s="119"/>
      <c r="B398" s="4"/>
      <c r="C398" s="4"/>
      <c r="D398" s="7"/>
      <c r="E398" s="7"/>
      <c r="F398" s="8" t="str">
        <f t="shared" si="162"/>
        <v/>
      </c>
      <c r="G398" s="7" t="str">
        <f t="shared" si="163"/>
        <v/>
      </c>
      <c r="H398" s="5" t="str">
        <f t="shared" si="164"/>
        <v/>
      </c>
      <c r="I398" s="116" t="str">
        <f t="shared" si="165"/>
        <v/>
      </c>
      <c r="J398" s="7" t="str">
        <f t="shared" si="166"/>
        <v/>
      </c>
      <c r="K398" s="9" t="str">
        <f t="shared" si="167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5">
      <c r="A399" s="119"/>
      <c r="B399" s="4"/>
      <c r="C399" s="4"/>
      <c r="D399" s="7"/>
      <c r="E399" s="7"/>
      <c r="F399" s="8" t="str">
        <f t="shared" si="162"/>
        <v/>
      </c>
      <c r="G399" s="7" t="str">
        <f t="shared" si="163"/>
        <v/>
      </c>
      <c r="H399" s="5" t="str">
        <f t="shared" si="164"/>
        <v/>
      </c>
      <c r="I399" s="116" t="str">
        <f t="shared" si="165"/>
        <v/>
      </c>
      <c r="J399" s="7" t="str">
        <f t="shared" si="166"/>
        <v/>
      </c>
      <c r="K399" s="9" t="str">
        <f t="shared" si="167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5">
      <c r="A400" s="119"/>
      <c r="B400" s="4"/>
      <c r="C400" s="4"/>
      <c r="D400" s="7"/>
      <c r="E400" s="7"/>
      <c r="F400" s="8" t="str">
        <f t="shared" si="162"/>
        <v/>
      </c>
      <c r="G400" s="7" t="str">
        <f t="shared" si="163"/>
        <v/>
      </c>
      <c r="H400" s="5" t="str">
        <f t="shared" si="164"/>
        <v/>
      </c>
      <c r="I400" s="116" t="str">
        <f t="shared" si="165"/>
        <v/>
      </c>
      <c r="J400" s="7" t="str">
        <f t="shared" si="166"/>
        <v/>
      </c>
      <c r="K400" s="9" t="str">
        <f t="shared" si="167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5">
      <c r="A401" s="119"/>
      <c r="B401" s="4"/>
      <c r="C401" s="4"/>
      <c r="D401" s="7"/>
      <c r="E401" s="7"/>
      <c r="F401" s="8" t="str">
        <f t="shared" si="162"/>
        <v/>
      </c>
      <c r="G401" s="7" t="str">
        <f t="shared" si="163"/>
        <v/>
      </c>
      <c r="H401" s="5" t="str">
        <f t="shared" si="164"/>
        <v/>
      </c>
      <c r="I401" s="116" t="str">
        <f t="shared" si="165"/>
        <v/>
      </c>
      <c r="J401" s="7" t="str">
        <f t="shared" si="166"/>
        <v/>
      </c>
      <c r="K401" s="9" t="str">
        <f t="shared" si="167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5">
      <c r="A402" s="119"/>
      <c r="B402" s="4"/>
      <c r="C402" s="4"/>
      <c r="D402" s="7"/>
      <c r="E402" s="7"/>
      <c r="F402" s="8" t="str">
        <f t="shared" si="162"/>
        <v/>
      </c>
      <c r="G402" s="7" t="str">
        <f t="shared" si="163"/>
        <v/>
      </c>
      <c r="H402" s="5" t="str">
        <f t="shared" si="164"/>
        <v/>
      </c>
      <c r="I402" s="116" t="str">
        <f t="shared" si="165"/>
        <v/>
      </c>
      <c r="J402" s="7" t="str">
        <f t="shared" si="166"/>
        <v/>
      </c>
      <c r="K402" s="9" t="str">
        <f t="shared" si="167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5">
      <c r="A403" s="119"/>
      <c r="B403" s="4"/>
      <c r="C403" s="4"/>
      <c r="D403" s="7"/>
      <c r="E403" s="7"/>
      <c r="F403" s="8" t="str">
        <f t="shared" si="162"/>
        <v/>
      </c>
      <c r="G403" s="7" t="str">
        <f t="shared" si="163"/>
        <v/>
      </c>
      <c r="H403" s="5" t="str">
        <f t="shared" si="164"/>
        <v/>
      </c>
      <c r="I403" s="116" t="str">
        <f t="shared" si="165"/>
        <v/>
      </c>
      <c r="J403" s="7" t="str">
        <f t="shared" si="166"/>
        <v/>
      </c>
      <c r="K403" s="9" t="str">
        <f t="shared" si="167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5">
      <c r="A404" s="119"/>
      <c r="B404" s="4"/>
      <c r="C404" s="4"/>
      <c r="D404" s="7"/>
      <c r="E404" s="7"/>
      <c r="F404" s="8" t="str">
        <f t="shared" si="162"/>
        <v/>
      </c>
      <c r="G404" s="7" t="str">
        <f t="shared" si="163"/>
        <v/>
      </c>
      <c r="H404" s="5" t="str">
        <f t="shared" si="164"/>
        <v/>
      </c>
      <c r="I404" s="116" t="str">
        <f t="shared" si="165"/>
        <v/>
      </c>
      <c r="J404" s="7" t="str">
        <f t="shared" si="166"/>
        <v/>
      </c>
      <c r="K404" s="9" t="str">
        <f t="shared" si="167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5">
      <c r="A405" s="119"/>
      <c r="B405" s="4"/>
      <c r="C405" s="4"/>
      <c r="D405" s="7"/>
      <c r="E405" s="7"/>
      <c r="F405" s="8" t="str">
        <f t="shared" si="162"/>
        <v/>
      </c>
      <c r="G405" s="7" t="str">
        <f t="shared" si="163"/>
        <v/>
      </c>
      <c r="H405" s="5" t="str">
        <f t="shared" si="164"/>
        <v/>
      </c>
      <c r="I405" s="116" t="str">
        <f t="shared" si="165"/>
        <v/>
      </c>
      <c r="J405" s="7" t="str">
        <f t="shared" si="166"/>
        <v/>
      </c>
      <c r="K405" s="9" t="str">
        <f t="shared" si="167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5">
      <c r="A406" s="119"/>
      <c r="B406" s="4"/>
      <c r="C406" s="4"/>
      <c r="D406" s="7"/>
      <c r="E406" s="7"/>
      <c r="F406" s="8" t="str">
        <f t="shared" si="162"/>
        <v/>
      </c>
      <c r="G406" s="7" t="str">
        <f t="shared" si="163"/>
        <v/>
      </c>
      <c r="H406" s="5" t="str">
        <f t="shared" si="164"/>
        <v/>
      </c>
      <c r="I406" s="116" t="str">
        <f t="shared" si="165"/>
        <v/>
      </c>
      <c r="J406" s="7" t="str">
        <f t="shared" si="166"/>
        <v/>
      </c>
      <c r="K406" s="9" t="str">
        <f t="shared" si="167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5">
      <c r="A407" s="119"/>
      <c r="B407" s="4"/>
      <c r="C407" s="4"/>
      <c r="D407" s="7"/>
      <c r="E407" s="7"/>
      <c r="F407" s="8" t="str">
        <f t="shared" si="162"/>
        <v/>
      </c>
      <c r="G407" s="7" t="str">
        <f t="shared" si="163"/>
        <v/>
      </c>
      <c r="H407" s="5" t="str">
        <f t="shared" si="164"/>
        <v/>
      </c>
      <c r="I407" s="116" t="str">
        <f t="shared" si="165"/>
        <v/>
      </c>
      <c r="J407" s="7" t="str">
        <f t="shared" si="166"/>
        <v/>
      </c>
      <c r="K407" s="9" t="str">
        <f t="shared" si="167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5">
      <c r="A408" s="119"/>
      <c r="B408" s="4"/>
      <c r="C408" s="4"/>
      <c r="D408" s="7"/>
      <c r="E408" s="7"/>
      <c r="F408" s="8" t="str">
        <f t="shared" si="162"/>
        <v/>
      </c>
      <c r="G408" s="7" t="str">
        <f t="shared" si="163"/>
        <v/>
      </c>
      <c r="H408" s="5" t="str">
        <f t="shared" si="164"/>
        <v/>
      </c>
      <c r="I408" s="116" t="str">
        <f t="shared" si="165"/>
        <v/>
      </c>
      <c r="J408" s="7" t="str">
        <f t="shared" si="166"/>
        <v/>
      </c>
      <c r="K408" s="9" t="str">
        <f t="shared" si="167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5">
      <c r="A409" s="119"/>
      <c r="B409" s="4"/>
      <c r="C409" s="4"/>
      <c r="D409" s="7"/>
      <c r="E409" s="7"/>
      <c r="F409" s="8" t="str">
        <f t="shared" si="162"/>
        <v/>
      </c>
      <c r="G409" s="7" t="str">
        <f t="shared" si="163"/>
        <v/>
      </c>
      <c r="H409" s="5" t="str">
        <f t="shared" si="164"/>
        <v/>
      </c>
      <c r="I409" s="116" t="str">
        <f t="shared" si="165"/>
        <v/>
      </c>
      <c r="J409" s="7" t="str">
        <f t="shared" si="166"/>
        <v/>
      </c>
      <c r="K409" s="9" t="str">
        <f t="shared" si="167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5">
      <c r="A410" s="119"/>
      <c r="B410" s="4"/>
      <c r="C410" s="4"/>
      <c r="D410" s="7"/>
      <c r="E410" s="7"/>
      <c r="F410" s="8" t="str">
        <f t="shared" si="162"/>
        <v/>
      </c>
      <c r="G410" s="7" t="str">
        <f t="shared" si="163"/>
        <v/>
      </c>
      <c r="H410" s="5" t="str">
        <f t="shared" si="164"/>
        <v/>
      </c>
      <c r="I410" s="116" t="str">
        <f t="shared" si="165"/>
        <v/>
      </c>
      <c r="J410" s="7" t="str">
        <f t="shared" si="166"/>
        <v/>
      </c>
      <c r="K410" s="9" t="str">
        <f t="shared" si="167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5">
      <c r="A411" s="119"/>
      <c r="B411" s="4"/>
      <c r="C411" s="4"/>
      <c r="D411" s="7"/>
      <c r="E411" s="7"/>
      <c r="F411" s="8" t="str">
        <f t="shared" si="162"/>
        <v/>
      </c>
      <c r="G411" s="7" t="str">
        <f t="shared" si="163"/>
        <v/>
      </c>
      <c r="H411" s="5" t="str">
        <f t="shared" si="164"/>
        <v/>
      </c>
      <c r="I411" s="116" t="str">
        <f t="shared" si="165"/>
        <v/>
      </c>
      <c r="J411" s="7" t="str">
        <f t="shared" si="166"/>
        <v/>
      </c>
      <c r="K411" s="9" t="str">
        <f t="shared" si="167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5">
      <c r="A412" s="119"/>
      <c r="B412" s="4"/>
      <c r="C412" s="4"/>
      <c r="D412" s="7"/>
      <c r="E412" s="7"/>
      <c r="F412" s="8" t="str">
        <f t="shared" si="162"/>
        <v/>
      </c>
      <c r="G412" s="7" t="str">
        <f t="shared" si="163"/>
        <v/>
      </c>
      <c r="H412" s="5" t="str">
        <f t="shared" si="164"/>
        <v/>
      </c>
      <c r="I412" s="116" t="str">
        <f t="shared" si="165"/>
        <v/>
      </c>
      <c r="J412" s="7" t="str">
        <f t="shared" si="166"/>
        <v/>
      </c>
      <c r="K412" s="9" t="str">
        <f t="shared" si="167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5">
      <c r="A413" s="119"/>
      <c r="B413" s="4"/>
      <c r="C413" s="4"/>
      <c r="D413" s="7"/>
      <c r="E413" s="7"/>
      <c r="F413" s="8" t="str">
        <f t="shared" si="162"/>
        <v/>
      </c>
      <c r="G413" s="7" t="str">
        <f t="shared" si="163"/>
        <v/>
      </c>
      <c r="H413" s="5" t="str">
        <f t="shared" si="164"/>
        <v/>
      </c>
      <c r="I413" s="116" t="str">
        <f t="shared" si="165"/>
        <v/>
      </c>
      <c r="J413" s="7" t="str">
        <f t="shared" si="166"/>
        <v/>
      </c>
      <c r="K413" s="9" t="str">
        <f t="shared" si="167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5">
      <c r="A414" s="119"/>
      <c r="B414" s="4"/>
      <c r="C414" s="4"/>
      <c r="D414" s="7"/>
      <c r="E414" s="7"/>
      <c r="F414" s="8" t="str">
        <f t="shared" si="162"/>
        <v/>
      </c>
      <c r="G414" s="7" t="str">
        <f t="shared" si="163"/>
        <v/>
      </c>
      <c r="H414" s="5" t="str">
        <f t="shared" si="164"/>
        <v/>
      </c>
      <c r="I414" s="116" t="str">
        <f t="shared" si="165"/>
        <v/>
      </c>
      <c r="J414" s="7" t="str">
        <f t="shared" si="166"/>
        <v/>
      </c>
      <c r="K414" s="9" t="str">
        <f t="shared" si="167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5">
      <c r="A415" s="119"/>
      <c r="B415" s="4"/>
      <c r="C415" s="4"/>
      <c r="D415" s="7"/>
      <c r="E415" s="7"/>
      <c r="F415" s="8" t="str">
        <f t="shared" si="162"/>
        <v/>
      </c>
      <c r="G415" s="7" t="str">
        <f t="shared" si="163"/>
        <v/>
      </c>
      <c r="H415" s="5" t="str">
        <f t="shared" si="164"/>
        <v/>
      </c>
      <c r="I415" s="116" t="str">
        <f t="shared" si="165"/>
        <v/>
      </c>
      <c r="J415" s="7" t="str">
        <f t="shared" si="166"/>
        <v/>
      </c>
      <c r="K415" s="9" t="str">
        <f t="shared" si="167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5">
      <c r="A416" s="119"/>
      <c r="B416" s="4"/>
      <c r="C416" s="4"/>
      <c r="D416" s="7"/>
      <c r="E416" s="7"/>
      <c r="F416" s="8" t="str">
        <f t="shared" si="162"/>
        <v/>
      </c>
      <c r="G416" s="7" t="str">
        <f t="shared" si="163"/>
        <v/>
      </c>
      <c r="H416" s="5" t="str">
        <f t="shared" si="164"/>
        <v/>
      </c>
      <c r="I416" s="116" t="str">
        <f t="shared" si="165"/>
        <v/>
      </c>
      <c r="J416" s="7" t="str">
        <f t="shared" si="166"/>
        <v/>
      </c>
      <c r="K416" s="9" t="str">
        <f t="shared" si="167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5">
      <c r="A417" s="119"/>
      <c r="B417" s="4"/>
      <c r="C417" s="4"/>
      <c r="D417" s="7"/>
      <c r="E417" s="7"/>
      <c r="F417" s="8" t="str">
        <f t="shared" si="162"/>
        <v/>
      </c>
      <c r="G417" s="7" t="str">
        <f t="shared" si="163"/>
        <v/>
      </c>
      <c r="H417" s="5" t="str">
        <f t="shared" si="164"/>
        <v/>
      </c>
      <c r="I417" s="116" t="str">
        <f t="shared" si="165"/>
        <v/>
      </c>
      <c r="J417" s="7" t="str">
        <f t="shared" si="166"/>
        <v/>
      </c>
      <c r="K417" s="9" t="str">
        <f t="shared" si="167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5">
      <c r="A418" s="119"/>
      <c r="B418" s="4"/>
      <c r="C418" s="4"/>
      <c r="D418" s="7"/>
      <c r="E418" s="7"/>
      <c r="F418" s="8" t="str">
        <f t="shared" si="162"/>
        <v/>
      </c>
      <c r="G418" s="7" t="str">
        <f t="shared" si="163"/>
        <v/>
      </c>
      <c r="H418" s="5" t="str">
        <f t="shared" si="164"/>
        <v/>
      </c>
      <c r="I418" s="116" t="str">
        <f t="shared" si="165"/>
        <v/>
      </c>
      <c r="J418" s="7" t="str">
        <f t="shared" si="166"/>
        <v/>
      </c>
      <c r="K418" s="9" t="str">
        <f t="shared" si="167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5">
      <c r="A419" s="119"/>
      <c r="B419" s="4"/>
      <c r="C419" s="4"/>
      <c r="D419" s="7"/>
      <c r="E419" s="7"/>
      <c r="F419" s="8" t="str">
        <f t="shared" si="162"/>
        <v/>
      </c>
      <c r="G419" s="7" t="str">
        <f t="shared" si="163"/>
        <v/>
      </c>
      <c r="H419" s="5" t="str">
        <f t="shared" si="164"/>
        <v/>
      </c>
      <c r="I419" s="116" t="str">
        <f t="shared" si="165"/>
        <v/>
      </c>
      <c r="J419" s="7" t="str">
        <f t="shared" si="166"/>
        <v/>
      </c>
      <c r="K419" s="9" t="str">
        <f t="shared" si="167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5">
      <c r="A420" s="119"/>
      <c r="B420" s="4"/>
      <c r="C420" s="4"/>
      <c r="D420" s="7"/>
      <c r="E420" s="7"/>
      <c r="F420" s="8" t="str">
        <f t="shared" si="162"/>
        <v/>
      </c>
      <c r="G420" s="7" t="str">
        <f t="shared" si="163"/>
        <v/>
      </c>
      <c r="H420" s="5" t="str">
        <f t="shared" si="164"/>
        <v/>
      </c>
      <c r="I420" s="116" t="str">
        <f t="shared" si="165"/>
        <v/>
      </c>
      <c r="J420" s="7" t="str">
        <f t="shared" si="166"/>
        <v/>
      </c>
      <c r="K420" s="9" t="str">
        <f t="shared" si="167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5">
      <c r="A421" s="119"/>
      <c r="B421" s="4"/>
      <c r="C421" s="4"/>
      <c r="D421" s="7"/>
      <c r="E421" s="7"/>
      <c r="F421" s="8" t="str">
        <f t="shared" si="162"/>
        <v/>
      </c>
      <c r="G421" s="7" t="str">
        <f t="shared" si="163"/>
        <v/>
      </c>
      <c r="H421" s="5" t="str">
        <f t="shared" si="164"/>
        <v/>
      </c>
      <c r="I421" s="116" t="str">
        <f t="shared" si="165"/>
        <v/>
      </c>
      <c r="J421" s="7" t="str">
        <f t="shared" si="166"/>
        <v/>
      </c>
      <c r="K421" s="9" t="str">
        <f t="shared" si="167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5">
      <c r="A422" s="119"/>
      <c r="B422" s="4"/>
      <c r="C422" s="4"/>
      <c r="D422" s="7"/>
      <c r="E422" s="7"/>
      <c r="F422" s="8" t="str">
        <f t="shared" si="162"/>
        <v/>
      </c>
      <c r="G422" s="7" t="str">
        <f t="shared" si="163"/>
        <v/>
      </c>
      <c r="H422" s="5" t="str">
        <f t="shared" si="164"/>
        <v/>
      </c>
      <c r="I422" s="116" t="str">
        <f t="shared" si="165"/>
        <v/>
      </c>
      <c r="J422" s="7" t="str">
        <f t="shared" si="166"/>
        <v/>
      </c>
      <c r="K422" s="9" t="str">
        <f t="shared" si="167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5">
      <c r="A423" s="119"/>
      <c r="B423" s="4"/>
      <c r="C423" s="4"/>
      <c r="D423" s="7"/>
      <c r="E423" s="7"/>
      <c r="F423" s="8" t="str">
        <f t="shared" ref="F423:F486" si="168">IF(ISBLANK(B423),"",IF(I423="L","Baixa",IF(I423="A","Média",IF(I423="","","Alta"))))</f>
        <v/>
      </c>
      <c r="G423" s="7" t="str">
        <f t="shared" ref="G423:G486" si="169">CONCATENATE(B423,I423)</f>
        <v/>
      </c>
      <c r="H423" s="5" t="str">
        <f t="shared" ref="H423:H486" si="170">IF(ISBLANK(B423),"",IF(B423="ALI",IF(I423="L",7,IF(I423="A",10,15)),IF(B423="AIE",IF(I423="L",5,IF(I423="A",7,10)),IF(B423="SE",IF(I423="L",4,IF(I423="A",5,7)),IF(OR(B423="EE",B423="CE"),IF(I423="L",3,IF(I423="A",4,6)),0)))))</f>
        <v/>
      </c>
      <c r="I423" s="116" t="str">
        <f t="shared" ref="I423:I486" si="171">IF(OR(ISBLANK(D423),ISBLANK(E423)),IF(OR(B423="ALI",B423="AIE"),"L",IF(OR(B423="EE",B423="SE",B423="CE"),"A","")),IF(B423="EE",IF(E423&gt;=3,IF(D423&gt;=5,"H","A"),IF(E423&gt;=2,IF(D423&gt;=16,"H",IF(D423&lt;=4,"L","A")),IF(D423&lt;=15,"L","A"))),IF(OR(B423="SE",B423="CE"),IF(E423&gt;=4,IF(D423&gt;=6,"H","A"),IF(E423&gt;=2,IF(D423&gt;=20,"H",IF(D423&lt;=5,"L","A")),IF(D423&lt;=19,"L","A"))),IF(OR(B423="ALI",B423="AIE"),IF(E423&gt;=6,IF(D423&gt;=20,"H","A"),IF(E423&gt;=2,IF(D423&gt;=51,"H",IF(D423&lt;=19,"L","A")),IF(D423&lt;=50,"L","A"))),""))))</f>
        <v/>
      </c>
      <c r="J423" s="7" t="str">
        <f t="shared" ref="J423:J486" si="172">CONCATENATE(B423,C423)</f>
        <v/>
      </c>
      <c r="K423" s="9" t="str">
        <f t="shared" si="167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5">
      <c r="A424" s="119"/>
      <c r="B424" s="4"/>
      <c r="C424" s="4"/>
      <c r="D424" s="7"/>
      <c r="E424" s="7"/>
      <c r="F424" s="8" t="str">
        <f t="shared" si="168"/>
        <v/>
      </c>
      <c r="G424" s="7" t="str">
        <f t="shared" si="169"/>
        <v/>
      </c>
      <c r="H424" s="5" t="str">
        <f t="shared" si="170"/>
        <v/>
      </c>
      <c r="I424" s="116" t="str">
        <f t="shared" si="171"/>
        <v/>
      </c>
      <c r="J424" s="7" t="str">
        <f t="shared" si="172"/>
        <v/>
      </c>
      <c r="K424" s="9" t="str">
        <f t="shared" si="167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5">
      <c r="A425" s="119"/>
      <c r="B425" s="4"/>
      <c r="C425" s="4"/>
      <c r="D425" s="7"/>
      <c r="E425" s="7"/>
      <c r="F425" s="8" t="str">
        <f t="shared" si="168"/>
        <v/>
      </c>
      <c r="G425" s="7" t="str">
        <f t="shared" si="169"/>
        <v/>
      </c>
      <c r="H425" s="5" t="str">
        <f t="shared" si="170"/>
        <v/>
      </c>
      <c r="I425" s="116" t="str">
        <f t="shared" si="171"/>
        <v/>
      </c>
      <c r="J425" s="7" t="str">
        <f t="shared" si="172"/>
        <v/>
      </c>
      <c r="K425" s="9" t="str">
        <f t="shared" ref="K425:K488" si="173">IF(OR(H425="",H425=0),L425,H425)</f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5">
      <c r="A426" s="119"/>
      <c r="B426" s="4"/>
      <c r="C426" s="4"/>
      <c r="D426" s="7"/>
      <c r="E426" s="7"/>
      <c r="F426" s="8" t="str">
        <f t="shared" si="168"/>
        <v/>
      </c>
      <c r="G426" s="7" t="str">
        <f t="shared" si="169"/>
        <v/>
      </c>
      <c r="H426" s="5" t="str">
        <f t="shared" si="170"/>
        <v/>
      </c>
      <c r="I426" s="116" t="str">
        <f t="shared" si="171"/>
        <v/>
      </c>
      <c r="J426" s="7" t="str">
        <f t="shared" si="172"/>
        <v/>
      </c>
      <c r="K426" s="9" t="str">
        <f t="shared" si="173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5">
      <c r="A427" s="119"/>
      <c r="B427" s="4"/>
      <c r="C427" s="4"/>
      <c r="D427" s="7"/>
      <c r="E427" s="7"/>
      <c r="F427" s="8" t="str">
        <f t="shared" si="168"/>
        <v/>
      </c>
      <c r="G427" s="7" t="str">
        <f t="shared" si="169"/>
        <v/>
      </c>
      <c r="H427" s="5" t="str">
        <f t="shared" si="170"/>
        <v/>
      </c>
      <c r="I427" s="116" t="str">
        <f t="shared" si="171"/>
        <v/>
      </c>
      <c r="J427" s="7" t="str">
        <f t="shared" si="172"/>
        <v/>
      </c>
      <c r="K427" s="9" t="str">
        <f t="shared" si="173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5">
      <c r="A428" s="119"/>
      <c r="B428" s="4"/>
      <c r="C428" s="4"/>
      <c r="D428" s="7"/>
      <c r="E428" s="7"/>
      <c r="F428" s="8" t="str">
        <f t="shared" si="168"/>
        <v/>
      </c>
      <c r="G428" s="7" t="str">
        <f t="shared" si="169"/>
        <v/>
      </c>
      <c r="H428" s="5" t="str">
        <f t="shared" si="170"/>
        <v/>
      </c>
      <c r="I428" s="116" t="str">
        <f t="shared" si="171"/>
        <v/>
      </c>
      <c r="J428" s="7" t="str">
        <f t="shared" si="172"/>
        <v/>
      </c>
      <c r="K428" s="9" t="str">
        <f t="shared" si="173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5">
      <c r="A429" s="119"/>
      <c r="B429" s="4"/>
      <c r="C429" s="4"/>
      <c r="D429" s="7"/>
      <c r="E429" s="7"/>
      <c r="F429" s="8" t="str">
        <f t="shared" si="168"/>
        <v/>
      </c>
      <c r="G429" s="7" t="str">
        <f t="shared" si="169"/>
        <v/>
      </c>
      <c r="H429" s="5" t="str">
        <f t="shared" si="170"/>
        <v/>
      </c>
      <c r="I429" s="116" t="str">
        <f t="shared" si="171"/>
        <v/>
      </c>
      <c r="J429" s="7" t="str">
        <f t="shared" si="172"/>
        <v/>
      </c>
      <c r="K429" s="9" t="str">
        <f t="shared" si="173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5">
      <c r="A430" s="119"/>
      <c r="B430" s="4"/>
      <c r="C430" s="4"/>
      <c r="D430" s="7"/>
      <c r="E430" s="7"/>
      <c r="F430" s="8" t="str">
        <f t="shared" si="168"/>
        <v/>
      </c>
      <c r="G430" s="7" t="str">
        <f t="shared" si="169"/>
        <v/>
      </c>
      <c r="H430" s="5" t="str">
        <f t="shared" si="170"/>
        <v/>
      </c>
      <c r="I430" s="116" t="str">
        <f t="shared" si="171"/>
        <v/>
      </c>
      <c r="J430" s="7" t="str">
        <f t="shared" si="172"/>
        <v/>
      </c>
      <c r="K430" s="9" t="str">
        <f t="shared" si="173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5">
      <c r="A431" s="119"/>
      <c r="B431" s="4"/>
      <c r="C431" s="4"/>
      <c r="D431" s="7"/>
      <c r="E431" s="7"/>
      <c r="F431" s="8" t="str">
        <f t="shared" si="168"/>
        <v/>
      </c>
      <c r="G431" s="7" t="str">
        <f t="shared" si="169"/>
        <v/>
      </c>
      <c r="H431" s="5" t="str">
        <f t="shared" si="170"/>
        <v/>
      </c>
      <c r="I431" s="116" t="str">
        <f t="shared" si="171"/>
        <v/>
      </c>
      <c r="J431" s="7" t="str">
        <f t="shared" si="172"/>
        <v/>
      </c>
      <c r="K431" s="9" t="str">
        <f t="shared" si="173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5">
      <c r="A432" s="119"/>
      <c r="B432" s="4"/>
      <c r="C432" s="4"/>
      <c r="D432" s="7"/>
      <c r="E432" s="7"/>
      <c r="F432" s="8" t="str">
        <f t="shared" si="168"/>
        <v/>
      </c>
      <c r="G432" s="7" t="str">
        <f t="shared" si="169"/>
        <v/>
      </c>
      <c r="H432" s="5" t="str">
        <f t="shared" si="170"/>
        <v/>
      </c>
      <c r="I432" s="116" t="str">
        <f t="shared" si="171"/>
        <v/>
      </c>
      <c r="J432" s="7" t="str">
        <f t="shared" si="172"/>
        <v/>
      </c>
      <c r="K432" s="9" t="str">
        <f t="shared" si="173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5">
      <c r="A433" s="119"/>
      <c r="B433" s="4"/>
      <c r="C433" s="4"/>
      <c r="D433" s="7"/>
      <c r="E433" s="7"/>
      <c r="F433" s="8" t="str">
        <f t="shared" si="168"/>
        <v/>
      </c>
      <c r="G433" s="7" t="str">
        <f t="shared" si="169"/>
        <v/>
      </c>
      <c r="H433" s="5" t="str">
        <f t="shared" si="170"/>
        <v/>
      </c>
      <c r="I433" s="116" t="str">
        <f t="shared" si="171"/>
        <v/>
      </c>
      <c r="J433" s="7" t="str">
        <f t="shared" si="172"/>
        <v/>
      </c>
      <c r="K433" s="9" t="str">
        <f t="shared" si="173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5">
      <c r="A434" s="119"/>
      <c r="B434" s="4"/>
      <c r="C434" s="4"/>
      <c r="D434" s="7"/>
      <c r="E434" s="7"/>
      <c r="F434" s="8" t="str">
        <f t="shared" si="168"/>
        <v/>
      </c>
      <c r="G434" s="7" t="str">
        <f t="shared" si="169"/>
        <v/>
      </c>
      <c r="H434" s="5" t="str">
        <f t="shared" si="170"/>
        <v/>
      </c>
      <c r="I434" s="116" t="str">
        <f t="shared" si="171"/>
        <v/>
      </c>
      <c r="J434" s="7" t="str">
        <f t="shared" si="172"/>
        <v/>
      </c>
      <c r="K434" s="9" t="str">
        <f t="shared" si="173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5">
      <c r="A435" s="119"/>
      <c r="B435" s="4"/>
      <c r="C435" s="4"/>
      <c r="D435" s="7"/>
      <c r="E435" s="7"/>
      <c r="F435" s="8" t="str">
        <f t="shared" si="168"/>
        <v/>
      </c>
      <c r="G435" s="7" t="str">
        <f t="shared" si="169"/>
        <v/>
      </c>
      <c r="H435" s="5" t="str">
        <f t="shared" si="170"/>
        <v/>
      </c>
      <c r="I435" s="116" t="str">
        <f t="shared" si="171"/>
        <v/>
      </c>
      <c r="J435" s="7" t="str">
        <f t="shared" si="172"/>
        <v/>
      </c>
      <c r="K435" s="9" t="str">
        <f t="shared" si="173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5">
      <c r="A436" s="119"/>
      <c r="B436" s="4"/>
      <c r="C436" s="4"/>
      <c r="D436" s="7"/>
      <c r="E436" s="7"/>
      <c r="F436" s="8" t="str">
        <f t="shared" si="168"/>
        <v/>
      </c>
      <c r="G436" s="7" t="str">
        <f t="shared" si="169"/>
        <v/>
      </c>
      <c r="H436" s="5" t="str">
        <f t="shared" si="170"/>
        <v/>
      </c>
      <c r="I436" s="116" t="str">
        <f t="shared" si="171"/>
        <v/>
      </c>
      <c r="J436" s="7" t="str">
        <f t="shared" si="172"/>
        <v/>
      </c>
      <c r="K436" s="9" t="str">
        <f t="shared" si="173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5">
      <c r="A437" s="119"/>
      <c r="B437" s="4"/>
      <c r="C437" s="4"/>
      <c r="D437" s="7"/>
      <c r="E437" s="7"/>
      <c r="F437" s="8" t="str">
        <f t="shared" si="168"/>
        <v/>
      </c>
      <c r="G437" s="7" t="str">
        <f t="shared" si="169"/>
        <v/>
      </c>
      <c r="H437" s="5" t="str">
        <f t="shared" si="170"/>
        <v/>
      </c>
      <c r="I437" s="116" t="str">
        <f t="shared" si="171"/>
        <v/>
      </c>
      <c r="J437" s="7" t="str">
        <f t="shared" si="172"/>
        <v/>
      </c>
      <c r="K437" s="9" t="str">
        <f t="shared" si="173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5">
      <c r="A438" s="119"/>
      <c r="B438" s="4"/>
      <c r="C438" s="4"/>
      <c r="D438" s="7"/>
      <c r="E438" s="7"/>
      <c r="F438" s="8" t="str">
        <f t="shared" si="168"/>
        <v/>
      </c>
      <c r="G438" s="7" t="str">
        <f t="shared" si="169"/>
        <v/>
      </c>
      <c r="H438" s="5" t="str">
        <f t="shared" si="170"/>
        <v/>
      </c>
      <c r="I438" s="116" t="str">
        <f t="shared" si="171"/>
        <v/>
      </c>
      <c r="J438" s="7" t="str">
        <f t="shared" si="172"/>
        <v/>
      </c>
      <c r="K438" s="9" t="str">
        <f t="shared" si="173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5">
      <c r="A439" s="119"/>
      <c r="B439" s="4"/>
      <c r="C439" s="4"/>
      <c r="D439" s="7"/>
      <c r="E439" s="7"/>
      <c r="F439" s="8" t="str">
        <f t="shared" si="168"/>
        <v/>
      </c>
      <c r="G439" s="7" t="str">
        <f t="shared" si="169"/>
        <v/>
      </c>
      <c r="H439" s="5" t="str">
        <f t="shared" si="170"/>
        <v/>
      </c>
      <c r="I439" s="116" t="str">
        <f t="shared" si="171"/>
        <v/>
      </c>
      <c r="J439" s="7" t="str">
        <f t="shared" si="172"/>
        <v/>
      </c>
      <c r="K439" s="9" t="str">
        <f t="shared" si="173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5">
      <c r="A440" s="119"/>
      <c r="B440" s="4"/>
      <c r="C440" s="4"/>
      <c r="D440" s="7"/>
      <c r="E440" s="7"/>
      <c r="F440" s="8" t="str">
        <f t="shared" si="168"/>
        <v/>
      </c>
      <c r="G440" s="7" t="str">
        <f t="shared" si="169"/>
        <v/>
      </c>
      <c r="H440" s="5" t="str">
        <f t="shared" si="170"/>
        <v/>
      </c>
      <c r="I440" s="116" t="str">
        <f t="shared" si="171"/>
        <v/>
      </c>
      <c r="J440" s="7" t="str">
        <f t="shared" si="172"/>
        <v/>
      </c>
      <c r="K440" s="9" t="str">
        <f t="shared" si="173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5">
      <c r="A441" s="119"/>
      <c r="B441" s="4"/>
      <c r="C441" s="4"/>
      <c r="D441" s="7"/>
      <c r="E441" s="7"/>
      <c r="F441" s="8" t="str">
        <f t="shared" si="168"/>
        <v/>
      </c>
      <c r="G441" s="7" t="str">
        <f t="shared" si="169"/>
        <v/>
      </c>
      <c r="H441" s="5" t="str">
        <f t="shared" si="170"/>
        <v/>
      </c>
      <c r="I441" s="116" t="str">
        <f t="shared" si="171"/>
        <v/>
      </c>
      <c r="J441" s="7" t="str">
        <f t="shared" si="172"/>
        <v/>
      </c>
      <c r="K441" s="9" t="str">
        <f t="shared" si="173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5">
      <c r="A442" s="119"/>
      <c r="B442" s="4"/>
      <c r="C442" s="4"/>
      <c r="D442" s="7"/>
      <c r="E442" s="7"/>
      <c r="F442" s="8" t="str">
        <f t="shared" si="168"/>
        <v/>
      </c>
      <c r="G442" s="7" t="str">
        <f t="shared" si="169"/>
        <v/>
      </c>
      <c r="H442" s="5" t="str">
        <f t="shared" si="170"/>
        <v/>
      </c>
      <c r="I442" s="116" t="str">
        <f t="shared" si="171"/>
        <v/>
      </c>
      <c r="J442" s="7" t="str">
        <f t="shared" si="172"/>
        <v/>
      </c>
      <c r="K442" s="9" t="str">
        <f t="shared" si="173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5">
      <c r="A443" s="119"/>
      <c r="B443" s="4"/>
      <c r="C443" s="4"/>
      <c r="D443" s="7"/>
      <c r="E443" s="7"/>
      <c r="F443" s="8" t="str">
        <f t="shared" si="168"/>
        <v/>
      </c>
      <c r="G443" s="7" t="str">
        <f t="shared" si="169"/>
        <v/>
      </c>
      <c r="H443" s="5" t="str">
        <f t="shared" si="170"/>
        <v/>
      </c>
      <c r="I443" s="116" t="str">
        <f t="shared" si="171"/>
        <v/>
      </c>
      <c r="J443" s="7" t="str">
        <f t="shared" si="172"/>
        <v/>
      </c>
      <c r="K443" s="9" t="str">
        <f t="shared" si="173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5">
      <c r="A444" s="119"/>
      <c r="B444" s="4"/>
      <c r="C444" s="4"/>
      <c r="D444" s="7"/>
      <c r="E444" s="7"/>
      <c r="F444" s="8" t="str">
        <f t="shared" si="168"/>
        <v/>
      </c>
      <c r="G444" s="7" t="str">
        <f t="shared" si="169"/>
        <v/>
      </c>
      <c r="H444" s="5" t="str">
        <f t="shared" si="170"/>
        <v/>
      </c>
      <c r="I444" s="116" t="str">
        <f t="shared" si="171"/>
        <v/>
      </c>
      <c r="J444" s="7" t="str">
        <f t="shared" si="172"/>
        <v/>
      </c>
      <c r="K444" s="9" t="str">
        <f t="shared" si="173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5">
      <c r="A445" s="119"/>
      <c r="B445" s="4"/>
      <c r="C445" s="4"/>
      <c r="D445" s="7"/>
      <c r="E445" s="7"/>
      <c r="F445" s="8" t="str">
        <f t="shared" si="168"/>
        <v/>
      </c>
      <c r="G445" s="7" t="str">
        <f t="shared" si="169"/>
        <v/>
      </c>
      <c r="H445" s="5" t="str">
        <f t="shared" si="170"/>
        <v/>
      </c>
      <c r="I445" s="116" t="str">
        <f t="shared" si="171"/>
        <v/>
      </c>
      <c r="J445" s="7" t="str">
        <f t="shared" si="172"/>
        <v/>
      </c>
      <c r="K445" s="9" t="str">
        <f t="shared" si="173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5">
      <c r="A446" s="119"/>
      <c r="B446" s="4"/>
      <c r="C446" s="4"/>
      <c r="D446" s="7"/>
      <c r="E446" s="7"/>
      <c r="F446" s="8" t="str">
        <f t="shared" si="168"/>
        <v/>
      </c>
      <c r="G446" s="7" t="str">
        <f t="shared" si="169"/>
        <v/>
      </c>
      <c r="H446" s="5" t="str">
        <f t="shared" si="170"/>
        <v/>
      </c>
      <c r="I446" s="116" t="str">
        <f t="shared" si="171"/>
        <v/>
      </c>
      <c r="J446" s="7" t="str">
        <f t="shared" si="172"/>
        <v/>
      </c>
      <c r="K446" s="9" t="str">
        <f t="shared" si="173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5">
      <c r="A447" s="119"/>
      <c r="B447" s="4"/>
      <c r="C447" s="4"/>
      <c r="D447" s="7"/>
      <c r="E447" s="7"/>
      <c r="F447" s="8" t="str">
        <f t="shared" si="168"/>
        <v/>
      </c>
      <c r="G447" s="7" t="str">
        <f t="shared" si="169"/>
        <v/>
      </c>
      <c r="H447" s="5" t="str">
        <f t="shared" si="170"/>
        <v/>
      </c>
      <c r="I447" s="116" t="str">
        <f t="shared" si="171"/>
        <v/>
      </c>
      <c r="J447" s="7" t="str">
        <f t="shared" si="172"/>
        <v/>
      </c>
      <c r="K447" s="9" t="str">
        <f t="shared" si="173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5">
      <c r="A448" s="119"/>
      <c r="B448" s="4"/>
      <c r="C448" s="4"/>
      <c r="D448" s="7"/>
      <c r="E448" s="7"/>
      <c r="F448" s="8" t="str">
        <f t="shared" si="168"/>
        <v/>
      </c>
      <c r="G448" s="7" t="str">
        <f t="shared" si="169"/>
        <v/>
      </c>
      <c r="H448" s="5" t="str">
        <f t="shared" si="170"/>
        <v/>
      </c>
      <c r="I448" s="116" t="str">
        <f t="shared" si="171"/>
        <v/>
      </c>
      <c r="J448" s="7" t="str">
        <f t="shared" si="172"/>
        <v/>
      </c>
      <c r="K448" s="9" t="str">
        <f t="shared" si="173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5">
      <c r="A449" s="119"/>
      <c r="B449" s="4"/>
      <c r="C449" s="4"/>
      <c r="D449" s="7"/>
      <c r="E449" s="7"/>
      <c r="F449" s="8" t="str">
        <f t="shared" si="168"/>
        <v/>
      </c>
      <c r="G449" s="7" t="str">
        <f t="shared" si="169"/>
        <v/>
      </c>
      <c r="H449" s="5" t="str">
        <f t="shared" si="170"/>
        <v/>
      </c>
      <c r="I449" s="116" t="str">
        <f t="shared" si="171"/>
        <v/>
      </c>
      <c r="J449" s="7" t="str">
        <f t="shared" si="172"/>
        <v/>
      </c>
      <c r="K449" s="9" t="str">
        <f t="shared" si="173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5">
      <c r="A450" s="119"/>
      <c r="B450" s="4"/>
      <c r="C450" s="4"/>
      <c r="D450" s="7"/>
      <c r="E450" s="7"/>
      <c r="F450" s="8" t="str">
        <f t="shared" si="168"/>
        <v/>
      </c>
      <c r="G450" s="7" t="str">
        <f t="shared" si="169"/>
        <v/>
      </c>
      <c r="H450" s="5" t="str">
        <f t="shared" si="170"/>
        <v/>
      </c>
      <c r="I450" s="116" t="str">
        <f t="shared" si="171"/>
        <v/>
      </c>
      <c r="J450" s="7" t="str">
        <f t="shared" si="172"/>
        <v/>
      </c>
      <c r="K450" s="9" t="str">
        <f t="shared" si="173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5">
      <c r="A451" s="119"/>
      <c r="B451" s="4"/>
      <c r="C451" s="4"/>
      <c r="D451" s="7"/>
      <c r="E451" s="7"/>
      <c r="F451" s="8" t="str">
        <f t="shared" si="168"/>
        <v/>
      </c>
      <c r="G451" s="7" t="str">
        <f t="shared" si="169"/>
        <v/>
      </c>
      <c r="H451" s="5" t="str">
        <f t="shared" si="170"/>
        <v/>
      </c>
      <c r="I451" s="116" t="str">
        <f t="shared" si="171"/>
        <v/>
      </c>
      <c r="J451" s="7" t="str">
        <f t="shared" si="172"/>
        <v/>
      </c>
      <c r="K451" s="9" t="str">
        <f t="shared" si="173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5">
      <c r="A452" s="119"/>
      <c r="B452" s="4"/>
      <c r="C452" s="4"/>
      <c r="D452" s="7"/>
      <c r="E452" s="7"/>
      <c r="F452" s="8" t="str">
        <f t="shared" si="168"/>
        <v/>
      </c>
      <c r="G452" s="7" t="str">
        <f t="shared" si="169"/>
        <v/>
      </c>
      <c r="H452" s="5" t="str">
        <f t="shared" si="170"/>
        <v/>
      </c>
      <c r="I452" s="116" t="str">
        <f t="shared" si="171"/>
        <v/>
      </c>
      <c r="J452" s="7" t="str">
        <f t="shared" si="172"/>
        <v/>
      </c>
      <c r="K452" s="9" t="str">
        <f t="shared" si="173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5">
      <c r="A453" s="119"/>
      <c r="B453" s="4"/>
      <c r="C453" s="4"/>
      <c r="D453" s="7"/>
      <c r="E453" s="7"/>
      <c r="F453" s="8" t="str">
        <f t="shared" si="168"/>
        <v/>
      </c>
      <c r="G453" s="7" t="str">
        <f t="shared" si="169"/>
        <v/>
      </c>
      <c r="H453" s="5" t="str">
        <f t="shared" si="170"/>
        <v/>
      </c>
      <c r="I453" s="116" t="str">
        <f t="shared" si="171"/>
        <v/>
      </c>
      <c r="J453" s="7" t="str">
        <f t="shared" si="172"/>
        <v/>
      </c>
      <c r="K453" s="9" t="str">
        <f t="shared" si="173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5">
      <c r="A454" s="119"/>
      <c r="B454" s="4"/>
      <c r="C454" s="4"/>
      <c r="D454" s="7"/>
      <c r="E454" s="7"/>
      <c r="F454" s="8" t="str">
        <f t="shared" si="168"/>
        <v/>
      </c>
      <c r="G454" s="7" t="str">
        <f t="shared" si="169"/>
        <v/>
      </c>
      <c r="H454" s="5" t="str">
        <f t="shared" si="170"/>
        <v/>
      </c>
      <c r="I454" s="116" t="str">
        <f t="shared" si="171"/>
        <v/>
      </c>
      <c r="J454" s="7" t="str">
        <f t="shared" si="172"/>
        <v/>
      </c>
      <c r="K454" s="9" t="str">
        <f t="shared" si="173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5">
      <c r="A455" s="119"/>
      <c r="B455" s="4"/>
      <c r="C455" s="4"/>
      <c r="D455" s="7"/>
      <c r="E455" s="7"/>
      <c r="F455" s="8" t="str">
        <f t="shared" si="168"/>
        <v/>
      </c>
      <c r="G455" s="7" t="str">
        <f t="shared" si="169"/>
        <v/>
      </c>
      <c r="H455" s="5" t="str">
        <f t="shared" si="170"/>
        <v/>
      </c>
      <c r="I455" s="116" t="str">
        <f t="shared" si="171"/>
        <v/>
      </c>
      <c r="J455" s="7" t="str">
        <f t="shared" si="172"/>
        <v/>
      </c>
      <c r="K455" s="9" t="str">
        <f t="shared" si="173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5">
      <c r="A456" s="119"/>
      <c r="B456" s="4"/>
      <c r="C456" s="4"/>
      <c r="D456" s="7"/>
      <c r="E456" s="7"/>
      <c r="F456" s="8" t="str">
        <f t="shared" si="168"/>
        <v/>
      </c>
      <c r="G456" s="7" t="str">
        <f t="shared" si="169"/>
        <v/>
      </c>
      <c r="H456" s="5" t="str">
        <f t="shared" si="170"/>
        <v/>
      </c>
      <c r="I456" s="116" t="str">
        <f t="shared" si="171"/>
        <v/>
      </c>
      <c r="J456" s="7" t="str">
        <f t="shared" si="172"/>
        <v/>
      </c>
      <c r="K456" s="9" t="str">
        <f t="shared" si="173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5">
      <c r="A457" s="119"/>
      <c r="B457" s="4"/>
      <c r="C457" s="4"/>
      <c r="D457" s="7"/>
      <c r="E457" s="7"/>
      <c r="F457" s="8" t="str">
        <f t="shared" si="168"/>
        <v/>
      </c>
      <c r="G457" s="7" t="str">
        <f t="shared" si="169"/>
        <v/>
      </c>
      <c r="H457" s="5" t="str">
        <f t="shared" si="170"/>
        <v/>
      </c>
      <c r="I457" s="116" t="str">
        <f t="shared" si="171"/>
        <v/>
      </c>
      <c r="J457" s="7" t="str">
        <f t="shared" si="172"/>
        <v/>
      </c>
      <c r="K457" s="9" t="str">
        <f t="shared" si="173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5">
      <c r="A458" s="119"/>
      <c r="B458" s="4"/>
      <c r="C458" s="4"/>
      <c r="D458" s="7"/>
      <c r="E458" s="7"/>
      <c r="F458" s="8" t="str">
        <f t="shared" si="168"/>
        <v/>
      </c>
      <c r="G458" s="7" t="str">
        <f t="shared" si="169"/>
        <v/>
      </c>
      <c r="H458" s="5" t="str">
        <f t="shared" si="170"/>
        <v/>
      </c>
      <c r="I458" s="116" t="str">
        <f t="shared" si="171"/>
        <v/>
      </c>
      <c r="J458" s="7" t="str">
        <f t="shared" si="172"/>
        <v/>
      </c>
      <c r="K458" s="9" t="str">
        <f t="shared" si="173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5">
      <c r="A459" s="119"/>
      <c r="B459" s="4"/>
      <c r="C459" s="4"/>
      <c r="D459" s="7"/>
      <c r="E459" s="7"/>
      <c r="F459" s="8" t="str">
        <f t="shared" si="168"/>
        <v/>
      </c>
      <c r="G459" s="7" t="str">
        <f t="shared" si="169"/>
        <v/>
      </c>
      <c r="H459" s="5" t="str">
        <f t="shared" si="170"/>
        <v/>
      </c>
      <c r="I459" s="116" t="str">
        <f t="shared" si="171"/>
        <v/>
      </c>
      <c r="J459" s="7" t="str">
        <f t="shared" si="172"/>
        <v/>
      </c>
      <c r="K459" s="9" t="str">
        <f t="shared" si="173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5">
      <c r="A460" s="119"/>
      <c r="B460" s="4"/>
      <c r="C460" s="4"/>
      <c r="D460" s="7"/>
      <c r="E460" s="7"/>
      <c r="F460" s="8" t="str">
        <f t="shared" si="168"/>
        <v/>
      </c>
      <c r="G460" s="7" t="str">
        <f t="shared" si="169"/>
        <v/>
      </c>
      <c r="H460" s="5" t="str">
        <f t="shared" si="170"/>
        <v/>
      </c>
      <c r="I460" s="116" t="str">
        <f t="shared" si="171"/>
        <v/>
      </c>
      <c r="J460" s="7" t="str">
        <f t="shared" si="172"/>
        <v/>
      </c>
      <c r="K460" s="9" t="str">
        <f t="shared" si="173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5">
      <c r="A461" s="119"/>
      <c r="B461" s="4"/>
      <c r="C461" s="4"/>
      <c r="D461" s="7"/>
      <c r="E461" s="7"/>
      <c r="F461" s="8" t="str">
        <f t="shared" si="168"/>
        <v/>
      </c>
      <c r="G461" s="7" t="str">
        <f t="shared" si="169"/>
        <v/>
      </c>
      <c r="H461" s="5" t="str">
        <f t="shared" si="170"/>
        <v/>
      </c>
      <c r="I461" s="116" t="str">
        <f t="shared" si="171"/>
        <v/>
      </c>
      <c r="J461" s="7" t="str">
        <f t="shared" si="172"/>
        <v/>
      </c>
      <c r="K461" s="9" t="str">
        <f t="shared" si="173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5">
      <c r="A462" s="119"/>
      <c r="B462" s="4"/>
      <c r="C462" s="4"/>
      <c r="D462" s="7"/>
      <c r="E462" s="7"/>
      <c r="F462" s="8" t="str">
        <f t="shared" si="168"/>
        <v/>
      </c>
      <c r="G462" s="7" t="str">
        <f t="shared" si="169"/>
        <v/>
      </c>
      <c r="H462" s="5" t="str">
        <f t="shared" si="170"/>
        <v/>
      </c>
      <c r="I462" s="116" t="str">
        <f t="shared" si="171"/>
        <v/>
      </c>
      <c r="J462" s="7" t="str">
        <f t="shared" si="172"/>
        <v/>
      </c>
      <c r="K462" s="9" t="str">
        <f t="shared" si="173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5">
      <c r="A463" s="119"/>
      <c r="B463" s="4"/>
      <c r="C463" s="4"/>
      <c r="D463" s="7"/>
      <c r="E463" s="7"/>
      <c r="F463" s="8" t="str">
        <f t="shared" si="168"/>
        <v/>
      </c>
      <c r="G463" s="7" t="str">
        <f t="shared" si="169"/>
        <v/>
      </c>
      <c r="H463" s="5" t="str">
        <f t="shared" si="170"/>
        <v/>
      </c>
      <c r="I463" s="116" t="str">
        <f t="shared" si="171"/>
        <v/>
      </c>
      <c r="J463" s="7" t="str">
        <f t="shared" si="172"/>
        <v/>
      </c>
      <c r="K463" s="9" t="str">
        <f t="shared" si="173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5">
      <c r="A464" s="119"/>
      <c r="B464" s="4"/>
      <c r="C464" s="4"/>
      <c r="D464" s="7"/>
      <c r="E464" s="7"/>
      <c r="F464" s="8" t="str">
        <f t="shared" si="168"/>
        <v/>
      </c>
      <c r="G464" s="7" t="str">
        <f t="shared" si="169"/>
        <v/>
      </c>
      <c r="H464" s="5" t="str">
        <f t="shared" si="170"/>
        <v/>
      </c>
      <c r="I464" s="116" t="str">
        <f t="shared" si="171"/>
        <v/>
      </c>
      <c r="J464" s="7" t="str">
        <f t="shared" si="172"/>
        <v/>
      </c>
      <c r="K464" s="9" t="str">
        <f t="shared" si="173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5">
      <c r="A465" s="119"/>
      <c r="B465" s="4"/>
      <c r="C465" s="4"/>
      <c r="D465" s="7"/>
      <c r="E465" s="7"/>
      <c r="F465" s="8" t="str">
        <f t="shared" si="168"/>
        <v/>
      </c>
      <c r="G465" s="7" t="str">
        <f t="shared" si="169"/>
        <v/>
      </c>
      <c r="H465" s="5" t="str">
        <f t="shared" si="170"/>
        <v/>
      </c>
      <c r="I465" s="116" t="str">
        <f t="shared" si="171"/>
        <v/>
      </c>
      <c r="J465" s="7" t="str">
        <f t="shared" si="172"/>
        <v/>
      </c>
      <c r="K465" s="9" t="str">
        <f t="shared" si="173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5">
      <c r="A466" s="119"/>
      <c r="B466" s="4"/>
      <c r="C466" s="4"/>
      <c r="D466" s="7"/>
      <c r="E466" s="7"/>
      <c r="F466" s="8" t="str">
        <f t="shared" si="168"/>
        <v/>
      </c>
      <c r="G466" s="7" t="str">
        <f t="shared" si="169"/>
        <v/>
      </c>
      <c r="H466" s="5" t="str">
        <f t="shared" si="170"/>
        <v/>
      </c>
      <c r="I466" s="116" t="str">
        <f t="shared" si="171"/>
        <v/>
      </c>
      <c r="J466" s="7" t="str">
        <f t="shared" si="172"/>
        <v/>
      </c>
      <c r="K466" s="9" t="str">
        <f t="shared" si="173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5">
      <c r="A467" s="119"/>
      <c r="B467" s="4"/>
      <c r="C467" s="4"/>
      <c r="D467" s="7"/>
      <c r="E467" s="7"/>
      <c r="F467" s="8" t="str">
        <f t="shared" si="168"/>
        <v/>
      </c>
      <c r="G467" s="7" t="str">
        <f t="shared" si="169"/>
        <v/>
      </c>
      <c r="H467" s="5" t="str">
        <f t="shared" si="170"/>
        <v/>
      </c>
      <c r="I467" s="116" t="str">
        <f t="shared" si="171"/>
        <v/>
      </c>
      <c r="J467" s="7" t="str">
        <f t="shared" si="172"/>
        <v/>
      </c>
      <c r="K467" s="9" t="str">
        <f t="shared" si="173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5">
      <c r="A468" s="119"/>
      <c r="B468" s="4"/>
      <c r="C468" s="4"/>
      <c r="D468" s="7"/>
      <c r="E468" s="7"/>
      <c r="F468" s="8" t="str">
        <f t="shared" si="168"/>
        <v/>
      </c>
      <c r="G468" s="7" t="str">
        <f t="shared" si="169"/>
        <v/>
      </c>
      <c r="H468" s="5" t="str">
        <f t="shared" si="170"/>
        <v/>
      </c>
      <c r="I468" s="116" t="str">
        <f t="shared" si="171"/>
        <v/>
      </c>
      <c r="J468" s="7" t="str">
        <f t="shared" si="172"/>
        <v/>
      </c>
      <c r="K468" s="9" t="str">
        <f t="shared" si="173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5">
      <c r="A469" s="119"/>
      <c r="B469" s="4"/>
      <c r="C469" s="4"/>
      <c r="D469" s="7"/>
      <c r="E469" s="7"/>
      <c r="F469" s="8" t="str">
        <f t="shared" si="168"/>
        <v/>
      </c>
      <c r="G469" s="7" t="str">
        <f t="shared" si="169"/>
        <v/>
      </c>
      <c r="H469" s="5" t="str">
        <f t="shared" si="170"/>
        <v/>
      </c>
      <c r="I469" s="116" t="str">
        <f t="shared" si="171"/>
        <v/>
      </c>
      <c r="J469" s="7" t="str">
        <f t="shared" si="172"/>
        <v/>
      </c>
      <c r="K469" s="9" t="str">
        <f t="shared" si="173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5">
      <c r="A470" s="119"/>
      <c r="B470" s="4"/>
      <c r="C470" s="4"/>
      <c r="D470" s="7"/>
      <c r="E470" s="7"/>
      <c r="F470" s="8" t="str">
        <f t="shared" si="168"/>
        <v/>
      </c>
      <c r="G470" s="7" t="str">
        <f t="shared" si="169"/>
        <v/>
      </c>
      <c r="H470" s="5" t="str">
        <f t="shared" si="170"/>
        <v/>
      </c>
      <c r="I470" s="116" t="str">
        <f t="shared" si="171"/>
        <v/>
      </c>
      <c r="J470" s="7" t="str">
        <f t="shared" si="172"/>
        <v/>
      </c>
      <c r="K470" s="9" t="str">
        <f t="shared" si="173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5">
      <c r="A471" s="119"/>
      <c r="B471" s="4"/>
      <c r="C471" s="4"/>
      <c r="D471" s="7"/>
      <c r="E471" s="7"/>
      <c r="F471" s="8" t="str">
        <f t="shared" si="168"/>
        <v/>
      </c>
      <c r="G471" s="7" t="str">
        <f t="shared" si="169"/>
        <v/>
      </c>
      <c r="H471" s="5" t="str">
        <f t="shared" si="170"/>
        <v/>
      </c>
      <c r="I471" s="116" t="str">
        <f t="shared" si="171"/>
        <v/>
      </c>
      <c r="J471" s="7" t="str">
        <f t="shared" si="172"/>
        <v/>
      </c>
      <c r="K471" s="9" t="str">
        <f t="shared" si="173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5">
      <c r="A472" s="119"/>
      <c r="B472" s="4"/>
      <c r="C472" s="4"/>
      <c r="D472" s="7"/>
      <c r="E472" s="7"/>
      <c r="F472" s="8" t="str">
        <f t="shared" si="168"/>
        <v/>
      </c>
      <c r="G472" s="7" t="str">
        <f t="shared" si="169"/>
        <v/>
      </c>
      <c r="H472" s="5" t="str">
        <f t="shared" si="170"/>
        <v/>
      </c>
      <c r="I472" s="116" t="str">
        <f t="shared" si="171"/>
        <v/>
      </c>
      <c r="J472" s="7" t="str">
        <f t="shared" si="172"/>
        <v/>
      </c>
      <c r="K472" s="9" t="str">
        <f t="shared" si="173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5">
      <c r="A473" s="119"/>
      <c r="B473" s="4"/>
      <c r="C473" s="4"/>
      <c r="D473" s="7"/>
      <c r="E473" s="7"/>
      <c r="F473" s="8" t="str">
        <f t="shared" si="168"/>
        <v/>
      </c>
      <c r="G473" s="7" t="str">
        <f t="shared" si="169"/>
        <v/>
      </c>
      <c r="H473" s="5" t="str">
        <f t="shared" si="170"/>
        <v/>
      </c>
      <c r="I473" s="116" t="str">
        <f t="shared" si="171"/>
        <v/>
      </c>
      <c r="J473" s="7" t="str">
        <f t="shared" si="172"/>
        <v/>
      </c>
      <c r="K473" s="9" t="str">
        <f t="shared" si="173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5">
      <c r="A474" s="119"/>
      <c r="B474" s="4"/>
      <c r="C474" s="4"/>
      <c r="D474" s="7"/>
      <c r="E474" s="7"/>
      <c r="F474" s="8" t="str">
        <f t="shared" si="168"/>
        <v/>
      </c>
      <c r="G474" s="7" t="str">
        <f t="shared" si="169"/>
        <v/>
      </c>
      <c r="H474" s="5" t="str">
        <f t="shared" si="170"/>
        <v/>
      </c>
      <c r="I474" s="116" t="str">
        <f t="shared" si="171"/>
        <v/>
      </c>
      <c r="J474" s="7" t="str">
        <f t="shared" si="172"/>
        <v/>
      </c>
      <c r="K474" s="9" t="str">
        <f t="shared" si="173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5">
      <c r="A475" s="119"/>
      <c r="B475" s="4"/>
      <c r="C475" s="4"/>
      <c r="D475" s="7"/>
      <c r="E475" s="7"/>
      <c r="F475" s="8" t="str">
        <f t="shared" si="168"/>
        <v/>
      </c>
      <c r="G475" s="7" t="str">
        <f t="shared" si="169"/>
        <v/>
      </c>
      <c r="H475" s="5" t="str">
        <f t="shared" si="170"/>
        <v/>
      </c>
      <c r="I475" s="116" t="str">
        <f t="shared" si="171"/>
        <v/>
      </c>
      <c r="J475" s="7" t="str">
        <f t="shared" si="172"/>
        <v/>
      </c>
      <c r="K475" s="9" t="str">
        <f t="shared" si="173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5">
      <c r="A476" s="119"/>
      <c r="B476" s="4"/>
      <c r="C476" s="4"/>
      <c r="D476" s="7"/>
      <c r="E476" s="7"/>
      <c r="F476" s="8" t="str">
        <f t="shared" si="168"/>
        <v/>
      </c>
      <c r="G476" s="7" t="str">
        <f t="shared" si="169"/>
        <v/>
      </c>
      <c r="H476" s="5" t="str">
        <f t="shared" si="170"/>
        <v/>
      </c>
      <c r="I476" s="116" t="str">
        <f t="shared" si="171"/>
        <v/>
      </c>
      <c r="J476" s="7" t="str">
        <f t="shared" si="172"/>
        <v/>
      </c>
      <c r="K476" s="9" t="str">
        <f t="shared" si="173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5">
      <c r="A477" s="119"/>
      <c r="B477" s="4"/>
      <c r="C477" s="4"/>
      <c r="D477" s="7"/>
      <c r="E477" s="7"/>
      <c r="F477" s="8" t="str">
        <f t="shared" si="168"/>
        <v/>
      </c>
      <c r="G477" s="7" t="str">
        <f t="shared" si="169"/>
        <v/>
      </c>
      <c r="H477" s="5" t="str">
        <f t="shared" si="170"/>
        <v/>
      </c>
      <c r="I477" s="116" t="str">
        <f t="shared" si="171"/>
        <v/>
      </c>
      <c r="J477" s="7" t="str">
        <f t="shared" si="172"/>
        <v/>
      </c>
      <c r="K477" s="9" t="str">
        <f t="shared" si="173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5">
      <c r="A478" s="119"/>
      <c r="B478" s="4"/>
      <c r="C478" s="4"/>
      <c r="D478" s="7"/>
      <c r="E478" s="7"/>
      <c r="F478" s="8" t="str">
        <f t="shared" si="168"/>
        <v/>
      </c>
      <c r="G478" s="7" t="str">
        <f t="shared" si="169"/>
        <v/>
      </c>
      <c r="H478" s="5" t="str">
        <f t="shared" si="170"/>
        <v/>
      </c>
      <c r="I478" s="116" t="str">
        <f t="shared" si="171"/>
        <v/>
      </c>
      <c r="J478" s="7" t="str">
        <f t="shared" si="172"/>
        <v/>
      </c>
      <c r="K478" s="9" t="str">
        <f t="shared" si="173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5">
      <c r="A479" s="119"/>
      <c r="B479" s="4"/>
      <c r="C479" s="4"/>
      <c r="D479" s="7"/>
      <c r="E479" s="7"/>
      <c r="F479" s="8" t="str">
        <f t="shared" si="168"/>
        <v/>
      </c>
      <c r="G479" s="7" t="str">
        <f t="shared" si="169"/>
        <v/>
      </c>
      <c r="H479" s="5" t="str">
        <f t="shared" si="170"/>
        <v/>
      </c>
      <c r="I479" s="116" t="str">
        <f t="shared" si="171"/>
        <v/>
      </c>
      <c r="J479" s="7" t="str">
        <f t="shared" si="172"/>
        <v/>
      </c>
      <c r="K479" s="9" t="str">
        <f t="shared" si="173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5">
      <c r="A480" s="119"/>
      <c r="B480" s="4"/>
      <c r="C480" s="4"/>
      <c r="D480" s="7"/>
      <c r="E480" s="7"/>
      <c r="F480" s="8" t="str">
        <f t="shared" si="168"/>
        <v/>
      </c>
      <c r="G480" s="7" t="str">
        <f t="shared" si="169"/>
        <v/>
      </c>
      <c r="H480" s="5" t="str">
        <f t="shared" si="170"/>
        <v/>
      </c>
      <c r="I480" s="116" t="str">
        <f t="shared" si="171"/>
        <v/>
      </c>
      <c r="J480" s="7" t="str">
        <f t="shared" si="172"/>
        <v/>
      </c>
      <c r="K480" s="9" t="str">
        <f t="shared" si="173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5">
      <c r="A481" s="119"/>
      <c r="B481" s="4"/>
      <c r="C481" s="4"/>
      <c r="D481" s="7"/>
      <c r="E481" s="7"/>
      <c r="F481" s="8" t="str">
        <f t="shared" si="168"/>
        <v/>
      </c>
      <c r="G481" s="7" t="str">
        <f t="shared" si="169"/>
        <v/>
      </c>
      <c r="H481" s="5" t="str">
        <f t="shared" si="170"/>
        <v/>
      </c>
      <c r="I481" s="116" t="str">
        <f t="shared" si="171"/>
        <v/>
      </c>
      <c r="J481" s="7" t="str">
        <f t="shared" si="172"/>
        <v/>
      </c>
      <c r="K481" s="9" t="str">
        <f t="shared" si="173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5">
      <c r="A482" s="119"/>
      <c r="B482" s="4"/>
      <c r="C482" s="4"/>
      <c r="D482" s="7"/>
      <c r="E482" s="7"/>
      <c r="F482" s="8" t="str">
        <f t="shared" si="168"/>
        <v/>
      </c>
      <c r="G482" s="7" t="str">
        <f t="shared" si="169"/>
        <v/>
      </c>
      <c r="H482" s="5" t="str">
        <f t="shared" si="170"/>
        <v/>
      </c>
      <c r="I482" s="116" t="str">
        <f t="shared" si="171"/>
        <v/>
      </c>
      <c r="J482" s="7" t="str">
        <f t="shared" si="172"/>
        <v/>
      </c>
      <c r="K482" s="9" t="str">
        <f t="shared" si="173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5">
      <c r="A483" s="119"/>
      <c r="B483" s="4"/>
      <c r="C483" s="4"/>
      <c r="D483" s="7"/>
      <c r="E483" s="7"/>
      <c r="F483" s="8" t="str">
        <f t="shared" si="168"/>
        <v/>
      </c>
      <c r="G483" s="7" t="str">
        <f t="shared" si="169"/>
        <v/>
      </c>
      <c r="H483" s="5" t="str">
        <f t="shared" si="170"/>
        <v/>
      </c>
      <c r="I483" s="116" t="str">
        <f t="shared" si="171"/>
        <v/>
      </c>
      <c r="J483" s="7" t="str">
        <f t="shared" si="172"/>
        <v/>
      </c>
      <c r="K483" s="9" t="str">
        <f t="shared" si="173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5">
      <c r="A484" s="119"/>
      <c r="B484" s="4"/>
      <c r="C484" s="4"/>
      <c r="D484" s="7"/>
      <c r="E484" s="7"/>
      <c r="F484" s="8" t="str">
        <f t="shared" si="168"/>
        <v/>
      </c>
      <c r="G484" s="7" t="str">
        <f t="shared" si="169"/>
        <v/>
      </c>
      <c r="H484" s="5" t="str">
        <f t="shared" si="170"/>
        <v/>
      </c>
      <c r="I484" s="116" t="str">
        <f t="shared" si="171"/>
        <v/>
      </c>
      <c r="J484" s="7" t="str">
        <f t="shared" si="172"/>
        <v/>
      </c>
      <c r="K484" s="9" t="str">
        <f t="shared" si="173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5">
      <c r="A485" s="119"/>
      <c r="B485" s="4"/>
      <c r="C485" s="4"/>
      <c r="D485" s="7"/>
      <c r="E485" s="7"/>
      <c r="F485" s="8" t="str">
        <f t="shared" si="168"/>
        <v/>
      </c>
      <c r="G485" s="7" t="str">
        <f t="shared" si="169"/>
        <v/>
      </c>
      <c r="H485" s="5" t="str">
        <f t="shared" si="170"/>
        <v/>
      </c>
      <c r="I485" s="116" t="str">
        <f t="shared" si="171"/>
        <v/>
      </c>
      <c r="J485" s="7" t="str">
        <f t="shared" si="172"/>
        <v/>
      </c>
      <c r="K485" s="9" t="str">
        <f t="shared" si="173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5">
      <c r="A486" s="119"/>
      <c r="B486" s="4"/>
      <c r="C486" s="4"/>
      <c r="D486" s="7"/>
      <c r="E486" s="7"/>
      <c r="F486" s="8" t="str">
        <f t="shared" si="168"/>
        <v/>
      </c>
      <c r="G486" s="7" t="str">
        <f t="shared" si="169"/>
        <v/>
      </c>
      <c r="H486" s="5" t="str">
        <f t="shared" si="170"/>
        <v/>
      </c>
      <c r="I486" s="116" t="str">
        <f t="shared" si="171"/>
        <v/>
      </c>
      <c r="J486" s="7" t="str">
        <f t="shared" si="172"/>
        <v/>
      </c>
      <c r="K486" s="9" t="str">
        <f t="shared" si="173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5">
      <c r="A487" s="119"/>
      <c r="B487" s="4"/>
      <c r="C487" s="4"/>
      <c r="D487" s="7"/>
      <c r="E487" s="7"/>
      <c r="F487" s="8" t="str">
        <f t="shared" ref="F487:F550" si="174">IF(ISBLANK(B487),"",IF(I487="L","Baixa",IF(I487="A","Média",IF(I487="","","Alta"))))</f>
        <v/>
      </c>
      <c r="G487" s="7" t="str">
        <f t="shared" ref="G487:G550" si="175">CONCATENATE(B487,I487)</f>
        <v/>
      </c>
      <c r="H487" s="5" t="str">
        <f t="shared" ref="H487:H550" si="176">IF(ISBLANK(B487),"",IF(B487="ALI",IF(I487="L",7,IF(I487="A",10,15)),IF(B487="AIE",IF(I487="L",5,IF(I487="A",7,10)),IF(B487="SE",IF(I487="L",4,IF(I487="A",5,7)),IF(OR(B487="EE",B487="CE"),IF(I487="L",3,IF(I487="A",4,6)),0)))))</f>
        <v/>
      </c>
      <c r="I487" s="116" t="str">
        <f t="shared" ref="I487:I550" si="177">IF(OR(ISBLANK(D487),ISBLANK(E487)),IF(OR(B487="ALI",B487="AIE"),"L",IF(OR(B487="EE",B487="SE",B487="CE"),"A","")),IF(B487="EE",IF(E487&gt;=3,IF(D487&gt;=5,"H","A"),IF(E487&gt;=2,IF(D487&gt;=16,"H",IF(D487&lt;=4,"L","A")),IF(D487&lt;=15,"L","A"))),IF(OR(B487="SE",B487="CE"),IF(E487&gt;=4,IF(D487&gt;=6,"H","A"),IF(E487&gt;=2,IF(D487&gt;=20,"H",IF(D487&lt;=5,"L","A")),IF(D487&lt;=19,"L","A"))),IF(OR(B487="ALI",B487="AIE"),IF(E487&gt;=6,IF(D487&gt;=20,"H","A"),IF(E487&gt;=2,IF(D487&gt;=51,"H",IF(D487&lt;=19,"L","A")),IF(D487&lt;=50,"L","A"))),""))))</f>
        <v/>
      </c>
      <c r="J487" s="7" t="str">
        <f t="shared" ref="J487:J550" si="178">CONCATENATE(B487,C487)</f>
        <v/>
      </c>
      <c r="K487" s="9" t="str">
        <f t="shared" si="173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5">
      <c r="A488" s="119"/>
      <c r="B488" s="4"/>
      <c r="C488" s="4"/>
      <c r="D488" s="7"/>
      <c r="E488" s="7"/>
      <c r="F488" s="8" t="str">
        <f t="shared" si="174"/>
        <v/>
      </c>
      <c r="G488" s="7" t="str">
        <f t="shared" si="175"/>
        <v/>
      </c>
      <c r="H488" s="5" t="str">
        <f t="shared" si="176"/>
        <v/>
      </c>
      <c r="I488" s="116" t="str">
        <f t="shared" si="177"/>
        <v/>
      </c>
      <c r="J488" s="7" t="str">
        <f t="shared" si="178"/>
        <v/>
      </c>
      <c r="K488" s="9" t="str">
        <f t="shared" si="173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5">
      <c r="A489" s="119"/>
      <c r="B489" s="4"/>
      <c r="C489" s="4"/>
      <c r="D489" s="7"/>
      <c r="E489" s="7"/>
      <c r="F489" s="8" t="str">
        <f t="shared" si="174"/>
        <v/>
      </c>
      <c r="G489" s="7" t="str">
        <f t="shared" si="175"/>
        <v/>
      </c>
      <c r="H489" s="5" t="str">
        <f t="shared" si="176"/>
        <v/>
      </c>
      <c r="I489" s="116" t="str">
        <f t="shared" si="177"/>
        <v/>
      </c>
      <c r="J489" s="7" t="str">
        <f t="shared" si="178"/>
        <v/>
      </c>
      <c r="K489" s="9" t="str">
        <f t="shared" ref="K489:K552" si="179">IF(OR(H489="",H489=0),L489,H489)</f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5">
      <c r="A490" s="119"/>
      <c r="B490" s="4"/>
      <c r="C490" s="4"/>
      <c r="D490" s="7"/>
      <c r="E490" s="7"/>
      <c r="F490" s="8" t="str">
        <f t="shared" si="174"/>
        <v/>
      </c>
      <c r="G490" s="7" t="str">
        <f t="shared" si="175"/>
        <v/>
      </c>
      <c r="H490" s="5" t="str">
        <f t="shared" si="176"/>
        <v/>
      </c>
      <c r="I490" s="116" t="str">
        <f t="shared" si="177"/>
        <v/>
      </c>
      <c r="J490" s="7" t="str">
        <f t="shared" si="178"/>
        <v/>
      </c>
      <c r="K490" s="9" t="str">
        <f t="shared" si="179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5">
      <c r="A491" s="119"/>
      <c r="B491" s="4"/>
      <c r="C491" s="4"/>
      <c r="D491" s="7"/>
      <c r="E491" s="7"/>
      <c r="F491" s="8" t="str">
        <f t="shared" si="174"/>
        <v/>
      </c>
      <c r="G491" s="7" t="str">
        <f t="shared" si="175"/>
        <v/>
      </c>
      <c r="H491" s="5" t="str">
        <f t="shared" si="176"/>
        <v/>
      </c>
      <c r="I491" s="116" t="str">
        <f t="shared" si="177"/>
        <v/>
      </c>
      <c r="J491" s="7" t="str">
        <f t="shared" si="178"/>
        <v/>
      </c>
      <c r="K491" s="9" t="str">
        <f t="shared" si="179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5">
      <c r="A492" s="119"/>
      <c r="B492" s="4"/>
      <c r="C492" s="4"/>
      <c r="D492" s="7"/>
      <c r="E492" s="7"/>
      <c r="F492" s="8" t="str">
        <f t="shared" si="174"/>
        <v/>
      </c>
      <c r="G492" s="7" t="str">
        <f t="shared" si="175"/>
        <v/>
      </c>
      <c r="H492" s="5" t="str">
        <f t="shared" si="176"/>
        <v/>
      </c>
      <c r="I492" s="116" t="str">
        <f t="shared" si="177"/>
        <v/>
      </c>
      <c r="J492" s="7" t="str">
        <f t="shared" si="178"/>
        <v/>
      </c>
      <c r="K492" s="9" t="str">
        <f t="shared" si="179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5">
      <c r="A493" s="119"/>
      <c r="B493" s="4"/>
      <c r="C493" s="4"/>
      <c r="D493" s="7"/>
      <c r="E493" s="7"/>
      <c r="F493" s="8" t="str">
        <f t="shared" si="174"/>
        <v/>
      </c>
      <c r="G493" s="7" t="str">
        <f t="shared" si="175"/>
        <v/>
      </c>
      <c r="H493" s="5" t="str">
        <f t="shared" si="176"/>
        <v/>
      </c>
      <c r="I493" s="116" t="str">
        <f t="shared" si="177"/>
        <v/>
      </c>
      <c r="J493" s="7" t="str">
        <f t="shared" si="178"/>
        <v/>
      </c>
      <c r="K493" s="9" t="str">
        <f t="shared" si="179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5">
      <c r="A494" s="119"/>
      <c r="B494" s="4"/>
      <c r="C494" s="4"/>
      <c r="D494" s="7"/>
      <c r="E494" s="7"/>
      <c r="F494" s="8" t="str">
        <f t="shared" si="174"/>
        <v/>
      </c>
      <c r="G494" s="7" t="str">
        <f t="shared" si="175"/>
        <v/>
      </c>
      <c r="H494" s="5" t="str">
        <f t="shared" si="176"/>
        <v/>
      </c>
      <c r="I494" s="116" t="str">
        <f t="shared" si="177"/>
        <v/>
      </c>
      <c r="J494" s="7" t="str">
        <f t="shared" si="178"/>
        <v/>
      </c>
      <c r="K494" s="9" t="str">
        <f t="shared" si="179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5">
      <c r="A495" s="119"/>
      <c r="B495" s="4"/>
      <c r="C495" s="4"/>
      <c r="D495" s="7"/>
      <c r="E495" s="7"/>
      <c r="F495" s="8" t="str">
        <f t="shared" si="174"/>
        <v/>
      </c>
      <c r="G495" s="7" t="str">
        <f t="shared" si="175"/>
        <v/>
      </c>
      <c r="H495" s="5" t="str">
        <f t="shared" si="176"/>
        <v/>
      </c>
      <c r="I495" s="116" t="str">
        <f t="shared" si="177"/>
        <v/>
      </c>
      <c r="J495" s="7" t="str">
        <f t="shared" si="178"/>
        <v/>
      </c>
      <c r="K495" s="9" t="str">
        <f t="shared" si="179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5">
      <c r="A496" s="119"/>
      <c r="B496" s="4"/>
      <c r="C496" s="4"/>
      <c r="D496" s="7"/>
      <c r="E496" s="7"/>
      <c r="F496" s="8" t="str">
        <f t="shared" si="174"/>
        <v/>
      </c>
      <c r="G496" s="7" t="str">
        <f t="shared" si="175"/>
        <v/>
      </c>
      <c r="H496" s="5" t="str">
        <f t="shared" si="176"/>
        <v/>
      </c>
      <c r="I496" s="116" t="str">
        <f t="shared" si="177"/>
        <v/>
      </c>
      <c r="J496" s="7" t="str">
        <f t="shared" si="178"/>
        <v/>
      </c>
      <c r="K496" s="9" t="str">
        <f t="shared" si="179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5">
      <c r="A497" s="119"/>
      <c r="B497" s="4"/>
      <c r="C497" s="4"/>
      <c r="D497" s="7"/>
      <c r="E497" s="7"/>
      <c r="F497" s="8" t="str">
        <f t="shared" si="174"/>
        <v/>
      </c>
      <c r="G497" s="7" t="str">
        <f t="shared" si="175"/>
        <v/>
      </c>
      <c r="H497" s="5" t="str">
        <f t="shared" si="176"/>
        <v/>
      </c>
      <c r="I497" s="116" t="str">
        <f t="shared" si="177"/>
        <v/>
      </c>
      <c r="J497" s="7" t="str">
        <f t="shared" si="178"/>
        <v/>
      </c>
      <c r="K497" s="9" t="str">
        <f t="shared" si="179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5">
      <c r="A498" s="119"/>
      <c r="B498" s="4"/>
      <c r="C498" s="4"/>
      <c r="D498" s="7"/>
      <c r="E498" s="7"/>
      <c r="F498" s="8" t="str">
        <f t="shared" si="174"/>
        <v/>
      </c>
      <c r="G498" s="7" t="str">
        <f t="shared" si="175"/>
        <v/>
      </c>
      <c r="H498" s="5" t="str">
        <f t="shared" si="176"/>
        <v/>
      </c>
      <c r="I498" s="116" t="str">
        <f t="shared" si="177"/>
        <v/>
      </c>
      <c r="J498" s="7" t="str">
        <f t="shared" si="178"/>
        <v/>
      </c>
      <c r="K498" s="9" t="str">
        <f t="shared" si="179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5">
      <c r="A499" s="119"/>
      <c r="B499" s="4"/>
      <c r="C499" s="4"/>
      <c r="D499" s="7"/>
      <c r="E499" s="7"/>
      <c r="F499" s="8" t="str">
        <f t="shared" si="174"/>
        <v/>
      </c>
      <c r="G499" s="7" t="str">
        <f t="shared" si="175"/>
        <v/>
      </c>
      <c r="H499" s="5" t="str">
        <f t="shared" si="176"/>
        <v/>
      </c>
      <c r="I499" s="116" t="str">
        <f t="shared" si="177"/>
        <v/>
      </c>
      <c r="J499" s="7" t="str">
        <f t="shared" si="178"/>
        <v/>
      </c>
      <c r="K499" s="9" t="str">
        <f t="shared" si="179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5">
      <c r="A500" s="119"/>
      <c r="B500" s="4"/>
      <c r="C500" s="4"/>
      <c r="D500" s="7"/>
      <c r="E500" s="7"/>
      <c r="F500" s="8" t="str">
        <f t="shared" si="174"/>
        <v/>
      </c>
      <c r="G500" s="7" t="str">
        <f t="shared" si="175"/>
        <v/>
      </c>
      <c r="H500" s="5" t="str">
        <f t="shared" si="176"/>
        <v/>
      </c>
      <c r="I500" s="116" t="str">
        <f t="shared" si="177"/>
        <v/>
      </c>
      <c r="J500" s="7" t="str">
        <f t="shared" si="178"/>
        <v/>
      </c>
      <c r="K500" s="9" t="str">
        <f t="shared" si="179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5">
      <c r="A501" s="119"/>
      <c r="B501" s="4"/>
      <c r="C501" s="4"/>
      <c r="D501" s="7"/>
      <c r="E501" s="7"/>
      <c r="F501" s="8" t="str">
        <f t="shared" si="174"/>
        <v/>
      </c>
      <c r="G501" s="7" t="str">
        <f t="shared" si="175"/>
        <v/>
      </c>
      <c r="H501" s="5" t="str">
        <f t="shared" si="176"/>
        <v/>
      </c>
      <c r="I501" s="116" t="str">
        <f t="shared" si="177"/>
        <v/>
      </c>
      <c r="J501" s="7" t="str">
        <f t="shared" si="178"/>
        <v/>
      </c>
      <c r="K501" s="9" t="str">
        <f t="shared" si="179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5">
      <c r="A502" s="119"/>
      <c r="B502" s="4"/>
      <c r="C502" s="4"/>
      <c r="D502" s="7"/>
      <c r="E502" s="7"/>
      <c r="F502" s="8" t="str">
        <f t="shared" si="174"/>
        <v/>
      </c>
      <c r="G502" s="7" t="str">
        <f t="shared" si="175"/>
        <v/>
      </c>
      <c r="H502" s="5" t="str">
        <f t="shared" si="176"/>
        <v/>
      </c>
      <c r="I502" s="116" t="str">
        <f t="shared" si="177"/>
        <v/>
      </c>
      <c r="J502" s="7" t="str">
        <f t="shared" si="178"/>
        <v/>
      </c>
      <c r="K502" s="9" t="str">
        <f t="shared" si="179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5">
      <c r="A503" s="119"/>
      <c r="B503" s="4"/>
      <c r="C503" s="4"/>
      <c r="D503" s="7"/>
      <c r="E503" s="7"/>
      <c r="F503" s="8" t="str">
        <f t="shared" si="174"/>
        <v/>
      </c>
      <c r="G503" s="7" t="str">
        <f t="shared" si="175"/>
        <v/>
      </c>
      <c r="H503" s="5" t="str">
        <f t="shared" si="176"/>
        <v/>
      </c>
      <c r="I503" s="116" t="str">
        <f t="shared" si="177"/>
        <v/>
      </c>
      <c r="J503" s="7" t="str">
        <f t="shared" si="178"/>
        <v/>
      </c>
      <c r="K503" s="9" t="str">
        <f t="shared" si="179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5">
      <c r="A504" s="119"/>
      <c r="B504" s="4"/>
      <c r="C504" s="4"/>
      <c r="D504" s="7"/>
      <c r="E504" s="7"/>
      <c r="F504" s="8" t="str">
        <f t="shared" si="174"/>
        <v/>
      </c>
      <c r="G504" s="7" t="str">
        <f t="shared" si="175"/>
        <v/>
      </c>
      <c r="H504" s="5" t="str">
        <f t="shared" si="176"/>
        <v/>
      </c>
      <c r="I504" s="116" t="str">
        <f t="shared" si="177"/>
        <v/>
      </c>
      <c r="J504" s="7" t="str">
        <f t="shared" si="178"/>
        <v/>
      </c>
      <c r="K504" s="9" t="str">
        <f t="shared" si="179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5">
      <c r="A505" s="119"/>
      <c r="B505" s="4"/>
      <c r="C505" s="4"/>
      <c r="D505" s="7"/>
      <c r="E505" s="7"/>
      <c r="F505" s="8" t="str">
        <f t="shared" si="174"/>
        <v/>
      </c>
      <c r="G505" s="7" t="str">
        <f t="shared" si="175"/>
        <v/>
      </c>
      <c r="H505" s="5" t="str">
        <f t="shared" si="176"/>
        <v/>
      </c>
      <c r="I505" s="116" t="str">
        <f t="shared" si="177"/>
        <v/>
      </c>
      <c r="J505" s="7" t="str">
        <f t="shared" si="178"/>
        <v/>
      </c>
      <c r="K505" s="9" t="str">
        <f t="shared" si="179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5">
      <c r="A506" s="119"/>
      <c r="B506" s="4"/>
      <c r="C506" s="4"/>
      <c r="D506" s="7"/>
      <c r="E506" s="7"/>
      <c r="F506" s="8" t="str">
        <f t="shared" si="174"/>
        <v/>
      </c>
      <c r="G506" s="7" t="str">
        <f t="shared" si="175"/>
        <v/>
      </c>
      <c r="H506" s="5" t="str">
        <f t="shared" si="176"/>
        <v/>
      </c>
      <c r="I506" s="116" t="str">
        <f t="shared" si="177"/>
        <v/>
      </c>
      <c r="J506" s="7" t="str">
        <f t="shared" si="178"/>
        <v/>
      </c>
      <c r="K506" s="9" t="str">
        <f t="shared" si="179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5">
      <c r="A507" s="119"/>
      <c r="B507" s="4"/>
      <c r="C507" s="4"/>
      <c r="D507" s="7"/>
      <c r="E507" s="7"/>
      <c r="F507" s="8" t="str">
        <f t="shared" si="174"/>
        <v/>
      </c>
      <c r="G507" s="7" t="str">
        <f t="shared" si="175"/>
        <v/>
      </c>
      <c r="H507" s="5" t="str">
        <f t="shared" si="176"/>
        <v/>
      </c>
      <c r="I507" s="116" t="str">
        <f t="shared" si="177"/>
        <v/>
      </c>
      <c r="J507" s="7" t="str">
        <f t="shared" si="178"/>
        <v/>
      </c>
      <c r="K507" s="9" t="str">
        <f t="shared" si="179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5">
      <c r="A508" s="119"/>
      <c r="B508" s="4"/>
      <c r="C508" s="4"/>
      <c r="D508" s="7"/>
      <c r="E508" s="7"/>
      <c r="F508" s="8" t="str">
        <f t="shared" si="174"/>
        <v/>
      </c>
      <c r="G508" s="7" t="str">
        <f t="shared" si="175"/>
        <v/>
      </c>
      <c r="H508" s="5" t="str">
        <f t="shared" si="176"/>
        <v/>
      </c>
      <c r="I508" s="116" t="str">
        <f t="shared" si="177"/>
        <v/>
      </c>
      <c r="J508" s="7" t="str">
        <f t="shared" si="178"/>
        <v/>
      </c>
      <c r="K508" s="9" t="str">
        <f t="shared" si="179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5">
      <c r="A509" s="119"/>
      <c r="B509" s="4"/>
      <c r="C509" s="4"/>
      <c r="D509" s="7"/>
      <c r="E509" s="7"/>
      <c r="F509" s="8" t="str">
        <f t="shared" si="174"/>
        <v/>
      </c>
      <c r="G509" s="7" t="str">
        <f t="shared" si="175"/>
        <v/>
      </c>
      <c r="H509" s="5" t="str">
        <f t="shared" si="176"/>
        <v/>
      </c>
      <c r="I509" s="116" t="str">
        <f t="shared" si="177"/>
        <v/>
      </c>
      <c r="J509" s="7" t="str">
        <f t="shared" si="178"/>
        <v/>
      </c>
      <c r="K509" s="9" t="str">
        <f t="shared" si="179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5">
      <c r="A510" s="119"/>
      <c r="B510" s="4"/>
      <c r="C510" s="4"/>
      <c r="D510" s="7"/>
      <c r="E510" s="7"/>
      <c r="F510" s="8" t="str">
        <f t="shared" si="174"/>
        <v/>
      </c>
      <c r="G510" s="7" t="str">
        <f t="shared" si="175"/>
        <v/>
      </c>
      <c r="H510" s="5" t="str">
        <f t="shared" si="176"/>
        <v/>
      </c>
      <c r="I510" s="116" t="str">
        <f t="shared" si="177"/>
        <v/>
      </c>
      <c r="J510" s="7" t="str">
        <f t="shared" si="178"/>
        <v/>
      </c>
      <c r="K510" s="9" t="str">
        <f t="shared" si="179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5">
      <c r="A511" s="119"/>
      <c r="B511" s="4"/>
      <c r="C511" s="4"/>
      <c r="D511" s="7"/>
      <c r="E511" s="7"/>
      <c r="F511" s="8" t="str">
        <f t="shared" si="174"/>
        <v/>
      </c>
      <c r="G511" s="7" t="str">
        <f t="shared" si="175"/>
        <v/>
      </c>
      <c r="H511" s="5" t="str">
        <f t="shared" si="176"/>
        <v/>
      </c>
      <c r="I511" s="116" t="str">
        <f t="shared" si="177"/>
        <v/>
      </c>
      <c r="J511" s="7" t="str">
        <f t="shared" si="178"/>
        <v/>
      </c>
      <c r="K511" s="9" t="str">
        <f t="shared" si="179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5">
      <c r="A512" s="119"/>
      <c r="B512" s="4"/>
      <c r="C512" s="4"/>
      <c r="D512" s="7"/>
      <c r="E512" s="7"/>
      <c r="F512" s="8" t="str">
        <f t="shared" si="174"/>
        <v/>
      </c>
      <c r="G512" s="7" t="str">
        <f t="shared" si="175"/>
        <v/>
      </c>
      <c r="H512" s="5" t="str">
        <f t="shared" si="176"/>
        <v/>
      </c>
      <c r="I512" s="116" t="str">
        <f t="shared" si="177"/>
        <v/>
      </c>
      <c r="J512" s="7" t="str">
        <f t="shared" si="178"/>
        <v/>
      </c>
      <c r="K512" s="9" t="str">
        <f t="shared" si="179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5">
      <c r="A513" s="119"/>
      <c r="B513" s="4"/>
      <c r="C513" s="4"/>
      <c r="D513" s="7"/>
      <c r="E513" s="7"/>
      <c r="F513" s="8" t="str">
        <f t="shared" si="174"/>
        <v/>
      </c>
      <c r="G513" s="7" t="str">
        <f t="shared" si="175"/>
        <v/>
      </c>
      <c r="H513" s="5" t="str">
        <f t="shared" si="176"/>
        <v/>
      </c>
      <c r="I513" s="116" t="str">
        <f t="shared" si="177"/>
        <v/>
      </c>
      <c r="J513" s="7" t="str">
        <f t="shared" si="178"/>
        <v/>
      </c>
      <c r="K513" s="9" t="str">
        <f t="shared" si="179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5">
      <c r="A514" s="119"/>
      <c r="B514" s="4"/>
      <c r="C514" s="4"/>
      <c r="D514" s="7"/>
      <c r="E514" s="7"/>
      <c r="F514" s="8" t="str">
        <f t="shared" si="174"/>
        <v/>
      </c>
      <c r="G514" s="7" t="str">
        <f t="shared" si="175"/>
        <v/>
      </c>
      <c r="H514" s="5" t="str">
        <f t="shared" si="176"/>
        <v/>
      </c>
      <c r="I514" s="116" t="str">
        <f t="shared" si="177"/>
        <v/>
      </c>
      <c r="J514" s="7" t="str">
        <f t="shared" si="178"/>
        <v/>
      </c>
      <c r="K514" s="9" t="str">
        <f t="shared" si="179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5">
      <c r="A515" s="119"/>
      <c r="B515" s="4"/>
      <c r="C515" s="4"/>
      <c r="D515" s="7"/>
      <c r="E515" s="7"/>
      <c r="F515" s="8" t="str">
        <f t="shared" si="174"/>
        <v/>
      </c>
      <c r="G515" s="7" t="str">
        <f t="shared" si="175"/>
        <v/>
      </c>
      <c r="H515" s="5" t="str">
        <f t="shared" si="176"/>
        <v/>
      </c>
      <c r="I515" s="116" t="str">
        <f t="shared" si="177"/>
        <v/>
      </c>
      <c r="J515" s="7" t="str">
        <f t="shared" si="178"/>
        <v/>
      </c>
      <c r="K515" s="9" t="str">
        <f t="shared" si="179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5">
      <c r="A516" s="119"/>
      <c r="B516" s="4"/>
      <c r="C516" s="4"/>
      <c r="D516" s="7"/>
      <c r="E516" s="7"/>
      <c r="F516" s="8" t="str">
        <f t="shared" si="174"/>
        <v/>
      </c>
      <c r="G516" s="7" t="str">
        <f t="shared" si="175"/>
        <v/>
      </c>
      <c r="H516" s="5" t="str">
        <f t="shared" si="176"/>
        <v/>
      </c>
      <c r="I516" s="116" t="str">
        <f t="shared" si="177"/>
        <v/>
      </c>
      <c r="J516" s="7" t="str">
        <f t="shared" si="178"/>
        <v/>
      </c>
      <c r="K516" s="9" t="str">
        <f t="shared" si="179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5">
      <c r="A517" s="119"/>
      <c r="B517" s="4"/>
      <c r="C517" s="4"/>
      <c r="D517" s="7"/>
      <c r="E517" s="7"/>
      <c r="F517" s="8" t="str">
        <f t="shared" si="174"/>
        <v/>
      </c>
      <c r="G517" s="7" t="str">
        <f t="shared" si="175"/>
        <v/>
      </c>
      <c r="H517" s="5" t="str">
        <f t="shared" si="176"/>
        <v/>
      </c>
      <c r="I517" s="116" t="str">
        <f t="shared" si="177"/>
        <v/>
      </c>
      <c r="J517" s="7" t="str">
        <f t="shared" si="178"/>
        <v/>
      </c>
      <c r="K517" s="9" t="str">
        <f t="shared" si="179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5">
      <c r="A518" s="119"/>
      <c r="B518" s="4"/>
      <c r="C518" s="4"/>
      <c r="D518" s="7"/>
      <c r="E518" s="7"/>
      <c r="F518" s="8" t="str">
        <f t="shared" si="174"/>
        <v/>
      </c>
      <c r="G518" s="7" t="str">
        <f t="shared" si="175"/>
        <v/>
      </c>
      <c r="H518" s="5" t="str">
        <f t="shared" si="176"/>
        <v/>
      </c>
      <c r="I518" s="116" t="str">
        <f t="shared" si="177"/>
        <v/>
      </c>
      <c r="J518" s="7" t="str">
        <f t="shared" si="178"/>
        <v/>
      </c>
      <c r="K518" s="9" t="str">
        <f t="shared" si="179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5">
      <c r="A519" s="119"/>
      <c r="B519" s="4"/>
      <c r="C519" s="4"/>
      <c r="D519" s="7"/>
      <c r="E519" s="7"/>
      <c r="F519" s="8" t="str">
        <f t="shared" si="174"/>
        <v/>
      </c>
      <c r="G519" s="7" t="str">
        <f t="shared" si="175"/>
        <v/>
      </c>
      <c r="H519" s="5" t="str">
        <f t="shared" si="176"/>
        <v/>
      </c>
      <c r="I519" s="116" t="str">
        <f t="shared" si="177"/>
        <v/>
      </c>
      <c r="J519" s="7" t="str">
        <f t="shared" si="178"/>
        <v/>
      </c>
      <c r="K519" s="9" t="str">
        <f t="shared" si="179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5">
      <c r="A520" s="119"/>
      <c r="B520" s="4"/>
      <c r="C520" s="4"/>
      <c r="D520" s="7"/>
      <c r="E520" s="7"/>
      <c r="F520" s="8" t="str">
        <f t="shared" si="174"/>
        <v/>
      </c>
      <c r="G520" s="7" t="str">
        <f t="shared" si="175"/>
        <v/>
      </c>
      <c r="H520" s="5" t="str">
        <f t="shared" si="176"/>
        <v/>
      </c>
      <c r="I520" s="116" t="str">
        <f t="shared" si="177"/>
        <v/>
      </c>
      <c r="J520" s="7" t="str">
        <f t="shared" si="178"/>
        <v/>
      </c>
      <c r="K520" s="9" t="str">
        <f t="shared" si="179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5">
      <c r="A521" s="119"/>
      <c r="B521" s="4"/>
      <c r="C521" s="4"/>
      <c r="D521" s="7"/>
      <c r="E521" s="7"/>
      <c r="F521" s="8" t="str">
        <f t="shared" si="174"/>
        <v/>
      </c>
      <c r="G521" s="7" t="str">
        <f t="shared" si="175"/>
        <v/>
      </c>
      <c r="H521" s="5" t="str">
        <f t="shared" si="176"/>
        <v/>
      </c>
      <c r="I521" s="116" t="str">
        <f t="shared" si="177"/>
        <v/>
      </c>
      <c r="J521" s="7" t="str">
        <f t="shared" si="178"/>
        <v/>
      </c>
      <c r="K521" s="9" t="str">
        <f t="shared" si="179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5">
      <c r="A522" s="119"/>
      <c r="B522" s="4"/>
      <c r="C522" s="4"/>
      <c r="D522" s="7"/>
      <c r="E522" s="7"/>
      <c r="F522" s="8" t="str">
        <f t="shared" si="174"/>
        <v/>
      </c>
      <c r="G522" s="7" t="str">
        <f t="shared" si="175"/>
        <v/>
      </c>
      <c r="H522" s="5" t="str">
        <f t="shared" si="176"/>
        <v/>
      </c>
      <c r="I522" s="116" t="str">
        <f t="shared" si="177"/>
        <v/>
      </c>
      <c r="J522" s="7" t="str">
        <f t="shared" si="178"/>
        <v/>
      </c>
      <c r="K522" s="9" t="str">
        <f t="shared" si="179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5">
      <c r="A523" s="119"/>
      <c r="B523" s="4"/>
      <c r="C523" s="4"/>
      <c r="D523" s="7"/>
      <c r="E523" s="7"/>
      <c r="F523" s="8" t="str">
        <f t="shared" si="174"/>
        <v/>
      </c>
      <c r="G523" s="7" t="str">
        <f t="shared" si="175"/>
        <v/>
      </c>
      <c r="H523" s="5" t="str">
        <f t="shared" si="176"/>
        <v/>
      </c>
      <c r="I523" s="116" t="str">
        <f t="shared" si="177"/>
        <v/>
      </c>
      <c r="J523" s="7" t="str">
        <f t="shared" si="178"/>
        <v/>
      </c>
      <c r="K523" s="9" t="str">
        <f t="shared" si="179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5">
      <c r="A524" s="119"/>
      <c r="B524" s="4"/>
      <c r="C524" s="4"/>
      <c r="D524" s="7"/>
      <c r="E524" s="7"/>
      <c r="F524" s="8" t="str">
        <f t="shared" si="174"/>
        <v/>
      </c>
      <c r="G524" s="7" t="str">
        <f t="shared" si="175"/>
        <v/>
      </c>
      <c r="H524" s="5" t="str">
        <f t="shared" si="176"/>
        <v/>
      </c>
      <c r="I524" s="116" t="str">
        <f t="shared" si="177"/>
        <v/>
      </c>
      <c r="J524" s="7" t="str">
        <f t="shared" si="178"/>
        <v/>
      </c>
      <c r="K524" s="9" t="str">
        <f t="shared" si="179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5">
      <c r="A525" s="119"/>
      <c r="B525" s="4"/>
      <c r="C525" s="4"/>
      <c r="D525" s="7"/>
      <c r="E525" s="7"/>
      <c r="F525" s="8" t="str">
        <f t="shared" si="174"/>
        <v/>
      </c>
      <c r="G525" s="7" t="str">
        <f t="shared" si="175"/>
        <v/>
      </c>
      <c r="H525" s="5" t="str">
        <f t="shared" si="176"/>
        <v/>
      </c>
      <c r="I525" s="116" t="str">
        <f t="shared" si="177"/>
        <v/>
      </c>
      <c r="J525" s="7" t="str">
        <f t="shared" si="178"/>
        <v/>
      </c>
      <c r="K525" s="9" t="str">
        <f t="shared" si="179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5">
      <c r="A526" s="119"/>
      <c r="B526" s="4"/>
      <c r="C526" s="4"/>
      <c r="D526" s="7"/>
      <c r="E526" s="7"/>
      <c r="F526" s="8" t="str">
        <f t="shared" si="174"/>
        <v/>
      </c>
      <c r="G526" s="7" t="str">
        <f t="shared" si="175"/>
        <v/>
      </c>
      <c r="H526" s="5" t="str">
        <f t="shared" si="176"/>
        <v/>
      </c>
      <c r="I526" s="116" t="str">
        <f t="shared" si="177"/>
        <v/>
      </c>
      <c r="J526" s="7" t="str">
        <f t="shared" si="178"/>
        <v/>
      </c>
      <c r="K526" s="9" t="str">
        <f t="shared" si="179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5">
      <c r="A527" s="119"/>
      <c r="B527" s="4"/>
      <c r="C527" s="4"/>
      <c r="D527" s="7"/>
      <c r="E527" s="7"/>
      <c r="F527" s="8" t="str">
        <f t="shared" si="174"/>
        <v/>
      </c>
      <c r="G527" s="7" t="str">
        <f t="shared" si="175"/>
        <v/>
      </c>
      <c r="H527" s="5" t="str">
        <f t="shared" si="176"/>
        <v/>
      </c>
      <c r="I527" s="116" t="str">
        <f t="shared" si="177"/>
        <v/>
      </c>
      <c r="J527" s="7" t="str">
        <f t="shared" si="178"/>
        <v/>
      </c>
      <c r="K527" s="9" t="str">
        <f t="shared" si="179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5">
      <c r="A528" s="119"/>
      <c r="B528" s="4"/>
      <c r="C528" s="4"/>
      <c r="D528" s="7"/>
      <c r="E528" s="7"/>
      <c r="F528" s="8" t="str">
        <f t="shared" si="174"/>
        <v/>
      </c>
      <c r="G528" s="7" t="str">
        <f t="shared" si="175"/>
        <v/>
      </c>
      <c r="H528" s="5" t="str">
        <f t="shared" si="176"/>
        <v/>
      </c>
      <c r="I528" s="116" t="str">
        <f t="shared" si="177"/>
        <v/>
      </c>
      <c r="J528" s="7" t="str">
        <f t="shared" si="178"/>
        <v/>
      </c>
      <c r="K528" s="9" t="str">
        <f t="shared" si="179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5">
      <c r="A529" s="119"/>
      <c r="B529" s="4"/>
      <c r="C529" s="4"/>
      <c r="D529" s="7"/>
      <c r="E529" s="7"/>
      <c r="F529" s="8" t="str">
        <f t="shared" si="174"/>
        <v/>
      </c>
      <c r="G529" s="7" t="str">
        <f t="shared" si="175"/>
        <v/>
      </c>
      <c r="H529" s="5" t="str">
        <f t="shared" si="176"/>
        <v/>
      </c>
      <c r="I529" s="116" t="str">
        <f t="shared" si="177"/>
        <v/>
      </c>
      <c r="J529" s="7" t="str">
        <f t="shared" si="178"/>
        <v/>
      </c>
      <c r="K529" s="9" t="str">
        <f t="shared" si="179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5">
      <c r="A530" s="119"/>
      <c r="B530" s="4"/>
      <c r="C530" s="4"/>
      <c r="D530" s="7"/>
      <c r="E530" s="7"/>
      <c r="F530" s="8" t="str">
        <f t="shared" si="174"/>
        <v/>
      </c>
      <c r="G530" s="7" t="str">
        <f t="shared" si="175"/>
        <v/>
      </c>
      <c r="H530" s="5" t="str">
        <f t="shared" si="176"/>
        <v/>
      </c>
      <c r="I530" s="116" t="str">
        <f t="shared" si="177"/>
        <v/>
      </c>
      <c r="J530" s="7" t="str">
        <f t="shared" si="178"/>
        <v/>
      </c>
      <c r="K530" s="9" t="str">
        <f t="shared" si="179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5">
      <c r="A531" s="119"/>
      <c r="B531" s="4"/>
      <c r="C531" s="4"/>
      <c r="D531" s="7"/>
      <c r="E531" s="7"/>
      <c r="F531" s="8" t="str">
        <f t="shared" si="174"/>
        <v/>
      </c>
      <c r="G531" s="7" t="str">
        <f t="shared" si="175"/>
        <v/>
      </c>
      <c r="H531" s="5" t="str">
        <f t="shared" si="176"/>
        <v/>
      </c>
      <c r="I531" s="116" t="str">
        <f t="shared" si="177"/>
        <v/>
      </c>
      <c r="J531" s="7" t="str">
        <f t="shared" si="178"/>
        <v/>
      </c>
      <c r="K531" s="9" t="str">
        <f t="shared" si="179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5">
      <c r="A532" s="119"/>
      <c r="B532" s="4"/>
      <c r="C532" s="4"/>
      <c r="D532" s="7"/>
      <c r="E532" s="7"/>
      <c r="F532" s="8" t="str">
        <f t="shared" si="174"/>
        <v/>
      </c>
      <c r="G532" s="7" t="str">
        <f t="shared" si="175"/>
        <v/>
      </c>
      <c r="H532" s="5" t="str">
        <f t="shared" si="176"/>
        <v/>
      </c>
      <c r="I532" s="116" t="str">
        <f t="shared" si="177"/>
        <v/>
      </c>
      <c r="J532" s="7" t="str">
        <f t="shared" si="178"/>
        <v/>
      </c>
      <c r="K532" s="9" t="str">
        <f t="shared" si="179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5">
      <c r="A533" s="119"/>
      <c r="B533" s="4"/>
      <c r="C533" s="4"/>
      <c r="D533" s="7"/>
      <c r="E533" s="7"/>
      <c r="F533" s="8" t="str">
        <f t="shared" si="174"/>
        <v/>
      </c>
      <c r="G533" s="7" t="str">
        <f t="shared" si="175"/>
        <v/>
      </c>
      <c r="H533" s="5" t="str">
        <f t="shared" si="176"/>
        <v/>
      </c>
      <c r="I533" s="116" t="str">
        <f t="shared" si="177"/>
        <v/>
      </c>
      <c r="J533" s="7" t="str">
        <f t="shared" si="178"/>
        <v/>
      </c>
      <c r="K533" s="9" t="str">
        <f t="shared" si="179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5">
      <c r="A534" s="119"/>
      <c r="B534" s="4"/>
      <c r="C534" s="4"/>
      <c r="D534" s="7"/>
      <c r="E534" s="7"/>
      <c r="F534" s="8" t="str">
        <f t="shared" si="174"/>
        <v/>
      </c>
      <c r="G534" s="7" t="str">
        <f t="shared" si="175"/>
        <v/>
      </c>
      <c r="H534" s="5" t="str">
        <f t="shared" si="176"/>
        <v/>
      </c>
      <c r="I534" s="116" t="str">
        <f t="shared" si="177"/>
        <v/>
      </c>
      <c r="J534" s="7" t="str">
        <f t="shared" si="178"/>
        <v/>
      </c>
      <c r="K534" s="9" t="str">
        <f t="shared" si="179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5">
      <c r="A535" s="119"/>
      <c r="B535" s="4"/>
      <c r="C535" s="4"/>
      <c r="D535" s="7"/>
      <c r="E535" s="7"/>
      <c r="F535" s="8" t="str">
        <f t="shared" si="174"/>
        <v/>
      </c>
      <c r="G535" s="7" t="str">
        <f t="shared" si="175"/>
        <v/>
      </c>
      <c r="H535" s="5" t="str">
        <f t="shared" si="176"/>
        <v/>
      </c>
      <c r="I535" s="116" t="str">
        <f t="shared" si="177"/>
        <v/>
      </c>
      <c r="J535" s="7" t="str">
        <f t="shared" si="178"/>
        <v/>
      </c>
      <c r="K535" s="9" t="str">
        <f t="shared" si="179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5">
      <c r="A536" s="119"/>
      <c r="B536" s="4"/>
      <c r="C536" s="4"/>
      <c r="D536" s="7"/>
      <c r="E536" s="7"/>
      <c r="F536" s="8" t="str">
        <f t="shared" si="174"/>
        <v/>
      </c>
      <c r="G536" s="7" t="str">
        <f t="shared" si="175"/>
        <v/>
      </c>
      <c r="H536" s="5" t="str">
        <f t="shared" si="176"/>
        <v/>
      </c>
      <c r="I536" s="116" t="str">
        <f t="shared" si="177"/>
        <v/>
      </c>
      <c r="J536" s="7" t="str">
        <f t="shared" si="178"/>
        <v/>
      </c>
      <c r="K536" s="9" t="str">
        <f t="shared" si="179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5">
      <c r="A537" s="119"/>
      <c r="B537" s="4"/>
      <c r="C537" s="4"/>
      <c r="D537" s="7"/>
      <c r="E537" s="7"/>
      <c r="F537" s="8" t="str">
        <f t="shared" si="174"/>
        <v/>
      </c>
      <c r="G537" s="7" t="str">
        <f t="shared" si="175"/>
        <v/>
      </c>
      <c r="H537" s="5" t="str">
        <f t="shared" si="176"/>
        <v/>
      </c>
      <c r="I537" s="116" t="str">
        <f t="shared" si="177"/>
        <v/>
      </c>
      <c r="J537" s="7" t="str">
        <f t="shared" si="178"/>
        <v/>
      </c>
      <c r="K537" s="9" t="str">
        <f t="shared" si="179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5">
      <c r="A538" s="119"/>
      <c r="B538" s="4"/>
      <c r="C538" s="4"/>
      <c r="D538" s="7"/>
      <c r="E538" s="7"/>
      <c r="F538" s="8" t="str">
        <f t="shared" si="174"/>
        <v/>
      </c>
      <c r="G538" s="7" t="str">
        <f t="shared" si="175"/>
        <v/>
      </c>
      <c r="H538" s="5" t="str">
        <f t="shared" si="176"/>
        <v/>
      </c>
      <c r="I538" s="116" t="str">
        <f t="shared" si="177"/>
        <v/>
      </c>
      <c r="J538" s="7" t="str">
        <f t="shared" si="178"/>
        <v/>
      </c>
      <c r="K538" s="9" t="str">
        <f t="shared" si="179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5">
      <c r="A539" s="119"/>
      <c r="B539" s="4"/>
      <c r="C539" s="4"/>
      <c r="D539" s="7"/>
      <c r="E539" s="7"/>
      <c r="F539" s="8" t="str">
        <f t="shared" si="174"/>
        <v/>
      </c>
      <c r="G539" s="7" t="str">
        <f t="shared" si="175"/>
        <v/>
      </c>
      <c r="H539" s="5" t="str">
        <f t="shared" si="176"/>
        <v/>
      </c>
      <c r="I539" s="116" t="str">
        <f t="shared" si="177"/>
        <v/>
      </c>
      <c r="J539" s="7" t="str">
        <f t="shared" si="178"/>
        <v/>
      </c>
      <c r="K539" s="9" t="str">
        <f t="shared" si="179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5">
      <c r="A540" s="119"/>
      <c r="B540" s="4"/>
      <c r="C540" s="4"/>
      <c r="D540" s="7"/>
      <c r="E540" s="7"/>
      <c r="F540" s="8" t="str">
        <f t="shared" si="174"/>
        <v/>
      </c>
      <c r="G540" s="7" t="str">
        <f t="shared" si="175"/>
        <v/>
      </c>
      <c r="H540" s="5" t="str">
        <f t="shared" si="176"/>
        <v/>
      </c>
      <c r="I540" s="116" t="str">
        <f t="shared" si="177"/>
        <v/>
      </c>
      <c r="J540" s="7" t="str">
        <f t="shared" si="178"/>
        <v/>
      </c>
      <c r="K540" s="9" t="str">
        <f t="shared" si="179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5">
      <c r="A541" s="119"/>
      <c r="B541" s="4"/>
      <c r="C541" s="4"/>
      <c r="D541" s="7"/>
      <c r="E541" s="7"/>
      <c r="F541" s="8" t="str">
        <f t="shared" si="174"/>
        <v/>
      </c>
      <c r="G541" s="7" t="str">
        <f t="shared" si="175"/>
        <v/>
      </c>
      <c r="H541" s="5" t="str">
        <f t="shared" si="176"/>
        <v/>
      </c>
      <c r="I541" s="116" t="str">
        <f t="shared" si="177"/>
        <v/>
      </c>
      <c r="J541" s="7" t="str">
        <f t="shared" si="178"/>
        <v/>
      </c>
      <c r="K541" s="9" t="str">
        <f t="shared" si="179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5">
      <c r="A542" s="119"/>
      <c r="B542" s="4"/>
      <c r="C542" s="4"/>
      <c r="D542" s="7"/>
      <c r="E542" s="7"/>
      <c r="F542" s="8" t="str">
        <f t="shared" si="174"/>
        <v/>
      </c>
      <c r="G542" s="7" t="str">
        <f t="shared" si="175"/>
        <v/>
      </c>
      <c r="H542" s="5" t="str">
        <f t="shared" si="176"/>
        <v/>
      </c>
      <c r="I542" s="116" t="str">
        <f t="shared" si="177"/>
        <v/>
      </c>
      <c r="J542" s="7" t="str">
        <f t="shared" si="178"/>
        <v/>
      </c>
      <c r="K542" s="9" t="str">
        <f t="shared" si="179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5">
      <c r="A543" s="119"/>
      <c r="B543" s="4"/>
      <c r="C543" s="4"/>
      <c r="D543" s="7"/>
      <c r="E543" s="7"/>
      <c r="F543" s="8" t="str">
        <f t="shared" si="174"/>
        <v/>
      </c>
      <c r="G543" s="7" t="str">
        <f t="shared" si="175"/>
        <v/>
      </c>
      <c r="H543" s="5" t="str">
        <f t="shared" si="176"/>
        <v/>
      </c>
      <c r="I543" s="116" t="str">
        <f t="shared" si="177"/>
        <v/>
      </c>
      <c r="J543" s="7" t="str">
        <f t="shared" si="178"/>
        <v/>
      </c>
      <c r="K543" s="9" t="str">
        <f t="shared" si="179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5">
      <c r="A544" s="119"/>
      <c r="B544" s="4"/>
      <c r="C544" s="4"/>
      <c r="D544" s="7"/>
      <c r="E544" s="7"/>
      <c r="F544" s="8" t="str">
        <f t="shared" si="174"/>
        <v/>
      </c>
      <c r="G544" s="7" t="str">
        <f t="shared" si="175"/>
        <v/>
      </c>
      <c r="H544" s="5" t="str">
        <f t="shared" si="176"/>
        <v/>
      </c>
      <c r="I544" s="116" t="str">
        <f t="shared" si="177"/>
        <v/>
      </c>
      <c r="J544" s="7" t="str">
        <f t="shared" si="178"/>
        <v/>
      </c>
      <c r="K544" s="9" t="str">
        <f t="shared" si="179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5">
      <c r="A545" s="119"/>
      <c r="B545" s="4"/>
      <c r="C545" s="4"/>
      <c r="D545" s="7"/>
      <c r="E545" s="7"/>
      <c r="F545" s="8" t="str">
        <f t="shared" si="174"/>
        <v/>
      </c>
      <c r="G545" s="7" t="str">
        <f t="shared" si="175"/>
        <v/>
      </c>
      <c r="H545" s="5" t="str">
        <f t="shared" si="176"/>
        <v/>
      </c>
      <c r="I545" s="116" t="str">
        <f t="shared" si="177"/>
        <v/>
      </c>
      <c r="J545" s="7" t="str">
        <f t="shared" si="178"/>
        <v/>
      </c>
      <c r="K545" s="9" t="str">
        <f t="shared" si="179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5">
      <c r="A546" s="119"/>
      <c r="B546" s="4"/>
      <c r="C546" s="4"/>
      <c r="D546" s="7"/>
      <c r="E546" s="7"/>
      <c r="F546" s="8" t="str">
        <f t="shared" si="174"/>
        <v/>
      </c>
      <c r="G546" s="7" t="str">
        <f t="shared" si="175"/>
        <v/>
      </c>
      <c r="H546" s="5" t="str">
        <f t="shared" si="176"/>
        <v/>
      </c>
      <c r="I546" s="116" t="str">
        <f t="shared" si="177"/>
        <v/>
      </c>
      <c r="J546" s="7" t="str">
        <f t="shared" si="178"/>
        <v/>
      </c>
      <c r="K546" s="9" t="str">
        <f t="shared" si="179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5">
      <c r="A547" s="119"/>
      <c r="B547" s="4"/>
      <c r="C547" s="4"/>
      <c r="D547" s="7"/>
      <c r="E547" s="7"/>
      <c r="F547" s="8" t="str">
        <f t="shared" si="174"/>
        <v/>
      </c>
      <c r="G547" s="7" t="str">
        <f t="shared" si="175"/>
        <v/>
      </c>
      <c r="H547" s="5" t="str">
        <f t="shared" si="176"/>
        <v/>
      </c>
      <c r="I547" s="116" t="str">
        <f t="shared" si="177"/>
        <v/>
      </c>
      <c r="J547" s="7" t="str">
        <f t="shared" si="178"/>
        <v/>
      </c>
      <c r="K547" s="9" t="str">
        <f t="shared" si="179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5">
      <c r="A548" s="119"/>
      <c r="B548" s="4"/>
      <c r="C548" s="4"/>
      <c r="D548" s="7"/>
      <c r="E548" s="7"/>
      <c r="F548" s="8" t="str">
        <f t="shared" si="174"/>
        <v/>
      </c>
      <c r="G548" s="7" t="str">
        <f t="shared" si="175"/>
        <v/>
      </c>
      <c r="H548" s="5" t="str">
        <f t="shared" si="176"/>
        <v/>
      </c>
      <c r="I548" s="116" t="str">
        <f t="shared" si="177"/>
        <v/>
      </c>
      <c r="J548" s="7" t="str">
        <f t="shared" si="178"/>
        <v/>
      </c>
      <c r="K548" s="9" t="str">
        <f t="shared" si="179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5">
      <c r="A549" s="119"/>
      <c r="B549" s="4"/>
      <c r="C549" s="4"/>
      <c r="D549" s="7"/>
      <c r="E549" s="7"/>
      <c r="F549" s="8" t="str">
        <f t="shared" si="174"/>
        <v/>
      </c>
      <c r="G549" s="7" t="str">
        <f t="shared" si="175"/>
        <v/>
      </c>
      <c r="H549" s="5" t="str">
        <f t="shared" si="176"/>
        <v/>
      </c>
      <c r="I549" s="116" t="str">
        <f t="shared" si="177"/>
        <v/>
      </c>
      <c r="J549" s="7" t="str">
        <f t="shared" si="178"/>
        <v/>
      </c>
      <c r="K549" s="9" t="str">
        <f t="shared" si="179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5">
      <c r="A550" s="119"/>
      <c r="B550" s="4"/>
      <c r="C550" s="4"/>
      <c r="D550" s="7"/>
      <c r="E550" s="7"/>
      <c r="F550" s="8" t="str">
        <f t="shared" si="174"/>
        <v/>
      </c>
      <c r="G550" s="7" t="str">
        <f t="shared" si="175"/>
        <v/>
      </c>
      <c r="H550" s="5" t="str">
        <f t="shared" si="176"/>
        <v/>
      </c>
      <c r="I550" s="116" t="str">
        <f t="shared" si="177"/>
        <v/>
      </c>
      <c r="J550" s="7" t="str">
        <f t="shared" si="178"/>
        <v/>
      </c>
      <c r="K550" s="9" t="str">
        <f t="shared" si="179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5">
      <c r="A551" s="119"/>
      <c r="B551" s="4"/>
      <c r="C551" s="4"/>
      <c r="D551" s="7"/>
      <c r="E551" s="7"/>
      <c r="F551" s="8" t="str">
        <f t="shared" ref="F551:F614" si="180">IF(ISBLANK(B551),"",IF(I551="L","Baixa",IF(I551="A","Média",IF(I551="","","Alta"))))</f>
        <v/>
      </c>
      <c r="G551" s="7" t="str">
        <f t="shared" ref="G551:G614" si="181">CONCATENATE(B551,I551)</f>
        <v/>
      </c>
      <c r="H551" s="5" t="str">
        <f t="shared" ref="H551:H614" si="182">IF(ISBLANK(B551),"",IF(B551="ALI",IF(I551="L",7,IF(I551="A",10,15)),IF(B551="AIE",IF(I551="L",5,IF(I551="A",7,10)),IF(B551="SE",IF(I551="L",4,IF(I551="A",5,7)),IF(OR(B551="EE",B551="CE"),IF(I551="L",3,IF(I551="A",4,6)),0)))))</f>
        <v/>
      </c>
      <c r="I551" s="116" t="str">
        <f t="shared" ref="I551:I614" si="183">IF(OR(ISBLANK(D551),ISBLANK(E551)),IF(OR(B551="ALI",B551="AIE"),"L",IF(OR(B551="EE",B551="SE",B551="CE"),"A","")),IF(B551="EE",IF(E551&gt;=3,IF(D551&gt;=5,"H","A"),IF(E551&gt;=2,IF(D551&gt;=16,"H",IF(D551&lt;=4,"L","A")),IF(D551&lt;=15,"L","A"))),IF(OR(B551="SE",B551="CE"),IF(E551&gt;=4,IF(D551&gt;=6,"H","A"),IF(E551&gt;=2,IF(D551&gt;=20,"H",IF(D551&lt;=5,"L","A")),IF(D551&lt;=19,"L","A"))),IF(OR(B551="ALI",B551="AIE"),IF(E551&gt;=6,IF(D551&gt;=20,"H","A"),IF(E551&gt;=2,IF(D551&gt;=51,"H",IF(D551&lt;=19,"L","A")),IF(D551&lt;=50,"L","A"))),""))))</f>
        <v/>
      </c>
      <c r="J551" s="7" t="str">
        <f t="shared" ref="J551:J614" si="184">CONCATENATE(B551,C551)</f>
        <v/>
      </c>
      <c r="K551" s="9" t="str">
        <f t="shared" si="179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5">
      <c r="A552" s="119"/>
      <c r="B552" s="4"/>
      <c r="C552" s="4"/>
      <c r="D552" s="7"/>
      <c r="E552" s="7"/>
      <c r="F552" s="8" t="str">
        <f t="shared" si="180"/>
        <v/>
      </c>
      <c r="G552" s="7" t="str">
        <f t="shared" si="181"/>
        <v/>
      </c>
      <c r="H552" s="5" t="str">
        <f t="shared" si="182"/>
        <v/>
      </c>
      <c r="I552" s="116" t="str">
        <f t="shared" si="183"/>
        <v/>
      </c>
      <c r="J552" s="7" t="str">
        <f t="shared" si="184"/>
        <v/>
      </c>
      <c r="K552" s="9" t="str">
        <f t="shared" si="179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5">
      <c r="A553" s="119"/>
      <c r="B553" s="4"/>
      <c r="C553" s="4"/>
      <c r="D553" s="7"/>
      <c r="E553" s="7"/>
      <c r="F553" s="8" t="str">
        <f t="shared" si="180"/>
        <v/>
      </c>
      <c r="G553" s="7" t="str">
        <f t="shared" si="181"/>
        <v/>
      </c>
      <c r="H553" s="5" t="str">
        <f t="shared" si="182"/>
        <v/>
      </c>
      <c r="I553" s="116" t="str">
        <f t="shared" si="183"/>
        <v/>
      </c>
      <c r="J553" s="7" t="str">
        <f t="shared" si="184"/>
        <v/>
      </c>
      <c r="K553" s="9" t="str">
        <f t="shared" ref="K553:K616" si="185">IF(OR(H553="",H553=0),L553,H553)</f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5">
      <c r="A554" s="119"/>
      <c r="B554" s="4"/>
      <c r="C554" s="4"/>
      <c r="D554" s="7"/>
      <c r="E554" s="7"/>
      <c r="F554" s="8" t="str">
        <f t="shared" si="180"/>
        <v/>
      </c>
      <c r="G554" s="7" t="str">
        <f t="shared" si="181"/>
        <v/>
      </c>
      <c r="H554" s="5" t="str">
        <f t="shared" si="182"/>
        <v/>
      </c>
      <c r="I554" s="116" t="str">
        <f t="shared" si="183"/>
        <v/>
      </c>
      <c r="J554" s="7" t="str">
        <f t="shared" si="184"/>
        <v/>
      </c>
      <c r="K554" s="9" t="str">
        <f t="shared" si="185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5">
      <c r="A555" s="119"/>
      <c r="B555" s="4"/>
      <c r="C555" s="4"/>
      <c r="D555" s="7"/>
      <c r="E555" s="7"/>
      <c r="F555" s="8" t="str">
        <f t="shared" si="180"/>
        <v/>
      </c>
      <c r="G555" s="7" t="str">
        <f t="shared" si="181"/>
        <v/>
      </c>
      <c r="H555" s="5" t="str">
        <f t="shared" si="182"/>
        <v/>
      </c>
      <c r="I555" s="116" t="str">
        <f t="shared" si="183"/>
        <v/>
      </c>
      <c r="J555" s="7" t="str">
        <f t="shared" si="184"/>
        <v/>
      </c>
      <c r="K555" s="9" t="str">
        <f t="shared" si="185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5">
      <c r="A556" s="119"/>
      <c r="B556" s="4"/>
      <c r="C556" s="4"/>
      <c r="D556" s="7"/>
      <c r="E556" s="7"/>
      <c r="F556" s="8" t="str">
        <f t="shared" si="180"/>
        <v/>
      </c>
      <c r="G556" s="7" t="str">
        <f t="shared" si="181"/>
        <v/>
      </c>
      <c r="H556" s="5" t="str">
        <f t="shared" si="182"/>
        <v/>
      </c>
      <c r="I556" s="116" t="str">
        <f t="shared" si="183"/>
        <v/>
      </c>
      <c r="J556" s="7" t="str">
        <f t="shared" si="184"/>
        <v/>
      </c>
      <c r="K556" s="9" t="str">
        <f t="shared" si="185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5">
      <c r="A557" s="119"/>
      <c r="B557" s="4"/>
      <c r="C557" s="4"/>
      <c r="D557" s="7"/>
      <c r="E557" s="7"/>
      <c r="F557" s="8" t="str">
        <f t="shared" si="180"/>
        <v/>
      </c>
      <c r="G557" s="7" t="str">
        <f t="shared" si="181"/>
        <v/>
      </c>
      <c r="H557" s="5" t="str">
        <f t="shared" si="182"/>
        <v/>
      </c>
      <c r="I557" s="116" t="str">
        <f t="shared" si="183"/>
        <v/>
      </c>
      <c r="J557" s="7" t="str">
        <f t="shared" si="184"/>
        <v/>
      </c>
      <c r="K557" s="9" t="str">
        <f t="shared" si="185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5">
      <c r="A558" s="119"/>
      <c r="B558" s="4"/>
      <c r="C558" s="4"/>
      <c r="D558" s="7"/>
      <c r="E558" s="7"/>
      <c r="F558" s="8" t="str">
        <f t="shared" si="180"/>
        <v/>
      </c>
      <c r="G558" s="7" t="str">
        <f t="shared" si="181"/>
        <v/>
      </c>
      <c r="H558" s="5" t="str">
        <f t="shared" si="182"/>
        <v/>
      </c>
      <c r="I558" s="116" t="str">
        <f t="shared" si="183"/>
        <v/>
      </c>
      <c r="J558" s="7" t="str">
        <f t="shared" si="184"/>
        <v/>
      </c>
      <c r="K558" s="9" t="str">
        <f t="shared" si="185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5">
      <c r="A559" s="119"/>
      <c r="B559" s="4"/>
      <c r="C559" s="4"/>
      <c r="D559" s="7"/>
      <c r="E559" s="7"/>
      <c r="F559" s="8" t="str">
        <f t="shared" si="180"/>
        <v/>
      </c>
      <c r="G559" s="7" t="str">
        <f t="shared" si="181"/>
        <v/>
      </c>
      <c r="H559" s="5" t="str">
        <f t="shared" si="182"/>
        <v/>
      </c>
      <c r="I559" s="116" t="str">
        <f t="shared" si="183"/>
        <v/>
      </c>
      <c r="J559" s="7" t="str">
        <f t="shared" si="184"/>
        <v/>
      </c>
      <c r="K559" s="9" t="str">
        <f t="shared" si="185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5">
      <c r="A560" s="119"/>
      <c r="B560" s="4"/>
      <c r="C560" s="4"/>
      <c r="D560" s="7"/>
      <c r="E560" s="7"/>
      <c r="F560" s="8" t="str">
        <f t="shared" si="180"/>
        <v/>
      </c>
      <c r="G560" s="7" t="str">
        <f t="shared" si="181"/>
        <v/>
      </c>
      <c r="H560" s="5" t="str">
        <f t="shared" si="182"/>
        <v/>
      </c>
      <c r="I560" s="116" t="str">
        <f t="shared" si="183"/>
        <v/>
      </c>
      <c r="J560" s="7" t="str">
        <f t="shared" si="184"/>
        <v/>
      </c>
      <c r="K560" s="9" t="str">
        <f t="shared" si="185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5">
      <c r="A561" s="119"/>
      <c r="B561" s="4"/>
      <c r="C561" s="4"/>
      <c r="D561" s="7"/>
      <c r="E561" s="7"/>
      <c r="F561" s="8" t="str">
        <f t="shared" si="180"/>
        <v/>
      </c>
      <c r="G561" s="7" t="str">
        <f t="shared" si="181"/>
        <v/>
      </c>
      <c r="H561" s="5" t="str">
        <f t="shared" si="182"/>
        <v/>
      </c>
      <c r="I561" s="116" t="str">
        <f t="shared" si="183"/>
        <v/>
      </c>
      <c r="J561" s="7" t="str">
        <f t="shared" si="184"/>
        <v/>
      </c>
      <c r="K561" s="9" t="str">
        <f t="shared" si="185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5">
      <c r="A562" s="119"/>
      <c r="B562" s="4"/>
      <c r="C562" s="4"/>
      <c r="D562" s="7"/>
      <c r="E562" s="7"/>
      <c r="F562" s="8" t="str">
        <f t="shared" si="180"/>
        <v/>
      </c>
      <c r="G562" s="7" t="str">
        <f t="shared" si="181"/>
        <v/>
      </c>
      <c r="H562" s="5" t="str">
        <f t="shared" si="182"/>
        <v/>
      </c>
      <c r="I562" s="116" t="str">
        <f t="shared" si="183"/>
        <v/>
      </c>
      <c r="J562" s="7" t="str">
        <f t="shared" si="184"/>
        <v/>
      </c>
      <c r="K562" s="9" t="str">
        <f t="shared" si="185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5">
      <c r="A563" s="119"/>
      <c r="B563" s="4"/>
      <c r="C563" s="4"/>
      <c r="D563" s="7"/>
      <c r="E563" s="7"/>
      <c r="F563" s="8" t="str">
        <f t="shared" si="180"/>
        <v/>
      </c>
      <c r="G563" s="7" t="str">
        <f t="shared" si="181"/>
        <v/>
      </c>
      <c r="H563" s="5" t="str">
        <f t="shared" si="182"/>
        <v/>
      </c>
      <c r="I563" s="116" t="str">
        <f t="shared" si="183"/>
        <v/>
      </c>
      <c r="J563" s="7" t="str">
        <f t="shared" si="184"/>
        <v/>
      </c>
      <c r="K563" s="9" t="str">
        <f t="shared" si="185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5">
      <c r="A564" s="119"/>
      <c r="B564" s="4"/>
      <c r="C564" s="4"/>
      <c r="D564" s="7"/>
      <c r="E564" s="7"/>
      <c r="F564" s="8" t="str">
        <f t="shared" si="180"/>
        <v/>
      </c>
      <c r="G564" s="7" t="str">
        <f t="shared" si="181"/>
        <v/>
      </c>
      <c r="H564" s="5" t="str">
        <f t="shared" si="182"/>
        <v/>
      </c>
      <c r="I564" s="116" t="str">
        <f t="shared" si="183"/>
        <v/>
      </c>
      <c r="J564" s="7" t="str">
        <f t="shared" si="184"/>
        <v/>
      </c>
      <c r="K564" s="9" t="str">
        <f t="shared" si="185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5">
      <c r="A565" s="119"/>
      <c r="B565" s="4"/>
      <c r="C565" s="4"/>
      <c r="D565" s="7"/>
      <c r="E565" s="7"/>
      <c r="F565" s="8" t="str">
        <f t="shared" si="180"/>
        <v/>
      </c>
      <c r="G565" s="7" t="str">
        <f t="shared" si="181"/>
        <v/>
      </c>
      <c r="H565" s="5" t="str">
        <f t="shared" si="182"/>
        <v/>
      </c>
      <c r="I565" s="116" t="str">
        <f t="shared" si="183"/>
        <v/>
      </c>
      <c r="J565" s="7" t="str">
        <f t="shared" si="184"/>
        <v/>
      </c>
      <c r="K565" s="9" t="str">
        <f t="shared" si="185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5">
      <c r="A566" s="119"/>
      <c r="B566" s="4"/>
      <c r="C566" s="4"/>
      <c r="D566" s="7"/>
      <c r="E566" s="7"/>
      <c r="F566" s="8" t="str">
        <f t="shared" si="180"/>
        <v/>
      </c>
      <c r="G566" s="7" t="str">
        <f t="shared" si="181"/>
        <v/>
      </c>
      <c r="H566" s="5" t="str">
        <f t="shared" si="182"/>
        <v/>
      </c>
      <c r="I566" s="116" t="str">
        <f t="shared" si="183"/>
        <v/>
      </c>
      <c r="J566" s="7" t="str">
        <f t="shared" si="184"/>
        <v/>
      </c>
      <c r="K566" s="9" t="str">
        <f t="shared" si="185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5">
      <c r="A567" s="119"/>
      <c r="B567" s="4"/>
      <c r="C567" s="4"/>
      <c r="D567" s="7"/>
      <c r="E567" s="7"/>
      <c r="F567" s="8" t="str">
        <f t="shared" si="180"/>
        <v/>
      </c>
      <c r="G567" s="7" t="str">
        <f t="shared" si="181"/>
        <v/>
      </c>
      <c r="H567" s="5" t="str">
        <f t="shared" si="182"/>
        <v/>
      </c>
      <c r="I567" s="116" t="str">
        <f t="shared" si="183"/>
        <v/>
      </c>
      <c r="J567" s="7" t="str">
        <f t="shared" si="184"/>
        <v/>
      </c>
      <c r="K567" s="9" t="str">
        <f t="shared" si="185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5">
      <c r="A568" s="119"/>
      <c r="B568" s="4"/>
      <c r="C568" s="4"/>
      <c r="D568" s="7"/>
      <c r="E568" s="7"/>
      <c r="F568" s="8" t="str">
        <f t="shared" si="180"/>
        <v/>
      </c>
      <c r="G568" s="7" t="str">
        <f t="shared" si="181"/>
        <v/>
      </c>
      <c r="H568" s="5" t="str">
        <f t="shared" si="182"/>
        <v/>
      </c>
      <c r="I568" s="116" t="str">
        <f t="shared" si="183"/>
        <v/>
      </c>
      <c r="J568" s="7" t="str">
        <f t="shared" si="184"/>
        <v/>
      </c>
      <c r="K568" s="9" t="str">
        <f t="shared" si="185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5">
      <c r="A569" s="119"/>
      <c r="B569" s="4"/>
      <c r="C569" s="4"/>
      <c r="D569" s="7"/>
      <c r="E569" s="7"/>
      <c r="F569" s="8" t="str">
        <f t="shared" si="180"/>
        <v/>
      </c>
      <c r="G569" s="7" t="str">
        <f t="shared" si="181"/>
        <v/>
      </c>
      <c r="H569" s="5" t="str">
        <f t="shared" si="182"/>
        <v/>
      </c>
      <c r="I569" s="116" t="str">
        <f t="shared" si="183"/>
        <v/>
      </c>
      <c r="J569" s="7" t="str">
        <f t="shared" si="184"/>
        <v/>
      </c>
      <c r="K569" s="9" t="str">
        <f t="shared" si="185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5">
      <c r="A570" s="119"/>
      <c r="B570" s="4"/>
      <c r="C570" s="4"/>
      <c r="D570" s="7"/>
      <c r="E570" s="7"/>
      <c r="F570" s="8" t="str">
        <f t="shared" si="180"/>
        <v/>
      </c>
      <c r="G570" s="7" t="str">
        <f t="shared" si="181"/>
        <v/>
      </c>
      <c r="H570" s="5" t="str">
        <f t="shared" si="182"/>
        <v/>
      </c>
      <c r="I570" s="116" t="str">
        <f t="shared" si="183"/>
        <v/>
      </c>
      <c r="J570" s="7" t="str">
        <f t="shared" si="184"/>
        <v/>
      </c>
      <c r="K570" s="9" t="str">
        <f t="shared" si="185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5">
      <c r="A571" s="119"/>
      <c r="B571" s="4"/>
      <c r="C571" s="4"/>
      <c r="D571" s="7"/>
      <c r="E571" s="7"/>
      <c r="F571" s="8" t="str">
        <f t="shared" si="180"/>
        <v/>
      </c>
      <c r="G571" s="7" t="str">
        <f t="shared" si="181"/>
        <v/>
      </c>
      <c r="H571" s="5" t="str">
        <f t="shared" si="182"/>
        <v/>
      </c>
      <c r="I571" s="116" t="str">
        <f t="shared" si="183"/>
        <v/>
      </c>
      <c r="J571" s="7" t="str">
        <f t="shared" si="184"/>
        <v/>
      </c>
      <c r="K571" s="9" t="str">
        <f t="shared" si="185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5">
      <c r="A572" s="119"/>
      <c r="B572" s="4"/>
      <c r="C572" s="4"/>
      <c r="D572" s="7"/>
      <c r="E572" s="7"/>
      <c r="F572" s="8" t="str">
        <f t="shared" si="180"/>
        <v/>
      </c>
      <c r="G572" s="7" t="str">
        <f t="shared" si="181"/>
        <v/>
      </c>
      <c r="H572" s="5" t="str">
        <f t="shared" si="182"/>
        <v/>
      </c>
      <c r="I572" s="116" t="str">
        <f t="shared" si="183"/>
        <v/>
      </c>
      <c r="J572" s="7" t="str">
        <f t="shared" si="184"/>
        <v/>
      </c>
      <c r="K572" s="9" t="str">
        <f t="shared" si="185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5">
      <c r="A573" s="119"/>
      <c r="B573" s="4"/>
      <c r="C573" s="4"/>
      <c r="D573" s="7"/>
      <c r="E573" s="7"/>
      <c r="F573" s="8" t="str">
        <f t="shared" si="180"/>
        <v/>
      </c>
      <c r="G573" s="7" t="str">
        <f t="shared" si="181"/>
        <v/>
      </c>
      <c r="H573" s="5" t="str">
        <f t="shared" si="182"/>
        <v/>
      </c>
      <c r="I573" s="116" t="str">
        <f t="shared" si="183"/>
        <v/>
      </c>
      <c r="J573" s="7" t="str">
        <f t="shared" si="184"/>
        <v/>
      </c>
      <c r="K573" s="9" t="str">
        <f t="shared" si="185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5">
      <c r="A574" s="119"/>
      <c r="B574" s="4"/>
      <c r="C574" s="4"/>
      <c r="D574" s="7"/>
      <c r="E574" s="7"/>
      <c r="F574" s="8" t="str">
        <f t="shared" si="180"/>
        <v/>
      </c>
      <c r="G574" s="7" t="str">
        <f t="shared" si="181"/>
        <v/>
      </c>
      <c r="H574" s="5" t="str">
        <f t="shared" si="182"/>
        <v/>
      </c>
      <c r="I574" s="116" t="str">
        <f t="shared" si="183"/>
        <v/>
      </c>
      <c r="J574" s="7" t="str">
        <f t="shared" si="184"/>
        <v/>
      </c>
      <c r="K574" s="9" t="str">
        <f t="shared" si="185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5">
      <c r="A575" s="119"/>
      <c r="B575" s="4"/>
      <c r="C575" s="4"/>
      <c r="D575" s="7"/>
      <c r="E575" s="7"/>
      <c r="F575" s="8" t="str">
        <f t="shared" si="180"/>
        <v/>
      </c>
      <c r="G575" s="7" t="str">
        <f t="shared" si="181"/>
        <v/>
      </c>
      <c r="H575" s="5" t="str">
        <f t="shared" si="182"/>
        <v/>
      </c>
      <c r="I575" s="116" t="str">
        <f t="shared" si="183"/>
        <v/>
      </c>
      <c r="J575" s="7" t="str">
        <f t="shared" si="184"/>
        <v/>
      </c>
      <c r="K575" s="9" t="str">
        <f t="shared" si="185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5">
      <c r="A576" s="119"/>
      <c r="B576" s="4"/>
      <c r="C576" s="4"/>
      <c r="D576" s="7"/>
      <c r="E576" s="7"/>
      <c r="F576" s="8" t="str">
        <f t="shared" si="180"/>
        <v/>
      </c>
      <c r="G576" s="7" t="str">
        <f t="shared" si="181"/>
        <v/>
      </c>
      <c r="H576" s="5" t="str">
        <f t="shared" si="182"/>
        <v/>
      </c>
      <c r="I576" s="116" t="str">
        <f t="shared" si="183"/>
        <v/>
      </c>
      <c r="J576" s="7" t="str">
        <f t="shared" si="184"/>
        <v/>
      </c>
      <c r="K576" s="9" t="str">
        <f t="shared" si="185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5">
      <c r="A577" s="119"/>
      <c r="B577" s="4"/>
      <c r="C577" s="4"/>
      <c r="D577" s="7"/>
      <c r="E577" s="7"/>
      <c r="F577" s="8" t="str">
        <f t="shared" si="180"/>
        <v/>
      </c>
      <c r="G577" s="7" t="str">
        <f t="shared" si="181"/>
        <v/>
      </c>
      <c r="H577" s="5" t="str">
        <f t="shared" si="182"/>
        <v/>
      </c>
      <c r="I577" s="116" t="str">
        <f t="shared" si="183"/>
        <v/>
      </c>
      <c r="J577" s="7" t="str">
        <f t="shared" si="184"/>
        <v/>
      </c>
      <c r="K577" s="9" t="str">
        <f t="shared" si="185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5">
      <c r="A578" s="119"/>
      <c r="B578" s="4"/>
      <c r="C578" s="4"/>
      <c r="D578" s="7"/>
      <c r="E578" s="7"/>
      <c r="F578" s="8" t="str">
        <f t="shared" si="180"/>
        <v/>
      </c>
      <c r="G578" s="7" t="str">
        <f t="shared" si="181"/>
        <v/>
      </c>
      <c r="H578" s="5" t="str">
        <f t="shared" si="182"/>
        <v/>
      </c>
      <c r="I578" s="116" t="str">
        <f t="shared" si="183"/>
        <v/>
      </c>
      <c r="J578" s="7" t="str">
        <f t="shared" si="184"/>
        <v/>
      </c>
      <c r="K578" s="9" t="str">
        <f t="shared" si="185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5">
      <c r="A579" s="119"/>
      <c r="B579" s="4"/>
      <c r="C579" s="4"/>
      <c r="D579" s="7"/>
      <c r="E579" s="7"/>
      <c r="F579" s="8" t="str">
        <f t="shared" si="180"/>
        <v/>
      </c>
      <c r="G579" s="7" t="str">
        <f t="shared" si="181"/>
        <v/>
      </c>
      <c r="H579" s="5" t="str">
        <f t="shared" si="182"/>
        <v/>
      </c>
      <c r="I579" s="116" t="str">
        <f t="shared" si="183"/>
        <v/>
      </c>
      <c r="J579" s="7" t="str">
        <f t="shared" si="184"/>
        <v/>
      </c>
      <c r="K579" s="9" t="str">
        <f t="shared" si="185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5">
      <c r="A580" s="119"/>
      <c r="B580" s="4"/>
      <c r="C580" s="4"/>
      <c r="D580" s="7"/>
      <c r="E580" s="7"/>
      <c r="F580" s="8" t="str">
        <f t="shared" si="180"/>
        <v/>
      </c>
      <c r="G580" s="7" t="str">
        <f t="shared" si="181"/>
        <v/>
      </c>
      <c r="H580" s="5" t="str">
        <f t="shared" si="182"/>
        <v/>
      </c>
      <c r="I580" s="116" t="str">
        <f t="shared" si="183"/>
        <v/>
      </c>
      <c r="J580" s="7" t="str">
        <f t="shared" si="184"/>
        <v/>
      </c>
      <c r="K580" s="9" t="str">
        <f t="shared" si="185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5">
      <c r="A581" s="119"/>
      <c r="B581" s="4"/>
      <c r="C581" s="4"/>
      <c r="D581" s="7"/>
      <c r="E581" s="7"/>
      <c r="F581" s="8" t="str">
        <f t="shared" si="180"/>
        <v/>
      </c>
      <c r="G581" s="7" t="str">
        <f t="shared" si="181"/>
        <v/>
      </c>
      <c r="H581" s="5" t="str">
        <f t="shared" si="182"/>
        <v/>
      </c>
      <c r="I581" s="116" t="str">
        <f t="shared" si="183"/>
        <v/>
      </c>
      <c r="J581" s="7" t="str">
        <f t="shared" si="184"/>
        <v/>
      </c>
      <c r="K581" s="9" t="str">
        <f t="shared" si="185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5">
      <c r="A582" s="119"/>
      <c r="B582" s="4"/>
      <c r="C582" s="4"/>
      <c r="D582" s="7"/>
      <c r="E582" s="7"/>
      <c r="F582" s="8" t="str">
        <f t="shared" si="180"/>
        <v/>
      </c>
      <c r="G582" s="7" t="str">
        <f t="shared" si="181"/>
        <v/>
      </c>
      <c r="H582" s="5" t="str">
        <f t="shared" si="182"/>
        <v/>
      </c>
      <c r="I582" s="116" t="str">
        <f t="shared" si="183"/>
        <v/>
      </c>
      <c r="J582" s="7" t="str">
        <f t="shared" si="184"/>
        <v/>
      </c>
      <c r="K582" s="9" t="str">
        <f t="shared" si="185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5">
      <c r="A583" s="119"/>
      <c r="B583" s="4"/>
      <c r="C583" s="4"/>
      <c r="D583" s="7"/>
      <c r="E583" s="7"/>
      <c r="F583" s="8" t="str">
        <f t="shared" si="180"/>
        <v/>
      </c>
      <c r="G583" s="7" t="str">
        <f t="shared" si="181"/>
        <v/>
      </c>
      <c r="H583" s="5" t="str">
        <f t="shared" si="182"/>
        <v/>
      </c>
      <c r="I583" s="116" t="str">
        <f t="shared" si="183"/>
        <v/>
      </c>
      <c r="J583" s="7" t="str">
        <f t="shared" si="184"/>
        <v/>
      </c>
      <c r="K583" s="9" t="str">
        <f t="shared" si="185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5">
      <c r="A584" s="119"/>
      <c r="B584" s="4"/>
      <c r="C584" s="4"/>
      <c r="D584" s="7"/>
      <c r="E584" s="7"/>
      <c r="F584" s="8" t="str">
        <f t="shared" si="180"/>
        <v/>
      </c>
      <c r="G584" s="7" t="str">
        <f t="shared" si="181"/>
        <v/>
      </c>
      <c r="H584" s="5" t="str">
        <f t="shared" si="182"/>
        <v/>
      </c>
      <c r="I584" s="116" t="str">
        <f t="shared" si="183"/>
        <v/>
      </c>
      <c r="J584" s="7" t="str">
        <f t="shared" si="184"/>
        <v/>
      </c>
      <c r="K584" s="9" t="str">
        <f t="shared" si="185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5">
      <c r="A585" s="119"/>
      <c r="B585" s="4"/>
      <c r="C585" s="4"/>
      <c r="D585" s="7"/>
      <c r="E585" s="7"/>
      <c r="F585" s="8" t="str">
        <f t="shared" si="180"/>
        <v/>
      </c>
      <c r="G585" s="7" t="str">
        <f t="shared" si="181"/>
        <v/>
      </c>
      <c r="H585" s="5" t="str">
        <f t="shared" si="182"/>
        <v/>
      </c>
      <c r="I585" s="116" t="str">
        <f t="shared" si="183"/>
        <v/>
      </c>
      <c r="J585" s="7" t="str">
        <f t="shared" si="184"/>
        <v/>
      </c>
      <c r="K585" s="9" t="str">
        <f t="shared" si="185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5">
      <c r="A586" s="119"/>
      <c r="B586" s="4"/>
      <c r="C586" s="4"/>
      <c r="D586" s="7"/>
      <c r="E586" s="7"/>
      <c r="F586" s="8" t="str">
        <f t="shared" si="180"/>
        <v/>
      </c>
      <c r="G586" s="7" t="str">
        <f t="shared" si="181"/>
        <v/>
      </c>
      <c r="H586" s="5" t="str">
        <f t="shared" si="182"/>
        <v/>
      </c>
      <c r="I586" s="116" t="str">
        <f t="shared" si="183"/>
        <v/>
      </c>
      <c r="J586" s="7" t="str">
        <f t="shared" si="184"/>
        <v/>
      </c>
      <c r="K586" s="9" t="str">
        <f t="shared" si="185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5">
      <c r="A587" s="119"/>
      <c r="B587" s="4"/>
      <c r="C587" s="4"/>
      <c r="D587" s="7"/>
      <c r="E587" s="7"/>
      <c r="F587" s="8" t="str">
        <f t="shared" si="180"/>
        <v/>
      </c>
      <c r="G587" s="7" t="str">
        <f t="shared" si="181"/>
        <v/>
      </c>
      <c r="H587" s="5" t="str">
        <f t="shared" si="182"/>
        <v/>
      </c>
      <c r="I587" s="116" t="str">
        <f t="shared" si="183"/>
        <v/>
      </c>
      <c r="J587" s="7" t="str">
        <f t="shared" si="184"/>
        <v/>
      </c>
      <c r="K587" s="9" t="str">
        <f t="shared" si="185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5">
      <c r="A588" s="119"/>
      <c r="B588" s="4"/>
      <c r="C588" s="4"/>
      <c r="D588" s="7"/>
      <c r="E588" s="7"/>
      <c r="F588" s="8" t="str">
        <f t="shared" si="180"/>
        <v/>
      </c>
      <c r="G588" s="7" t="str">
        <f t="shared" si="181"/>
        <v/>
      </c>
      <c r="H588" s="5" t="str">
        <f t="shared" si="182"/>
        <v/>
      </c>
      <c r="I588" s="116" t="str">
        <f t="shared" si="183"/>
        <v/>
      </c>
      <c r="J588" s="7" t="str">
        <f t="shared" si="184"/>
        <v/>
      </c>
      <c r="K588" s="9" t="str">
        <f t="shared" si="185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5">
      <c r="A589" s="119"/>
      <c r="B589" s="4"/>
      <c r="C589" s="4"/>
      <c r="D589" s="7"/>
      <c r="E589" s="7"/>
      <c r="F589" s="8" t="str">
        <f t="shared" si="180"/>
        <v/>
      </c>
      <c r="G589" s="7" t="str">
        <f t="shared" si="181"/>
        <v/>
      </c>
      <c r="H589" s="5" t="str">
        <f t="shared" si="182"/>
        <v/>
      </c>
      <c r="I589" s="116" t="str">
        <f t="shared" si="183"/>
        <v/>
      </c>
      <c r="J589" s="7" t="str">
        <f t="shared" si="184"/>
        <v/>
      </c>
      <c r="K589" s="9" t="str">
        <f t="shared" si="185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5">
      <c r="A590" s="119"/>
      <c r="B590" s="4"/>
      <c r="C590" s="4"/>
      <c r="D590" s="7"/>
      <c r="E590" s="7"/>
      <c r="F590" s="8" t="str">
        <f t="shared" si="180"/>
        <v/>
      </c>
      <c r="G590" s="7" t="str">
        <f t="shared" si="181"/>
        <v/>
      </c>
      <c r="H590" s="5" t="str">
        <f t="shared" si="182"/>
        <v/>
      </c>
      <c r="I590" s="116" t="str">
        <f t="shared" si="183"/>
        <v/>
      </c>
      <c r="J590" s="7" t="str">
        <f t="shared" si="184"/>
        <v/>
      </c>
      <c r="K590" s="9" t="str">
        <f t="shared" si="185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5">
      <c r="A591" s="119"/>
      <c r="B591" s="4"/>
      <c r="C591" s="4"/>
      <c r="D591" s="7"/>
      <c r="E591" s="7"/>
      <c r="F591" s="8" t="str">
        <f t="shared" si="180"/>
        <v/>
      </c>
      <c r="G591" s="7" t="str">
        <f t="shared" si="181"/>
        <v/>
      </c>
      <c r="H591" s="5" t="str">
        <f t="shared" si="182"/>
        <v/>
      </c>
      <c r="I591" s="116" t="str">
        <f t="shared" si="183"/>
        <v/>
      </c>
      <c r="J591" s="7" t="str">
        <f t="shared" si="184"/>
        <v/>
      </c>
      <c r="K591" s="9" t="str">
        <f t="shared" si="185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5">
      <c r="A592" s="119"/>
      <c r="B592" s="4"/>
      <c r="C592" s="4"/>
      <c r="D592" s="7"/>
      <c r="E592" s="7"/>
      <c r="F592" s="8" t="str">
        <f t="shared" si="180"/>
        <v/>
      </c>
      <c r="G592" s="7" t="str">
        <f t="shared" si="181"/>
        <v/>
      </c>
      <c r="H592" s="5" t="str">
        <f t="shared" si="182"/>
        <v/>
      </c>
      <c r="I592" s="116" t="str">
        <f t="shared" si="183"/>
        <v/>
      </c>
      <c r="J592" s="7" t="str">
        <f t="shared" si="184"/>
        <v/>
      </c>
      <c r="K592" s="9" t="str">
        <f t="shared" si="185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5">
      <c r="A593" s="119"/>
      <c r="B593" s="4"/>
      <c r="C593" s="4"/>
      <c r="D593" s="7"/>
      <c r="E593" s="7"/>
      <c r="F593" s="8" t="str">
        <f t="shared" si="180"/>
        <v/>
      </c>
      <c r="G593" s="7" t="str">
        <f t="shared" si="181"/>
        <v/>
      </c>
      <c r="H593" s="5" t="str">
        <f t="shared" si="182"/>
        <v/>
      </c>
      <c r="I593" s="116" t="str">
        <f t="shared" si="183"/>
        <v/>
      </c>
      <c r="J593" s="7" t="str">
        <f t="shared" si="184"/>
        <v/>
      </c>
      <c r="K593" s="9" t="str">
        <f t="shared" si="185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5">
      <c r="A594" s="119"/>
      <c r="B594" s="4"/>
      <c r="C594" s="4"/>
      <c r="D594" s="7"/>
      <c r="E594" s="7"/>
      <c r="F594" s="8" t="str">
        <f t="shared" si="180"/>
        <v/>
      </c>
      <c r="G594" s="7" t="str">
        <f t="shared" si="181"/>
        <v/>
      </c>
      <c r="H594" s="5" t="str">
        <f t="shared" si="182"/>
        <v/>
      </c>
      <c r="I594" s="116" t="str">
        <f t="shared" si="183"/>
        <v/>
      </c>
      <c r="J594" s="7" t="str">
        <f t="shared" si="184"/>
        <v/>
      </c>
      <c r="K594" s="9" t="str">
        <f t="shared" si="185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5">
      <c r="A595" s="119"/>
      <c r="B595" s="4"/>
      <c r="C595" s="4"/>
      <c r="D595" s="7"/>
      <c r="E595" s="7"/>
      <c r="F595" s="8" t="str">
        <f t="shared" si="180"/>
        <v/>
      </c>
      <c r="G595" s="7" t="str">
        <f t="shared" si="181"/>
        <v/>
      </c>
      <c r="H595" s="5" t="str">
        <f t="shared" si="182"/>
        <v/>
      </c>
      <c r="I595" s="116" t="str">
        <f t="shared" si="183"/>
        <v/>
      </c>
      <c r="J595" s="7" t="str">
        <f t="shared" si="184"/>
        <v/>
      </c>
      <c r="K595" s="9" t="str">
        <f t="shared" si="185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5">
      <c r="A596" s="119"/>
      <c r="B596" s="4"/>
      <c r="C596" s="4"/>
      <c r="D596" s="7"/>
      <c r="E596" s="7"/>
      <c r="F596" s="8" t="str">
        <f t="shared" si="180"/>
        <v/>
      </c>
      <c r="G596" s="7" t="str">
        <f t="shared" si="181"/>
        <v/>
      </c>
      <c r="H596" s="5" t="str">
        <f t="shared" si="182"/>
        <v/>
      </c>
      <c r="I596" s="116" t="str">
        <f t="shared" si="183"/>
        <v/>
      </c>
      <c r="J596" s="7" t="str">
        <f t="shared" si="184"/>
        <v/>
      </c>
      <c r="K596" s="9" t="str">
        <f t="shared" si="185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5">
      <c r="A597" s="119"/>
      <c r="B597" s="4"/>
      <c r="C597" s="4"/>
      <c r="D597" s="7"/>
      <c r="E597" s="7"/>
      <c r="F597" s="8" t="str">
        <f t="shared" si="180"/>
        <v/>
      </c>
      <c r="G597" s="7" t="str">
        <f t="shared" si="181"/>
        <v/>
      </c>
      <c r="H597" s="5" t="str">
        <f t="shared" si="182"/>
        <v/>
      </c>
      <c r="I597" s="116" t="str">
        <f t="shared" si="183"/>
        <v/>
      </c>
      <c r="J597" s="7" t="str">
        <f t="shared" si="184"/>
        <v/>
      </c>
      <c r="K597" s="9" t="str">
        <f t="shared" si="185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5">
      <c r="A598" s="119"/>
      <c r="B598" s="4"/>
      <c r="C598" s="4"/>
      <c r="D598" s="7"/>
      <c r="E598" s="7"/>
      <c r="F598" s="8" t="str">
        <f t="shared" si="180"/>
        <v/>
      </c>
      <c r="G598" s="7" t="str">
        <f t="shared" si="181"/>
        <v/>
      </c>
      <c r="H598" s="5" t="str">
        <f t="shared" si="182"/>
        <v/>
      </c>
      <c r="I598" s="116" t="str">
        <f t="shared" si="183"/>
        <v/>
      </c>
      <c r="J598" s="7" t="str">
        <f t="shared" si="184"/>
        <v/>
      </c>
      <c r="K598" s="9" t="str">
        <f t="shared" si="185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5">
      <c r="A599" s="119"/>
      <c r="B599" s="4"/>
      <c r="C599" s="4"/>
      <c r="D599" s="7"/>
      <c r="E599" s="7"/>
      <c r="F599" s="8" t="str">
        <f t="shared" si="180"/>
        <v/>
      </c>
      <c r="G599" s="7" t="str">
        <f t="shared" si="181"/>
        <v/>
      </c>
      <c r="H599" s="5" t="str">
        <f t="shared" si="182"/>
        <v/>
      </c>
      <c r="I599" s="116" t="str">
        <f t="shared" si="183"/>
        <v/>
      </c>
      <c r="J599" s="7" t="str">
        <f t="shared" si="184"/>
        <v/>
      </c>
      <c r="K599" s="9" t="str">
        <f t="shared" si="185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5">
      <c r="A600" s="119"/>
      <c r="B600" s="4"/>
      <c r="C600" s="4"/>
      <c r="D600" s="7"/>
      <c r="E600" s="7"/>
      <c r="F600" s="8" t="str">
        <f t="shared" si="180"/>
        <v/>
      </c>
      <c r="G600" s="7" t="str">
        <f t="shared" si="181"/>
        <v/>
      </c>
      <c r="H600" s="5" t="str">
        <f t="shared" si="182"/>
        <v/>
      </c>
      <c r="I600" s="116" t="str">
        <f t="shared" si="183"/>
        <v/>
      </c>
      <c r="J600" s="7" t="str">
        <f t="shared" si="184"/>
        <v/>
      </c>
      <c r="K600" s="9" t="str">
        <f t="shared" si="185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5">
      <c r="A601" s="119"/>
      <c r="B601" s="4"/>
      <c r="C601" s="4"/>
      <c r="D601" s="7"/>
      <c r="E601" s="7"/>
      <c r="F601" s="8" t="str">
        <f t="shared" si="180"/>
        <v/>
      </c>
      <c r="G601" s="7" t="str">
        <f t="shared" si="181"/>
        <v/>
      </c>
      <c r="H601" s="5" t="str">
        <f t="shared" si="182"/>
        <v/>
      </c>
      <c r="I601" s="116" t="str">
        <f t="shared" si="183"/>
        <v/>
      </c>
      <c r="J601" s="7" t="str">
        <f t="shared" si="184"/>
        <v/>
      </c>
      <c r="K601" s="9" t="str">
        <f t="shared" si="185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5">
      <c r="A602" s="119"/>
      <c r="B602" s="4"/>
      <c r="C602" s="4"/>
      <c r="D602" s="7"/>
      <c r="E602" s="7"/>
      <c r="F602" s="8" t="str">
        <f t="shared" si="180"/>
        <v/>
      </c>
      <c r="G602" s="7" t="str">
        <f t="shared" si="181"/>
        <v/>
      </c>
      <c r="H602" s="5" t="str">
        <f t="shared" si="182"/>
        <v/>
      </c>
      <c r="I602" s="116" t="str">
        <f t="shared" si="183"/>
        <v/>
      </c>
      <c r="J602" s="7" t="str">
        <f t="shared" si="184"/>
        <v/>
      </c>
      <c r="K602" s="9" t="str">
        <f t="shared" si="185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5">
      <c r="A603" s="119"/>
      <c r="B603" s="4"/>
      <c r="C603" s="4"/>
      <c r="D603" s="7"/>
      <c r="E603" s="7"/>
      <c r="F603" s="8" t="str">
        <f t="shared" si="180"/>
        <v/>
      </c>
      <c r="G603" s="7" t="str">
        <f t="shared" si="181"/>
        <v/>
      </c>
      <c r="H603" s="5" t="str">
        <f t="shared" si="182"/>
        <v/>
      </c>
      <c r="I603" s="116" t="str">
        <f t="shared" si="183"/>
        <v/>
      </c>
      <c r="J603" s="7" t="str">
        <f t="shared" si="184"/>
        <v/>
      </c>
      <c r="K603" s="9" t="str">
        <f t="shared" si="185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5">
      <c r="A604" s="119"/>
      <c r="B604" s="4"/>
      <c r="C604" s="4"/>
      <c r="D604" s="7"/>
      <c r="E604" s="7"/>
      <c r="F604" s="8" t="str">
        <f t="shared" si="180"/>
        <v/>
      </c>
      <c r="G604" s="7" t="str">
        <f t="shared" si="181"/>
        <v/>
      </c>
      <c r="H604" s="5" t="str">
        <f t="shared" si="182"/>
        <v/>
      </c>
      <c r="I604" s="116" t="str">
        <f t="shared" si="183"/>
        <v/>
      </c>
      <c r="J604" s="7" t="str">
        <f t="shared" si="184"/>
        <v/>
      </c>
      <c r="K604" s="9" t="str">
        <f t="shared" si="185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5">
      <c r="A605" s="119"/>
      <c r="B605" s="4"/>
      <c r="C605" s="4"/>
      <c r="D605" s="7"/>
      <c r="E605" s="7"/>
      <c r="F605" s="8" t="str">
        <f t="shared" si="180"/>
        <v/>
      </c>
      <c r="G605" s="7" t="str">
        <f t="shared" si="181"/>
        <v/>
      </c>
      <c r="H605" s="5" t="str">
        <f t="shared" si="182"/>
        <v/>
      </c>
      <c r="I605" s="116" t="str">
        <f t="shared" si="183"/>
        <v/>
      </c>
      <c r="J605" s="7" t="str">
        <f t="shared" si="184"/>
        <v/>
      </c>
      <c r="K605" s="9" t="str">
        <f t="shared" si="185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5">
      <c r="A606" s="119"/>
      <c r="B606" s="4"/>
      <c r="C606" s="4"/>
      <c r="D606" s="7"/>
      <c r="E606" s="7"/>
      <c r="F606" s="8" t="str">
        <f t="shared" si="180"/>
        <v/>
      </c>
      <c r="G606" s="7" t="str">
        <f t="shared" si="181"/>
        <v/>
      </c>
      <c r="H606" s="5" t="str">
        <f t="shared" si="182"/>
        <v/>
      </c>
      <c r="I606" s="116" t="str">
        <f t="shared" si="183"/>
        <v/>
      </c>
      <c r="J606" s="7" t="str">
        <f t="shared" si="184"/>
        <v/>
      </c>
      <c r="K606" s="9" t="str">
        <f t="shared" si="185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5">
      <c r="A607" s="119"/>
      <c r="B607" s="4"/>
      <c r="C607" s="4"/>
      <c r="D607" s="7"/>
      <c r="E607" s="7"/>
      <c r="F607" s="8" t="str">
        <f t="shared" si="180"/>
        <v/>
      </c>
      <c r="G607" s="7" t="str">
        <f t="shared" si="181"/>
        <v/>
      </c>
      <c r="H607" s="5" t="str">
        <f t="shared" si="182"/>
        <v/>
      </c>
      <c r="I607" s="116" t="str">
        <f t="shared" si="183"/>
        <v/>
      </c>
      <c r="J607" s="7" t="str">
        <f t="shared" si="184"/>
        <v/>
      </c>
      <c r="K607" s="9" t="str">
        <f t="shared" si="185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5">
      <c r="A608" s="119"/>
      <c r="B608" s="4"/>
      <c r="C608" s="4"/>
      <c r="D608" s="7"/>
      <c r="E608" s="7"/>
      <c r="F608" s="8" t="str">
        <f t="shared" si="180"/>
        <v/>
      </c>
      <c r="G608" s="7" t="str">
        <f t="shared" si="181"/>
        <v/>
      </c>
      <c r="H608" s="5" t="str">
        <f t="shared" si="182"/>
        <v/>
      </c>
      <c r="I608" s="116" t="str">
        <f t="shared" si="183"/>
        <v/>
      </c>
      <c r="J608" s="7" t="str">
        <f t="shared" si="184"/>
        <v/>
      </c>
      <c r="K608" s="9" t="str">
        <f t="shared" si="185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5">
      <c r="A609" s="119"/>
      <c r="B609" s="4"/>
      <c r="C609" s="4"/>
      <c r="D609" s="7"/>
      <c r="E609" s="7"/>
      <c r="F609" s="8" t="str">
        <f t="shared" si="180"/>
        <v/>
      </c>
      <c r="G609" s="7" t="str">
        <f t="shared" si="181"/>
        <v/>
      </c>
      <c r="H609" s="5" t="str">
        <f t="shared" si="182"/>
        <v/>
      </c>
      <c r="I609" s="116" t="str">
        <f t="shared" si="183"/>
        <v/>
      </c>
      <c r="J609" s="7" t="str">
        <f t="shared" si="184"/>
        <v/>
      </c>
      <c r="K609" s="9" t="str">
        <f t="shared" si="185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5">
      <c r="A610" s="119"/>
      <c r="B610" s="4"/>
      <c r="C610" s="4"/>
      <c r="D610" s="7"/>
      <c r="E610" s="7"/>
      <c r="F610" s="8" t="str">
        <f t="shared" si="180"/>
        <v/>
      </c>
      <c r="G610" s="7" t="str">
        <f t="shared" si="181"/>
        <v/>
      </c>
      <c r="H610" s="5" t="str">
        <f t="shared" si="182"/>
        <v/>
      </c>
      <c r="I610" s="116" t="str">
        <f t="shared" si="183"/>
        <v/>
      </c>
      <c r="J610" s="7" t="str">
        <f t="shared" si="184"/>
        <v/>
      </c>
      <c r="K610" s="9" t="str">
        <f t="shared" si="185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5">
      <c r="A611" s="119"/>
      <c r="B611" s="4"/>
      <c r="C611" s="4"/>
      <c r="D611" s="7"/>
      <c r="E611" s="7"/>
      <c r="F611" s="8" t="str">
        <f t="shared" si="180"/>
        <v/>
      </c>
      <c r="G611" s="7" t="str">
        <f t="shared" si="181"/>
        <v/>
      </c>
      <c r="H611" s="5" t="str">
        <f t="shared" si="182"/>
        <v/>
      </c>
      <c r="I611" s="116" t="str">
        <f t="shared" si="183"/>
        <v/>
      </c>
      <c r="J611" s="7" t="str">
        <f t="shared" si="184"/>
        <v/>
      </c>
      <c r="K611" s="9" t="str">
        <f t="shared" si="185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5">
      <c r="A612" s="119"/>
      <c r="B612" s="4"/>
      <c r="C612" s="4"/>
      <c r="D612" s="7"/>
      <c r="E612" s="7"/>
      <c r="F612" s="8" t="str">
        <f t="shared" si="180"/>
        <v/>
      </c>
      <c r="G612" s="7" t="str">
        <f t="shared" si="181"/>
        <v/>
      </c>
      <c r="H612" s="5" t="str">
        <f t="shared" si="182"/>
        <v/>
      </c>
      <c r="I612" s="116" t="str">
        <f t="shared" si="183"/>
        <v/>
      </c>
      <c r="J612" s="7" t="str">
        <f t="shared" si="184"/>
        <v/>
      </c>
      <c r="K612" s="9" t="str">
        <f t="shared" si="185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5">
      <c r="A613" s="119"/>
      <c r="B613" s="4"/>
      <c r="C613" s="4"/>
      <c r="D613" s="7"/>
      <c r="E613" s="7"/>
      <c r="F613" s="8" t="str">
        <f t="shared" si="180"/>
        <v/>
      </c>
      <c r="G613" s="7" t="str">
        <f t="shared" si="181"/>
        <v/>
      </c>
      <c r="H613" s="5" t="str">
        <f t="shared" si="182"/>
        <v/>
      </c>
      <c r="I613" s="116" t="str">
        <f t="shared" si="183"/>
        <v/>
      </c>
      <c r="J613" s="7" t="str">
        <f t="shared" si="184"/>
        <v/>
      </c>
      <c r="K613" s="9" t="str">
        <f t="shared" si="185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5">
      <c r="A614" s="119"/>
      <c r="B614" s="4"/>
      <c r="C614" s="4"/>
      <c r="D614" s="7"/>
      <c r="E614" s="7"/>
      <c r="F614" s="8" t="str">
        <f t="shared" si="180"/>
        <v/>
      </c>
      <c r="G614" s="7" t="str">
        <f t="shared" si="181"/>
        <v/>
      </c>
      <c r="H614" s="5" t="str">
        <f t="shared" si="182"/>
        <v/>
      </c>
      <c r="I614" s="116" t="str">
        <f t="shared" si="183"/>
        <v/>
      </c>
      <c r="J614" s="7" t="str">
        <f t="shared" si="184"/>
        <v/>
      </c>
      <c r="K614" s="9" t="str">
        <f t="shared" si="185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5">
      <c r="A615" s="119"/>
      <c r="B615" s="4"/>
      <c r="C615" s="4"/>
      <c r="D615" s="7"/>
      <c r="E615" s="7"/>
      <c r="F615" s="8" t="str">
        <f t="shared" ref="F615:F678" si="186">IF(ISBLANK(B615),"",IF(I615="L","Baixa",IF(I615="A","Média",IF(I615="","","Alta"))))</f>
        <v/>
      </c>
      <c r="G615" s="7" t="str">
        <f t="shared" ref="G615:G678" si="187">CONCATENATE(B615,I615)</f>
        <v/>
      </c>
      <c r="H615" s="5" t="str">
        <f t="shared" ref="H615:H678" si="188">IF(ISBLANK(B615),"",IF(B615="ALI",IF(I615="L",7,IF(I615="A",10,15)),IF(B615="AIE",IF(I615="L",5,IF(I615="A",7,10)),IF(B615="SE",IF(I615="L",4,IF(I615="A",5,7)),IF(OR(B615="EE",B615="CE"),IF(I615="L",3,IF(I615="A",4,6)),0)))))</f>
        <v/>
      </c>
      <c r="I615" s="116" t="str">
        <f t="shared" ref="I615:I678" si="189">IF(OR(ISBLANK(D615),ISBLANK(E615)),IF(OR(B615="ALI",B615="AIE"),"L",IF(OR(B615="EE",B615="SE",B615="CE"),"A","")),IF(B615="EE",IF(E615&gt;=3,IF(D615&gt;=5,"H","A"),IF(E615&gt;=2,IF(D615&gt;=16,"H",IF(D615&lt;=4,"L","A")),IF(D615&lt;=15,"L","A"))),IF(OR(B615="SE",B615="CE"),IF(E615&gt;=4,IF(D615&gt;=6,"H","A"),IF(E615&gt;=2,IF(D615&gt;=20,"H",IF(D615&lt;=5,"L","A")),IF(D615&lt;=19,"L","A"))),IF(OR(B615="ALI",B615="AIE"),IF(E615&gt;=6,IF(D615&gt;=20,"H","A"),IF(E615&gt;=2,IF(D615&gt;=51,"H",IF(D615&lt;=19,"L","A")),IF(D615&lt;=50,"L","A"))),""))))</f>
        <v/>
      </c>
      <c r="J615" s="7" t="str">
        <f t="shared" ref="J615:J678" si="190">CONCATENATE(B615,C615)</f>
        <v/>
      </c>
      <c r="K615" s="9" t="str">
        <f t="shared" si="185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5">
      <c r="A616" s="119"/>
      <c r="B616" s="4"/>
      <c r="C616" s="4"/>
      <c r="D616" s="7"/>
      <c r="E616" s="7"/>
      <c r="F616" s="8" t="str">
        <f t="shared" si="186"/>
        <v/>
      </c>
      <c r="G616" s="7" t="str">
        <f t="shared" si="187"/>
        <v/>
      </c>
      <c r="H616" s="5" t="str">
        <f t="shared" si="188"/>
        <v/>
      </c>
      <c r="I616" s="116" t="str">
        <f t="shared" si="189"/>
        <v/>
      </c>
      <c r="J616" s="7" t="str">
        <f t="shared" si="190"/>
        <v/>
      </c>
      <c r="K616" s="9" t="str">
        <f t="shared" si="185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5">
      <c r="A617" s="119"/>
      <c r="B617" s="4"/>
      <c r="C617" s="4"/>
      <c r="D617" s="7"/>
      <c r="E617" s="7"/>
      <c r="F617" s="8" t="str">
        <f t="shared" si="186"/>
        <v/>
      </c>
      <c r="G617" s="7" t="str">
        <f t="shared" si="187"/>
        <v/>
      </c>
      <c r="H617" s="5" t="str">
        <f t="shared" si="188"/>
        <v/>
      </c>
      <c r="I617" s="116" t="str">
        <f t="shared" si="189"/>
        <v/>
      </c>
      <c r="J617" s="7" t="str">
        <f t="shared" si="190"/>
        <v/>
      </c>
      <c r="K617" s="9" t="str">
        <f t="shared" ref="K617:K680" si="191">IF(OR(H617="",H617=0),L617,H617)</f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5">
      <c r="A618" s="119"/>
      <c r="B618" s="4"/>
      <c r="C618" s="4"/>
      <c r="D618" s="7"/>
      <c r="E618" s="7"/>
      <c r="F618" s="8" t="str">
        <f t="shared" si="186"/>
        <v/>
      </c>
      <c r="G618" s="7" t="str">
        <f t="shared" si="187"/>
        <v/>
      </c>
      <c r="H618" s="5" t="str">
        <f t="shared" si="188"/>
        <v/>
      </c>
      <c r="I618" s="116" t="str">
        <f t="shared" si="189"/>
        <v/>
      </c>
      <c r="J618" s="7" t="str">
        <f t="shared" si="190"/>
        <v/>
      </c>
      <c r="K618" s="9" t="str">
        <f t="shared" si="191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5">
      <c r="A619" s="119"/>
      <c r="B619" s="4"/>
      <c r="C619" s="4"/>
      <c r="D619" s="7"/>
      <c r="E619" s="7"/>
      <c r="F619" s="8" t="str">
        <f t="shared" si="186"/>
        <v/>
      </c>
      <c r="G619" s="7" t="str">
        <f t="shared" si="187"/>
        <v/>
      </c>
      <c r="H619" s="5" t="str">
        <f t="shared" si="188"/>
        <v/>
      </c>
      <c r="I619" s="116" t="str">
        <f t="shared" si="189"/>
        <v/>
      </c>
      <c r="J619" s="7" t="str">
        <f t="shared" si="190"/>
        <v/>
      </c>
      <c r="K619" s="9" t="str">
        <f t="shared" si="191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5">
      <c r="A620" s="119"/>
      <c r="B620" s="4"/>
      <c r="C620" s="4"/>
      <c r="D620" s="7"/>
      <c r="E620" s="7"/>
      <c r="F620" s="8" t="str">
        <f t="shared" si="186"/>
        <v/>
      </c>
      <c r="G620" s="7" t="str">
        <f t="shared" si="187"/>
        <v/>
      </c>
      <c r="H620" s="5" t="str">
        <f t="shared" si="188"/>
        <v/>
      </c>
      <c r="I620" s="116" t="str">
        <f t="shared" si="189"/>
        <v/>
      </c>
      <c r="J620" s="7" t="str">
        <f t="shared" si="190"/>
        <v/>
      </c>
      <c r="K620" s="9" t="str">
        <f t="shared" si="191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5">
      <c r="A621" s="119"/>
      <c r="B621" s="4"/>
      <c r="C621" s="4"/>
      <c r="D621" s="7"/>
      <c r="E621" s="7"/>
      <c r="F621" s="8" t="str">
        <f t="shared" si="186"/>
        <v/>
      </c>
      <c r="G621" s="7" t="str">
        <f t="shared" si="187"/>
        <v/>
      </c>
      <c r="H621" s="5" t="str">
        <f t="shared" si="188"/>
        <v/>
      </c>
      <c r="I621" s="116" t="str">
        <f t="shared" si="189"/>
        <v/>
      </c>
      <c r="J621" s="7" t="str">
        <f t="shared" si="190"/>
        <v/>
      </c>
      <c r="K621" s="9" t="str">
        <f t="shared" si="191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5">
      <c r="A622" s="119"/>
      <c r="B622" s="4"/>
      <c r="C622" s="4"/>
      <c r="D622" s="7"/>
      <c r="E622" s="7"/>
      <c r="F622" s="8" t="str">
        <f t="shared" si="186"/>
        <v/>
      </c>
      <c r="G622" s="7" t="str">
        <f t="shared" si="187"/>
        <v/>
      </c>
      <c r="H622" s="5" t="str">
        <f t="shared" si="188"/>
        <v/>
      </c>
      <c r="I622" s="116" t="str">
        <f t="shared" si="189"/>
        <v/>
      </c>
      <c r="J622" s="7" t="str">
        <f t="shared" si="190"/>
        <v/>
      </c>
      <c r="K622" s="9" t="str">
        <f t="shared" si="191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5">
      <c r="A623" s="119"/>
      <c r="B623" s="4"/>
      <c r="C623" s="4"/>
      <c r="D623" s="7"/>
      <c r="E623" s="7"/>
      <c r="F623" s="8" t="str">
        <f t="shared" si="186"/>
        <v/>
      </c>
      <c r="G623" s="7" t="str">
        <f t="shared" si="187"/>
        <v/>
      </c>
      <c r="H623" s="5" t="str">
        <f t="shared" si="188"/>
        <v/>
      </c>
      <c r="I623" s="116" t="str">
        <f t="shared" si="189"/>
        <v/>
      </c>
      <c r="J623" s="7" t="str">
        <f t="shared" si="190"/>
        <v/>
      </c>
      <c r="K623" s="9" t="str">
        <f t="shared" si="191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5">
      <c r="A624" s="119"/>
      <c r="B624" s="4"/>
      <c r="C624" s="4"/>
      <c r="D624" s="7"/>
      <c r="E624" s="7"/>
      <c r="F624" s="8" t="str">
        <f t="shared" si="186"/>
        <v/>
      </c>
      <c r="G624" s="7" t="str">
        <f t="shared" si="187"/>
        <v/>
      </c>
      <c r="H624" s="5" t="str">
        <f t="shared" si="188"/>
        <v/>
      </c>
      <c r="I624" s="116" t="str">
        <f t="shared" si="189"/>
        <v/>
      </c>
      <c r="J624" s="7" t="str">
        <f t="shared" si="190"/>
        <v/>
      </c>
      <c r="K624" s="9" t="str">
        <f t="shared" si="191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5">
      <c r="A625" s="119"/>
      <c r="B625" s="4"/>
      <c r="C625" s="4"/>
      <c r="D625" s="7"/>
      <c r="E625" s="7"/>
      <c r="F625" s="8" t="str">
        <f t="shared" si="186"/>
        <v/>
      </c>
      <c r="G625" s="7" t="str">
        <f t="shared" si="187"/>
        <v/>
      </c>
      <c r="H625" s="5" t="str">
        <f t="shared" si="188"/>
        <v/>
      </c>
      <c r="I625" s="116" t="str">
        <f t="shared" si="189"/>
        <v/>
      </c>
      <c r="J625" s="7" t="str">
        <f t="shared" si="190"/>
        <v/>
      </c>
      <c r="K625" s="9" t="str">
        <f t="shared" si="191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5">
      <c r="A626" s="119"/>
      <c r="B626" s="4"/>
      <c r="C626" s="4"/>
      <c r="D626" s="7"/>
      <c r="E626" s="7"/>
      <c r="F626" s="8" t="str">
        <f t="shared" si="186"/>
        <v/>
      </c>
      <c r="G626" s="7" t="str">
        <f t="shared" si="187"/>
        <v/>
      </c>
      <c r="H626" s="5" t="str">
        <f t="shared" si="188"/>
        <v/>
      </c>
      <c r="I626" s="116" t="str">
        <f t="shared" si="189"/>
        <v/>
      </c>
      <c r="J626" s="7" t="str">
        <f t="shared" si="190"/>
        <v/>
      </c>
      <c r="K626" s="9" t="str">
        <f t="shared" si="191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5">
      <c r="A627" s="119"/>
      <c r="B627" s="4"/>
      <c r="C627" s="4"/>
      <c r="D627" s="7"/>
      <c r="E627" s="7"/>
      <c r="F627" s="8" t="str">
        <f t="shared" si="186"/>
        <v/>
      </c>
      <c r="G627" s="7" t="str">
        <f t="shared" si="187"/>
        <v/>
      </c>
      <c r="H627" s="5" t="str">
        <f t="shared" si="188"/>
        <v/>
      </c>
      <c r="I627" s="116" t="str">
        <f t="shared" si="189"/>
        <v/>
      </c>
      <c r="J627" s="7" t="str">
        <f t="shared" si="190"/>
        <v/>
      </c>
      <c r="K627" s="9" t="str">
        <f t="shared" si="191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5">
      <c r="A628" s="119"/>
      <c r="B628" s="4"/>
      <c r="C628" s="4"/>
      <c r="D628" s="7"/>
      <c r="E628" s="7"/>
      <c r="F628" s="8" t="str">
        <f t="shared" si="186"/>
        <v/>
      </c>
      <c r="G628" s="7" t="str">
        <f t="shared" si="187"/>
        <v/>
      </c>
      <c r="H628" s="5" t="str">
        <f t="shared" si="188"/>
        <v/>
      </c>
      <c r="I628" s="116" t="str">
        <f t="shared" si="189"/>
        <v/>
      </c>
      <c r="J628" s="7" t="str">
        <f t="shared" si="190"/>
        <v/>
      </c>
      <c r="K628" s="9" t="str">
        <f t="shared" si="191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5">
      <c r="A629" s="119"/>
      <c r="B629" s="4"/>
      <c r="C629" s="4"/>
      <c r="D629" s="7"/>
      <c r="E629" s="7"/>
      <c r="F629" s="8" t="str">
        <f t="shared" si="186"/>
        <v/>
      </c>
      <c r="G629" s="7" t="str">
        <f t="shared" si="187"/>
        <v/>
      </c>
      <c r="H629" s="5" t="str">
        <f t="shared" si="188"/>
        <v/>
      </c>
      <c r="I629" s="116" t="str">
        <f t="shared" si="189"/>
        <v/>
      </c>
      <c r="J629" s="7" t="str">
        <f t="shared" si="190"/>
        <v/>
      </c>
      <c r="K629" s="9" t="str">
        <f t="shared" si="191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5">
      <c r="A630" s="119"/>
      <c r="B630" s="4"/>
      <c r="C630" s="4"/>
      <c r="D630" s="7"/>
      <c r="E630" s="7"/>
      <c r="F630" s="8" t="str">
        <f t="shared" si="186"/>
        <v/>
      </c>
      <c r="G630" s="7" t="str">
        <f t="shared" si="187"/>
        <v/>
      </c>
      <c r="H630" s="5" t="str">
        <f t="shared" si="188"/>
        <v/>
      </c>
      <c r="I630" s="116" t="str">
        <f t="shared" si="189"/>
        <v/>
      </c>
      <c r="J630" s="7" t="str">
        <f t="shared" si="190"/>
        <v/>
      </c>
      <c r="K630" s="9" t="str">
        <f t="shared" si="191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5">
      <c r="A631" s="119"/>
      <c r="B631" s="4"/>
      <c r="C631" s="4"/>
      <c r="D631" s="7"/>
      <c r="E631" s="7"/>
      <c r="F631" s="8" t="str">
        <f t="shared" si="186"/>
        <v/>
      </c>
      <c r="G631" s="7" t="str">
        <f t="shared" si="187"/>
        <v/>
      </c>
      <c r="H631" s="5" t="str">
        <f t="shared" si="188"/>
        <v/>
      </c>
      <c r="I631" s="116" t="str">
        <f t="shared" si="189"/>
        <v/>
      </c>
      <c r="J631" s="7" t="str">
        <f t="shared" si="190"/>
        <v/>
      </c>
      <c r="K631" s="9" t="str">
        <f t="shared" si="191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5">
      <c r="A632" s="119"/>
      <c r="B632" s="4"/>
      <c r="C632" s="4"/>
      <c r="D632" s="7"/>
      <c r="E632" s="7"/>
      <c r="F632" s="8" t="str">
        <f t="shared" si="186"/>
        <v/>
      </c>
      <c r="G632" s="7" t="str">
        <f t="shared" si="187"/>
        <v/>
      </c>
      <c r="H632" s="5" t="str">
        <f t="shared" si="188"/>
        <v/>
      </c>
      <c r="I632" s="116" t="str">
        <f t="shared" si="189"/>
        <v/>
      </c>
      <c r="J632" s="7" t="str">
        <f t="shared" si="190"/>
        <v/>
      </c>
      <c r="K632" s="9" t="str">
        <f t="shared" si="191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5">
      <c r="A633" s="119"/>
      <c r="B633" s="4"/>
      <c r="C633" s="4"/>
      <c r="D633" s="7"/>
      <c r="E633" s="7"/>
      <c r="F633" s="8" t="str">
        <f t="shared" si="186"/>
        <v/>
      </c>
      <c r="G633" s="7" t="str">
        <f t="shared" si="187"/>
        <v/>
      </c>
      <c r="H633" s="5" t="str">
        <f t="shared" si="188"/>
        <v/>
      </c>
      <c r="I633" s="116" t="str">
        <f t="shared" si="189"/>
        <v/>
      </c>
      <c r="J633" s="7" t="str">
        <f t="shared" si="190"/>
        <v/>
      </c>
      <c r="K633" s="9" t="str">
        <f t="shared" si="191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5">
      <c r="A634" s="119"/>
      <c r="B634" s="4"/>
      <c r="C634" s="4"/>
      <c r="D634" s="7"/>
      <c r="E634" s="7"/>
      <c r="F634" s="8" t="str">
        <f t="shared" si="186"/>
        <v/>
      </c>
      <c r="G634" s="7" t="str">
        <f t="shared" si="187"/>
        <v/>
      </c>
      <c r="H634" s="5" t="str">
        <f t="shared" si="188"/>
        <v/>
      </c>
      <c r="I634" s="116" t="str">
        <f t="shared" si="189"/>
        <v/>
      </c>
      <c r="J634" s="7" t="str">
        <f t="shared" si="190"/>
        <v/>
      </c>
      <c r="K634" s="9" t="str">
        <f t="shared" si="191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5">
      <c r="A635" s="119"/>
      <c r="B635" s="4"/>
      <c r="C635" s="4"/>
      <c r="D635" s="7"/>
      <c r="E635" s="7"/>
      <c r="F635" s="8" t="str">
        <f t="shared" si="186"/>
        <v/>
      </c>
      <c r="G635" s="7" t="str">
        <f t="shared" si="187"/>
        <v/>
      </c>
      <c r="H635" s="5" t="str">
        <f t="shared" si="188"/>
        <v/>
      </c>
      <c r="I635" s="116" t="str">
        <f t="shared" si="189"/>
        <v/>
      </c>
      <c r="J635" s="7" t="str">
        <f t="shared" si="190"/>
        <v/>
      </c>
      <c r="K635" s="9" t="str">
        <f t="shared" si="191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5">
      <c r="A636" s="119"/>
      <c r="B636" s="4"/>
      <c r="C636" s="4"/>
      <c r="D636" s="7"/>
      <c r="E636" s="7"/>
      <c r="F636" s="8" t="str">
        <f t="shared" si="186"/>
        <v/>
      </c>
      <c r="G636" s="7" t="str">
        <f t="shared" si="187"/>
        <v/>
      </c>
      <c r="H636" s="5" t="str">
        <f t="shared" si="188"/>
        <v/>
      </c>
      <c r="I636" s="116" t="str">
        <f t="shared" si="189"/>
        <v/>
      </c>
      <c r="J636" s="7" t="str">
        <f t="shared" si="190"/>
        <v/>
      </c>
      <c r="K636" s="9" t="str">
        <f t="shared" si="191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5">
      <c r="A637" s="119"/>
      <c r="B637" s="4"/>
      <c r="C637" s="4"/>
      <c r="D637" s="7"/>
      <c r="E637" s="7"/>
      <c r="F637" s="8" t="str">
        <f t="shared" si="186"/>
        <v/>
      </c>
      <c r="G637" s="7" t="str">
        <f t="shared" si="187"/>
        <v/>
      </c>
      <c r="H637" s="5" t="str">
        <f t="shared" si="188"/>
        <v/>
      </c>
      <c r="I637" s="116" t="str">
        <f t="shared" si="189"/>
        <v/>
      </c>
      <c r="J637" s="7" t="str">
        <f t="shared" si="190"/>
        <v/>
      </c>
      <c r="K637" s="9" t="str">
        <f t="shared" si="191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5">
      <c r="A638" s="119"/>
      <c r="B638" s="4"/>
      <c r="C638" s="4"/>
      <c r="D638" s="7"/>
      <c r="E638" s="7"/>
      <c r="F638" s="8" t="str">
        <f t="shared" si="186"/>
        <v/>
      </c>
      <c r="G638" s="7" t="str">
        <f t="shared" si="187"/>
        <v/>
      </c>
      <c r="H638" s="5" t="str">
        <f t="shared" si="188"/>
        <v/>
      </c>
      <c r="I638" s="116" t="str">
        <f t="shared" si="189"/>
        <v/>
      </c>
      <c r="J638" s="7" t="str">
        <f t="shared" si="190"/>
        <v/>
      </c>
      <c r="K638" s="9" t="str">
        <f t="shared" si="191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5">
      <c r="A639" s="119"/>
      <c r="B639" s="4"/>
      <c r="C639" s="4"/>
      <c r="D639" s="7"/>
      <c r="E639" s="7"/>
      <c r="F639" s="8" t="str">
        <f t="shared" si="186"/>
        <v/>
      </c>
      <c r="G639" s="7" t="str">
        <f t="shared" si="187"/>
        <v/>
      </c>
      <c r="H639" s="5" t="str">
        <f t="shared" si="188"/>
        <v/>
      </c>
      <c r="I639" s="116" t="str">
        <f t="shared" si="189"/>
        <v/>
      </c>
      <c r="J639" s="7" t="str">
        <f t="shared" si="190"/>
        <v/>
      </c>
      <c r="K639" s="9" t="str">
        <f t="shared" si="191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5">
      <c r="A640" s="119"/>
      <c r="B640" s="4"/>
      <c r="C640" s="4"/>
      <c r="D640" s="7"/>
      <c r="E640" s="7"/>
      <c r="F640" s="8" t="str">
        <f t="shared" si="186"/>
        <v/>
      </c>
      <c r="G640" s="7" t="str">
        <f t="shared" si="187"/>
        <v/>
      </c>
      <c r="H640" s="5" t="str">
        <f t="shared" si="188"/>
        <v/>
      </c>
      <c r="I640" s="116" t="str">
        <f t="shared" si="189"/>
        <v/>
      </c>
      <c r="J640" s="7" t="str">
        <f t="shared" si="190"/>
        <v/>
      </c>
      <c r="K640" s="9" t="str">
        <f t="shared" si="191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5">
      <c r="A641" s="119"/>
      <c r="B641" s="4"/>
      <c r="C641" s="4"/>
      <c r="D641" s="7"/>
      <c r="E641" s="7"/>
      <c r="F641" s="8" t="str">
        <f t="shared" si="186"/>
        <v/>
      </c>
      <c r="G641" s="7" t="str">
        <f t="shared" si="187"/>
        <v/>
      </c>
      <c r="H641" s="5" t="str">
        <f t="shared" si="188"/>
        <v/>
      </c>
      <c r="I641" s="116" t="str">
        <f t="shared" si="189"/>
        <v/>
      </c>
      <c r="J641" s="7" t="str">
        <f t="shared" si="190"/>
        <v/>
      </c>
      <c r="K641" s="9" t="str">
        <f t="shared" si="191"/>
        <v/>
      </c>
      <c r="L641" s="9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5">
      <c r="A642" s="119"/>
      <c r="B642" s="4"/>
      <c r="C642" s="4"/>
      <c r="D642" s="7"/>
      <c r="E642" s="7"/>
      <c r="F642" s="8" t="str">
        <f t="shared" si="186"/>
        <v/>
      </c>
      <c r="G642" s="7" t="str">
        <f t="shared" si="187"/>
        <v/>
      </c>
      <c r="H642" s="5" t="str">
        <f t="shared" si="188"/>
        <v/>
      </c>
      <c r="I642" s="116" t="str">
        <f t="shared" si="189"/>
        <v/>
      </c>
      <c r="J642" s="7" t="str">
        <f t="shared" si="190"/>
        <v/>
      </c>
      <c r="K642" s="9" t="str">
        <f t="shared" si="191"/>
        <v/>
      </c>
      <c r="L642" s="9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5">
      <c r="A643" s="119"/>
      <c r="B643" s="4"/>
      <c r="C643" s="4"/>
      <c r="D643" s="7"/>
      <c r="E643" s="7"/>
      <c r="F643" s="8" t="str">
        <f t="shared" si="186"/>
        <v/>
      </c>
      <c r="G643" s="7" t="str">
        <f t="shared" si="187"/>
        <v/>
      </c>
      <c r="H643" s="5" t="str">
        <f t="shared" si="188"/>
        <v/>
      </c>
      <c r="I643" s="116" t="str">
        <f t="shared" si="189"/>
        <v/>
      </c>
      <c r="J643" s="7" t="str">
        <f t="shared" si="190"/>
        <v/>
      </c>
      <c r="K643" s="9" t="str">
        <f t="shared" si="191"/>
        <v/>
      </c>
      <c r="L643" s="9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x14ac:dyDescent="0.25">
      <c r="A644" s="119"/>
      <c r="B644" s="4"/>
      <c r="C644" s="4"/>
      <c r="D644" s="7"/>
      <c r="E644" s="7"/>
      <c r="F644" s="8" t="str">
        <f t="shared" si="186"/>
        <v/>
      </c>
      <c r="G644" s="7" t="str">
        <f t="shared" si="187"/>
        <v/>
      </c>
      <c r="H644" s="5" t="str">
        <f t="shared" si="188"/>
        <v/>
      </c>
      <c r="I644" s="116" t="str">
        <f t="shared" si="189"/>
        <v/>
      </c>
      <c r="J644" s="7" t="str">
        <f t="shared" si="190"/>
        <v/>
      </c>
      <c r="K644" s="9" t="str">
        <f t="shared" si="191"/>
        <v/>
      </c>
      <c r="L644" s="9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0"/>
      <c r="N644" s="10"/>
      <c r="O644" s="6"/>
    </row>
    <row r="645" spans="1:15" x14ac:dyDescent="0.25">
      <c r="A645" s="119"/>
      <c r="B645" s="4"/>
      <c r="C645" s="4"/>
      <c r="D645" s="7"/>
      <c r="E645" s="7"/>
      <c r="F645" s="8" t="str">
        <f t="shared" si="186"/>
        <v/>
      </c>
      <c r="G645" s="7" t="str">
        <f t="shared" si="187"/>
        <v/>
      </c>
      <c r="H645" s="5" t="str">
        <f t="shared" si="188"/>
        <v/>
      </c>
      <c r="I645" s="116" t="str">
        <f t="shared" si="189"/>
        <v/>
      </c>
      <c r="J645" s="7" t="str">
        <f t="shared" si="190"/>
        <v/>
      </c>
      <c r="K645" s="9" t="str">
        <f t="shared" si="191"/>
        <v/>
      </c>
      <c r="L645" s="9" t="str">
        <f>IF(NOT(ISERROR(VLOOKUP(B645,Deflatores!G$42:H$64,2,FALSE))),VLOOKUP(B645,Deflatores!G$42:H$64,2,FALSE),IF(OR(ISBLANK(C645),ISBLANK(B645)),"",VLOOKUP(C645,Deflatores!G$4:H$38,2,FALSE)*H645+VLOOKUP(C645,Deflatores!G$4:I$38,3,FALSE)))</f>
        <v/>
      </c>
      <c r="M645" s="10"/>
      <c r="N645" s="10"/>
      <c r="O645" s="6"/>
    </row>
    <row r="646" spans="1:15" x14ac:dyDescent="0.25">
      <c r="A646" s="119"/>
      <c r="B646" s="4"/>
      <c r="C646" s="4"/>
      <c r="D646" s="7"/>
      <c r="E646" s="7"/>
      <c r="F646" s="8" t="str">
        <f t="shared" si="186"/>
        <v/>
      </c>
      <c r="G646" s="7" t="str">
        <f t="shared" si="187"/>
        <v/>
      </c>
      <c r="H646" s="5" t="str">
        <f t="shared" si="188"/>
        <v/>
      </c>
      <c r="I646" s="116" t="str">
        <f t="shared" si="189"/>
        <v/>
      </c>
      <c r="J646" s="7" t="str">
        <f t="shared" si="190"/>
        <v/>
      </c>
      <c r="K646" s="9" t="str">
        <f t="shared" si="191"/>
        <v/>
      </c>
      <c r="L646" s="9" t="str">
        <f>IF(NOT(ISERROR(VLOOKUP(B646,Deflatores!G$42:H$64,2,FALSE))),VLOOKUP(B646,Deflatores!G$42:H$64,2,FALSE),IF(OR(ISBLANK(C646),ISBLANK(B646)),"",VLOOKUP(C646,Deflatores!G$4:H$38,2,FALSE)*H646+VLOOKUP(C646,Deflatores!G$4:I$38,3,FALSE)))</f>
        <v/>
      </c>
      <c r="M646" s="10"/>
      <c r="N646" s="10"/>
      <c r="O646" s="6"/>
    </row>
    <row r="647" spans="1:15" x14ac:dyDescent="0.25">
      <c r="A647" s="119"/>
      <c r="B647" s="4"/>
      <c r="C647" s="4"/>
      <c r="D647" s="7"/>
      <c r="E647" s="7"/>
      <c r="F647" s="8" t="str">
        <f t="shared" si="186"/>
        <v/>
      </c>
      <c r="G647" s="7" t="str">
        <f t="shared" si="187"/>
        <v/>
      </c>
      <c r="H647" s="5" t="str">
        <f t="shared" si="188"/>
        <v/>
      </c>
      <c r="I647" s="116" t="str">
        <f t="shared" si="189"/>
        <v/>
      </c>
      <c r="J647" s="7" t="str">
        <f t="shared" si="190"/>
        <v/>
      </c>
      <c r="K647" s="9" t="str">
        <f t="shared" si="191"/>
        <v/>
      </c>
      <c r="L647" s="9" t="str">
        <f>IF(NOT(ISERROR(VLOOKUP(B647,Deflatores!G$42:H$64,2,FALSE))),VLOOKUP(B647,Deflatores!G$42:H$64,2,FALSE),IF(OR(ISBLANK(C647),ISBLANK(B647)),"",VLOOKUP(C647,Deflatores!G$4:H$38,2,FALSE)*H647+VLOOKUP(C647,Deflatores!G$4:I$38,3,FALSE)))</f>
        <v/>
      </c>
      <c r="M647" s="10"/>
      <c r="N647" s="10"/>
      <c r="O647" s="6"/>
    </row>
    <row r="648" spans="1:15" x14ac:dyDescent="0.25">
      <c r="A648" s="119"/>
      <c r="B648" s="4"/>
      <c r="C648" s="4"/>
      <c r="D648" s="7"/>
      <c r="E648" s="7"/>
      <c r="F648" s="8" t="str">
        <f t="shared" si="186"/>
        <v/>
      </c>
      <c r="G648" s="7" t="str">
        <f t="shared" si="187"/>
        <v/>
      </c>
      <c r="H648" s="5" t="str">
        <f t="shared" si="188"/>
        <v/>
      </c>
      <c r="I648" s="116" t="str">
        <f t="shared" si="189"/>
        <v/>
      </c>
      <c r="J648" s="7" t="str">
        <f t="shared" si="190"/>
        <v/>
      </c>
      <c r="K648" s="9" t="str">
        <f t="shared" si="191"/>
        <v/>
      </c>
      <c r="L648" s="9" t="str">
        <f>IF(NOT(ISERROR(VLOOKUP(B648,Deflatores!G$42:H$64,2,FALSE))),VLOOKUP(B648,Deflatores!G$42:H$64,2,FALSE),IF(OR(ISBLANK(C648),ISBLANK(B648)),"",VLOOKUP(C648,Deflatores!G$4:H$38,2,FALSE)*H648+VLOOKUP(C648,Deflatores!G$4:I$38,3,FALSE)))</f>
        <v/>
      </c>
      <c r="M648" s="10"/>
      <c r="N648" s="10"/>
      <c r="O648" s="6"/>
    </row>
    <row r="649" spans="1:15" x14ac:dyDescent="0.25">
      <c r="A649" s="119"/>
      <c r="B649" s="4"/>
      <c r="C649" s="4"/>
      <c r="D649" s="7"/>
      <c r="E649" s="7"/>
      <c r="F649" s="8" t="str">
        <f t="shared" si="186"/>
        <v/>
      </c>
      <c r="G649" s="7" t="str">
        <f t="shared" si="187"/>
        <v/>
      </c>
      <c r="H649" s="5" t="str">
        <f t="shared" si="188"/>
        <v/>
      </c>
      <c r="I649" s="116" t="str">
        <f t="shared" si="189"/>
        <v/>
      </c>
      <c r="J649" s="7" t="str">
        <f t="shared" si="190"/>
        <v/>
      </c>
      <c r="K649" s="9" t="str">
        <f t="shared" si="191"/>
        <v/>
      </c>
      <c r="L649" s="9" t="str">
        <f>IF(NOT(ISERROR(VLOOKUP(B649,Deflatores!G$42:H$64,2,FALSE))),VLOOKUP(B649,Deflatores!G$42:H$64,2,FALSE),IF(OR(ISBLANK(C649),ISBLANK(B649)),"",VLOOKUP(C649,Deflatores!G$4:H$38,2,FALSE)*H649+VLOOKUP(C649,Deflatores!G$4:I$38,3,FALSE)))</f>
        <v/>
      </c>
      <c r="M649" s="10"/>
      <c r="N649" s="10"/>
      <c r="O649" s="6"/>
    </row>
    <row r="650" spans="1:15" x14ac:dyDescent="0.25">
      <c r="A650" s="119"/>
      <c r="B650" s="4"/>
      <c r="C650" s="4"/>
      <c r="D650" s="7"/>
      <c r="E650" s="7"/>
      <c r="F650" s="8" t="str">
        <f t="shared" si="186"/>
        <v/>
      </c>
      <c r="G650" s="7" t="str">
        <f t="shared" si="187"/>
        <v/>
      </c>
      <c r="H650" s="5" t="str">
        <f t="shared" si="188"/>
        <v/>
      </c>
      <c r="I650" s="116" t="str">
        <f t="shared" si="189"/>
        <v/>
      </c>
      <c r="J650" s="7" t="str">
        <f t="shared" si="190"/>
        <v/>
      </c>
      <c r="K650" s="9" t="str">
        <f t="shared" si="191"/>
        <v/>
      </c>
      <c r="L650" s="9" t="str">
        <f>IF(NOT(ISERROR(VLOOKUP(B650,Deflatores!G$42:H$64,2,FALSE))),VLOOKUP(B650,Deflatores!G$42:H$64,2,FALSE),IF(OR(ISBLANK(C650),ISBLANK(B650)),"",VLOOKUP(C650,Deflatores!G$4:H$38,2,FALSE)*H650+VLOOKUP(C650,Deflatores!G$4:I$38,3,FALSE)))</f>
        <v/>
      </c>
      <c r="M650" s="10"/>
      <c r="N650" s="10"/>
      <c r="O650" s="6"/>
    </row>
    <row r="651" spans="1:15" x14ac:dyDescent="0.25">
      <c r="A651" s="119"/>
      <c r="B651" s="4"/>
      <c r="C651" s="4"/>
      <c r="D651" s="7"/>
      <c r="E651" s="7"/>
      <c r="F651" s="8" t="str">
        <f t="shared" si="186"/>
        <v/>
      </c>
      <c r="G651" s="7" t="str">
        <f t="shared" si="187"/>
        <v/>
      </c>
      <c r="H651" s="5" t="str">
        <f t="shared" si="188"/>
        <v/>
      </c>
      <c r="I651" s="116" t="str">
        <f t="shared" si="189"/>
        <v/>
      </c>
      <c r="J651" s="7" t="str">
        <f t="shared" si="190"/>
        <v/>
      </c>
      <c r="K651" s="9" t="str">
        <f t="shared" si="191"/>
        <v/>
      </c>
      <c r="L651" s="9" t="str">
        <f>IF(NOT(ISERROR(VLOOKUP(B651,Deflatores!G$42:H$64,2,FALSE))),VLOOKUP(B651,Deflatores!G$42:H$64,2,FALSE),IF(OR(ISBLANK(C651),ISBLANK(B651)),"",VLOOKUP(C651,Deflatores!G$4:H$38,2,FALSE)*H651+VLOOKUP(C651,Deflatores!G$4:I$38,3,FALSE)))</f>
        <v/>
      </c>
      <c r="M651" s="10"/>
      <c r="N651" s="10"/>
      <c r="O651" s="6"/>
    </row>
    <row r="652" spans="1:15" x14ac:dyDescent="0.25">
      <c r="A652" s="119"/>
      <c r="B652" s="4"/>
      <c r="C652" s="4"/>
      <c r="D652" s="7"/>
      <c r="E652" s="7"/>
      <c r="F652" s="8" t="str">
        <f t="shared" si="186"/>
        <v/>
      </c>
      <c r="G652" s="7" t="str">
        <f t="shared" si="187"/>
        <v/>
      </c>
      <c r="H652" s="5" t="str">
        <f t="shared" si="188"/>
        <v/>
      </c>
      <c r="I652" s="116" t="str">
        <f t="shared" si="189"/>
        <v/>
      </c>
      <c r="J652" s="7" t="str">
        <f t="shared" si="190"/>
        <v/>
      </c>
      <c r="K652" s="9" t="str">
        <f t="shared" si="191"/>
        <v/>
      </c>
      <c r="L652" s="9" t="str">
        <f>IF(NOT(ISERROR(VLOOKUP(B652,Deflatores!G$42:H$64,2,FALSE))),VLOOKUP(B652,Deflatores!G$42:H$64,2,FALSE),IF(OR(ISBLANK(C652),ISBLANK(B652)),"",VLOOKUP(C652,Deflatores!G$4:H$38,2,FALSE)*H652+VLOOKUP(C652,Deflatores!G$4:I$38,3,FALSE)))</f>
        <v/>
      </c>
      <c r="M652" s="10"/>
      <c r="N652" s="10"/>
      <c r="O652" s="6"/>
    </row>
    <row r="653" spans="1:15" x14ac:dyDescent="0.25">
      <c r="A653" s="119"/>
      <c r="B653" s="4"/>
      <c r="C653" s="4"/>
      <c r="D653" s="7"/>
      <c r="E653" s="7"/>
      <c r="F653" s="8" t="str">
        <f t="shared" si="186"/>
        <v/>
      </c>
      <c r="G653" s="7" t="str">
        <f t="shared" si="187"/>
        <v/>
      </c>
      <c r="H653" s="5" t="str">
        <f t="shared" si="188"/>
        <v/>
      </c>
      <c r="I653" s="116" t="str">
        <f t="shared" si="189"/>
        <v/>
      </c>
      <c r="J653" s="7" t="str">
        <f t="shared" si="190"/>
        <v/>
      </c>
      <c r="K653" s="9" t="str">
        <f t="shared" si="191"/>
        <v/>
      </c>
      <c r="L653" s="9" t="str">
        <f>IF(NOT(ISERROR(VLOOKUP(B653,Deflatores!G$42:H$64,2,FALSE))),VLOOKUP(B653,Deflatores!G$42:H$64,2,FALSE),IF(OR(ISBLANK(C653),ISBLANK(B653)),"",VLOOKUP(C653,Deflatores!G$4:H$38,2,FALSE)*H653+VLOOKUP(C653,Deflatores!G$4:I$38,3,FALSE)))</f>
        <v/>
      </c>
      <c r="M653" s="10"/>
      <c r="N653" s="10"/>
      <c r="O653" s="6"/>
    </row>
    <row r="654" spans="1:15" x14ac:dyDescent="0.25">
      <c r="A654" s="119"/>
      <c r="B654" s="4"/>
      <c r="C654" s="4"/>
      <c r="D654" s="7"/>
      <c r="E654" s="7"/>
      <c r="F654" s="8" t="str">
        <f t="shared" si="186"/>
        <v/>
      </c>
      <c r="G654" s="7" t="str">
        <f t="shared" si="187"/>
        <v/>
      </c>
      <c r="H654" s="5" t="str">
        <f t="shared" si="188"/>
        <v/>
      </c>
      <c r="I654" s="116" t="str">
        <f t="shared" si="189"/>
        <v/>
      </c>
      <c r="J654" s="7" t="str">
        <f t="shared" si="190"/>
        <v/>
      </c>
      <c r="K654" s="9" t="str">
        <f t="shared" si="191"/>
        <v/>
      </c>
      <c r="L654" s="9" t="str">
        <f>IF(NOT(ISERROR(VLOOKUP(B654,Deflatores!G$42:H$64,2,FALSE))),VLOOKUP(B654,Deflatores!G$42:H$64,2,FALSE),IF(OR(ISBLANK(C654),ISBLANK(B654)),"",VLOOKUP(C654,Deflatores!G$4:H$38,2,FALSE)*H654+VLOOKUP(C654,Deflatores!G$4:I$38,3,FALSE)))</f>
        <v/>
      </c>
      <c r="M654" s="10"/>
      <c r="N654" s="10"/>
      <c r="O654" s="6"/>
    </row>
    <row r="655" spans="1:15" x14ac:dyDescent="0.25">
      <c r="A655" s="119"/>
      <c r="B655" s="4"/>
      <c r="C655" s="4"/>
      <c r="D655" s="7"/>
      <c r="E655" s="7"/>
      <c r="F655" s="8" t="str">
        <f t="shared" si="186"/>
        <v/>
      </c>
      <c r="G655" s="7" t="str">
        <f t="shared" si="187"/>
        <v/>
      </c>
      <c r="H655" s="5" t="str">
        <f t="shared" si="188"/>
        <v/>
      </c>
      <c r="I655" s="116" t="str">
        <f t="shared" si="189"/>
        <v/>
      </c>
      <c r="J655" s="7" t="str">
        <f t="shared" si="190"/>
        <v/>
      </c>
      <c r="K655" s="9" t="str">
        <f t="shared" si="191"/>
        <v/>
      </c>
      <c r="L655" s="9" t="str">
        <f>IF(NOT(ISERROR(VLOOKUP(B655,Deflatores!G$42:H$64,2,FALSE))),VLOOKUP(B655,Deflatores!G$42:H$64,2,FALSE),IF(OR(ISBLANK(C655),ISBLANK(B655)),"",VLOOKUP(C655,Deflatores!G$4:H$38,2,FALSE)*H655+VLOOKUP(C655,Deflatores!G$4:I$38,3,FALSE)))</f>
        <v/>
      </c>
      <c r="M655" s="10"/>
      <c r="N655" s="10"/>
      <c r="O655" s="6"/>
    </row>
    <row r="656" spans="1:15" x14ac:dyDescent="0.25">
      <c r="A656" s="119"/>
      <c r="B656" s="4"/>
      <c r="C656" s="4"/>
      <c r="D656" s="7"/>
      <c r="E656" s="7"/>
      <c r="F656" s="8" t="str">
        <f t="shared" si="186"/>
        <v/>
      </c>
      <c r="G656" s="7" t="str">
        <f t="shared" si="187"/>
        <v/>
      </c>
      <c r="H656" s="5" t="str">
        <f t="shared" si="188"/>
        <v/>
      </c>
      <c r="I656" s="116" t="str">
        <f t="shared" si="189"/>
        <v/>
      </c>
      <c r="J656" s="7" t="str">
        <f t="shared" si="190"/>
        <v/>
      </c>
      <c r="K656" s="9" t="str">
        <f t="shared" si="191"/>
        <v/>
      </c>
      <c r="L656" s="9" t="str">
        <f>IF(NOT(ISERROR(VLOOKUP(B656,Deflatores!G$42:H$64,2,FALSE))),VLOOKUP(B656,Deflatores!G$42:H$64,2,FALSE),IF(OR(ISBLANK(C656),ISBLANK(B656)),"",VLOOKUP(C656,Deflatores!G$4:H$38,2,FALSE)*H656+VLOOKUP(C656,Deflatores!G$4:I$38,3,FALSE)))</f>
        <v/>
      </c>
      <c r="M656" s="10"/>
      <c r="N656" s="10"/>
      <c r="O656" s="6"/>
    </row>
    <row r="657" spans="1:15" x14ac:dyDescent="0.25">
      <c r="A657" s="119"/>
      <c r="B657" s="4"/>
      <c r="C657" s="4"/>
      <c r="D657" s="7"/>
      <c r="E657" s="7"/>
      <c r="F657" s="8" t="str">
        <f t="shared" si="186"/>
        <v/>
      </c>
      <c r="G657" s="7" t="str">
        <f t="shared" si="187"/>
        <v/>
      </c>
      <c r="H657" s="5" t="str">
        <f t="shared" si="188"/>
        <v/>
      </c>
      <c r="I657" s="116" t="str">
        <f t="shared" si="189"/>
        <v/>
      </c>
      <c r="J657" s="7" t="str">
        <f t="shared" si="190"/>
        <v/>
      </c>
      <c r="K657" s="9" t="str">
        <f t="shared" si="191"/>
        <v/>
      </c>
      <c r="L657" s="9" t="str">
        <f>IF(NOT(ISERROR(VLOOKUP(B657,Deflatores!G$42:H$64,2,FALSE))),VLOOKUP(B657,Deflatores!G$42:H$64,2,FALSE),IF(OR(ISBLANK(C657),ISBLANK(B657)),"",VLOOKUP(C657,Deflatores!G$4:H$38,2,FALSE)*H657+VLOOKUP(C657,Deflatores!G$4:I$38,3,FALSE)))</f>
        <v/>
      </c>
      <c r="M657" s="10"/>
      <c r="N657" s="10"/>
      <c r="O657" s="6"/>
    </row>
    <row r="658" spans="1:15" x14ac:dyDescent="0.25">
      <c r="A658" s="119"/>
      <c r="B658" s="4"/>
      <c r="C658" s="4"/>
      <c r="D658" s="7"/>
      <c r="E658" s="7"/>
      <c r="F658" s="8" t="str">
        <f t="shared" si="186"/>
        <v/>
      </c>
      <c r="G658" s="7" t="str">
        <f t="shared" si="187"/>
        <v/>
      </c>
      <c r="H658" s="5" t="str">
        <f t="shared" si="188"/>
        <v/>
      </c>
      <c r="I658" s="116" t="str">
        <f t="shared" si="189"/>
        <v/>
      </c>
      <c r="J658" s="7" t="str">
        <f t="shared" si="190"/>
        <v/>
      </c>
      <c r="K658" s="9" t="str">
        <f t="shared" si="191"/>
        <v/>
      </c>
      <c r="L658" s="9" t="str">
        <f>IF(NOT(ISERROR(VLOOKUP(B658,Deflatores!G$42:H$64,2,FALSE))),VLOOKUP(B658,Deflatores!G$42:H$64,2,FALSE),IF(OR(ISBLANK(C658),ISBLANK(B658)),"",VLOOKUP(C658,Deflatores!G$4:H$38,2,FALSE)*H658+VLOOKUP(C658,Deflatores!G$4:I$38,3,FALSE)))</f>
        <v/>
      </c>
      <c r="M658" s="10"/>
      <c r="N658" s="10"/>
      <c r="O658" s="6"/>
    </row>
    <row r="659" spans="1:15" x14ac:dyDescent="0.25">
      <c r="A659" s="119"/>
      <c r="B659" s="4"/>
      <c r="C659" s="4"/>
      <c r="D659" s="7"/>
      <c r="E659" s="7"/>
      <c r="F659" s="8" t="str">
        <f t="shared" si="186"/>
        <v/>
      </c>
      <c r="G659" s="7" t="str">
        <f t="shared" si="187"/>
        <v/>
      </c>
      <c r="H659" s="5" t="str">
        <f t="shared" si="188"/>
        <v/>
      </c>
      <c r="I659" s="116" t="str">
        <f t="shared" si="189"/>
        <v/>
      </c>
      <c r="J659" s="7" t="str">
        <f t="shared" si="190"/>
        <v/>
      </c>
      <c r="K659" s="9" t="str">
        <f t="shared" si="191"/>
        <v/>
      </c>
      <c r="L659" s="9" t="str">
        <f>IF(NOT(ISERROR(VLOOKUP(B659,Deflatores!G$42:H$64,2,FALSE))),VLOOKUP(B659,Deflatores!G$42:H$64,2,FALSE),IF(OR(ISBLANK(C659),ISBLANK(B659)),"",VLOOKUP(C659,Deflatores!G$4:H$38,2,FALSE)*H659+VLOOKUP(C659,Deflatores!G$4:I$38,3,FALSE)))</f>
        <v/>
      </c>
      <c r="M659" s="10"/>
      <c r="N659" s="10"/>
      <c r="O659" s="6"/>
    </row>
    <row r="660" spans="1:15" x14ac:dyDescent="0.25">
      <c r="A660" s="119"/>
      <c r="B660" s="4"/>
      <c r="C660" s="4"/>
      <c r="D660" s="7"/>
      <c r="E660" s="7"/>
      <c r="F660" s="8" t="str">
        <f t="shared" si="186"/>
        <v/>
      </c>
      <c r="G660" s="7" t="str">
        <f t="shared" si="187"/>
        <v/>
      </c>
      <c r="H660" s="5" t="str">
        <f t="shared" si="188"/>
        <v/>
      </c>
      <c r="I660" s="116" t="str">
        <f t="shared" si="189"/>
        <v/>
      </c>
      <c r="J660" s="7" t="str">
        <f t="shared" si="190"/>
        <v/>
      </c>
      <c r="K660" s="9" t="str">
        <f t="shared" si="191"/>
        <v/>
      </c>
      <c r="L660" s="9" t="str">
        <f>IF(NOT(ISERROR(VLOOKUP(B660,Deflatores!G$42:H$64,2,FALSE))),VLOOKUP(B660,Deflatores!G$42:H$64,2,FALSE),IF(OR(ISBLANK(C660),ISBLANK(B660)),"",VLOOKUP(C660,Deflatores!G$4:H$38,2,FALSE)*H660+VLOOKUP(C660,Deflatores!G$4:I$38,3,FALSE)))</f>
        <v/>
      </c>
      <c r="M660" s="10"/>
      <c r="N660" s="10"/>
      <c r="O660" s="6"/>
    </row>
    <row r="661" spans="1:15" x14ac:dyDescent="0.25">
      <c r="A661" s="119"/>
      <c r="B661" s="4"/>
      <c r="C661" s="4"/>
      <c r="D661" s="7"/>
      <c r="E661" s="7"/>
      <c r="F661" s="8" t="str">
        <f t="shared" si="186"/>
        <v/>
      </c>
      <c r="G661" s="7" t="str">
        <f t="shared" si="187"/>
        <v/>
      </c>
      <c r="H661" s="5" t="str">
        <f t="shared" si="188"/>
        <v/>
      </c>
      <c r="I661" s="116" t="str">
        <f t="shared" si="189"/>
        <v/>
      </c>
      <c r="J661" s="7" t="str">
        <f t="shared" si="190"/>
        <v/>
      </c>
      <c r="K661" s="9" t="str">
        <f t="shared" si="191"/>
        <v/>
      </c>
      <c r="L661" s="9" t="str">
        <f>IF(NOT(ISERROR(VLOOKUP(B661,Deflatores!G$42:H$64,2,FALSE))),VLOOKUP(B661,Deflatores!G$42:H$64,2,FALSE),IF(OR(ISBLANK(C661),ISBLANK(B661)),"",VLOOKUP(C661,Deflatores!G$4:H$38,2,FALSE)*H661+VLOOKUP(C661,Deflatores!G$4:I$38,3,FALSE)))</f>
        <v/>
      </c>
      <c r="M661" s="10"/>
      <c r="N661" s="10"/>
      <c r="O661" s="6"/>
    </row>
    <row r="662" spans="1:15" x14ac:dyDescent="0.25">
      <c r="A662" s="119"/>
      <c r="B662" s="4"/>
      <c r="C662" s="4"/>
      <c r="D662" s="7"/>
      <c r="E662" s="7"/>
      <c r="F662" s="8" t="str">
        <f t="shared" si="186"/>
        <v/>
      </c>
      <c r="G662" s="7" t="str">
        <f t="shared" si="187"/>
        <v/>
      </c>
      <c r="H662" s="5" t="str">
        <f t="shared" si="188"/>
        <v/>
      </c>
      <c r="I662" s="116" t="str">
        <f t="shared" si="189"/>
        <v/>
      </c>
      <c r="J662" s="7" t="str">
        <f t="shared" si="190"/>
        <v/>
      </c>
      <c r="K662" s="9" t="str">
        <f t="shared" si="191"/>
        <v/>
      </c>
      <c r="L662" s="9" t="str">
        <f>IF(NOT(ISERROR(VLOOKUP(B662,Deflatores!G$42:H$64,2,FALSE))),VLOOKUP(B662,Deflatores!G$42:H$64,2,FALSE),IF(OR(ISBLANK(C662),ISBLANK(B662)),"",VLOOKUP(C662,Deflatores!G$4:H$38,2,FALSE)*H662+VLOOKUP(C662,Deflatores!G$4:I$38,3,FALSE)))</f>
        <v/>
      </c>
      <c r="M662" s="10"/>
      <c r="N662" s="10"/>
      <c r="O662" s="6"/>
    </row>
    <row r="663" spans="1:15" x14ac:dyDescent="0.25">
      <c r="A663" s="119"/>
      <c r="B663" s="4"/>
      <c r="C663" s="4"/>
      <c r="D663" s="7"/>
      <c r="E663" s="7"/>
      <c r="F663" s="8" t="str">
        <f t="shared" si="186"/>
        <v/>
      </c>
      <c r="G663" s="7" t="str">
        <f t="shared" si="187"/>
        <v/>
      </c>
      <c r="H663" s="5" t="str">
        <f t="shared" si="188"/>
        <v/>
      </c>
      <c r="I663" s="116" t="str">
        <f t="shared" si="189"/>
        <v/>
      </c>
      <c r="J663" s="7" t="str">
        <f t="shared" si="190"/>
        <v/>
      </c>
      <c r="K663" s="9" t="str">
        <f t="shared" si="191"/>
        <v/>
      </c>
      <c r="L663" s="9" t="str">
        <f>IF(NOT(ISERROR(VLOOKUP(B663,Deflatores!G$42:H$64,2,FALSE))),VLOOKUP(B663,Deflatores!G$42:H$64,2,FALSE),IF(OR(ISBLANK(C663),ISBLANK(B663)),"",VLOOKUP(C663,Deflatores!G$4:H$38,2,FALSE)*H663+VLOOKUP(C663,Deflatores!G$4:I$38,3,FALSE)))</f>
        <v/>
      </c>
      <c r="M663" s="10"/>
      <c r="N663" s="10"/>
      <c r="O663" s="6"/>
    </row>
    <row r="664" spans="1:15" x14ac:dyDescent="0.25">
      <c r="A664" s="119"/>
      <c r="B664" s="4"/>
      <c r="C664" s="4"/>
      <c r="D664" s="7"/>
      <c r="E664" s="7"/>
      <c r="F664" s="8" t="str">
        <f t="shared" si="186"/>
        <v/>
      </c>
      <c r="G664" s="7" t="str">
        <f t="shared" si="187"/>
        <v/>
      </c>
      <c r="H664" s="5" t="str">
        <f t="shared" si="188"/>
        <v/>
      </c>
      <c r="I664" s="116" t="str">
        <f t="shared" si="189"/>
        <v/>
      </c>
      <c r="J664" s="7" t="str">
        <f t="shared" si="190"/>
        <v/>
      </c>
      <c r="K664" s="9" t="str">
        <f t="shared" si="191"/>
        <v/>
      </c>
      <c r="L664" s="9" t="str">
        <f>IF(NOT(ISERROR(VLOOKUP(B664,Deflatores!G$42:H$64,2,FALSE))),VLOOKUP(B664,Deflatores!G$42:H$64,2,FALSE),IF(OR(ISBLANK(C664),ISBLANK(B664)),"",VLOOKUP(C664,Deflatores!G$4:H$38,2,FALSE)*H664+VLOOKUP(C664,Deflatores!G$4:I$38,3,FALSE)))</f>
        <v/>
      </c>
      <c r="M664" s="10"/>
      <c r="N664" s="10"/>
      <c r="O664" s="6"/>
    </row>
    <row r="665" spans="1:15" x14ac:dyDescent="0.25">
      <c r="A665" s="119"/>
      <c r="B665" s="4"/>
      <c r="C665" s="4"/>
      <c r="D665" s="7"/>
      <c r="E665" s="7"/>
      <c r="F665" s="8" t="str">
        <f t="shared" si="186"/>
        <v/>
      </c>
      <c r="G665" s="7" t="str">
        <f t="shared" si="187"/>
        <v/>
      </c>
      <c r="H665" s="5" t="str">
        <f t="shared" si="188"/>
        <v/>
      </c>
      <c r="I665" s="116" t="str">
        <f t="shared" si="189"/>
        <v/>
      </c>
      <c r="J665" s="7" t="str">
        <f t="shared" si="190"/>
        <v/>
      </c>
      <c r="K665" s="9" t="str">
        <f t="shared" si="191"/>
        <v/>
      </c>
      <c r="L665" s="9" t="str">
        <f>IF(NOT(ISERROR(VLOOKUP(B665,Deflatores!G$42:H$64,2,FALSE))),VLOOKUP(B665,Deflatores!G$42:H$64,2,FALSE),IF(OR(ISBLANK(C665),ISBLANK(B665)),"",VLOOKUP(C665,Deflatores!G$4:H$38,2,FALSE)*H665+VLOOKUP(C665,Deflatores!G$4:I$38,3,FALSE)))</f>
        <v/>
      </c>
      <c r="M665" s="10"/>
      <c r="N665" s="10"/>
      <c r="O665" s="6"/>
    </row>
    <row r="666" spans="1:15" x14ac:dyDescent="0.25">
      <c r="A666" s="119"/>
      <c r="B666" s="4"/>
      <c r="C666" s="4"/>
      <c r="D666" s="7"/>
      <c r="E666" s="7"/>
      <c r="F666" s="8" t="str">
        <f t="shared" si="186"/>
        <v/>
      </c>
      <c r="G666" s="7" t="str">
        <f t="shared" si="187"/>
        <v/>
      </c>
      <c r="H666" s="5" t="str">
        <f t="shared" si="188"/>
        <v/>
      </c>
      <c r="I666" s="116" t="str">
        <f t="shared" si="189"/>
        <v/>
      </c>
      <c r="J666" s="7" t="str">
        <f t="shared" si="190"/>
        <v/>
      </c>
      <c r="K666" s="9" t="str">
        <f t="shared" si="191"/>
        <v/>
      </c>
      <c r="L666" s="9" t="str">
        <f>IF(NOT(ISERROR(VLOOKUP(B666,Deflatores!G$42:H$64,2,FALSE))),VLOOKUP(B666,Deflatores!G$42:H$64,2,FALSE),IF(OR(ISBLANK(C666),ISBLANK(B666)),"",VLOOKUP(C666,Deflatores!G$4:H$38,2,FALSE)*H666+VLOOKUP(C666,Deflatores!G$4:I$38,3,FALSE)))</f>
        <v/>
      </c>
      <c r="M666" s="10"/>
      <c r="N666" s="10"/>
      <c r="O666" s="6"/>
    </row>
    <row r="667" spans="1:15" x14ac:dyDescent="0.25">
      <c r="A667" s="119"/>
      <c r="B667" s="4"/>
      <c r="C667" s="4"/>
      <c r="D667" s="7"/>
      <c r="E667" s="7"/>
      <c r="F667" s="8" t="str">
        <f t="shared" si="186"/>
        <v/>
      </c>
      <c r="G667" s="7" t="str">
        <f t="shared" si="187"/>
        <v/>
      </c>
      <c r="H667" s="5" t="str">
        <f t="shared" si="188"/>
        <v/>
      </c>
      <c r="I667" s="116" t="str">
        <f t="shared" si="189"/>
        <v/>
      </c>
      <c r="J667" s="7" t="str">
        <f t="shared" si="190"/>
        <v/>
      </c>
      <c r="K667" s="9" t="str">
        <f t="shared" si="191"/>
        <v/>
      </c>
      <c r="L667" s="9" t="str">
        <f>IF(NOT(ISERROR(VLOOKUP(B667,Deflatores!G$42:H$64,2,FALSE))),VLOOKUP(B667,Deflatores!G$42:H$64,2,FALSE),IF(OR(ISBLANK(C667),ISBLANK(B667)),"",VLOOKUP(C667,Deflatores!G$4:H$38,2,FALSE)*H667+VLOOKUP(C667,Deflatores!G$4:I$38,3,FALSE)))</f>
        <v/>
      </c>
      <c r="M667" s="10"/>
      <c r="N667" s="10"/>
      <c r="O667" s="6"/>
    </row>
    <row r="668" spans="1:15" x14ac:dyDescent="0.25">
      <c r="A668" s="119"/>
      <c r="B668" s="4"/>
      <c r="C668" s="4"/>
      <c r="D668" s="7"/>
      <c r="E668" s="7"/>
      <c r="F668" s="8" t="str">
        <f t="shared" si="186"/>
        <v/>
      </c>
      <c r="G668" s="7" t="str">
        <f t="shared" si="187"/>
        <v/>
      </c>
      <c r="H668" s="5" t="str">
        <f t="shared" si="188"/>
        <v/>
      </c>
      <c r="I668" s="116" t="str">
        <f t="shared" si="189"/>
        <v/>
      </c>
      <c r="J668" s="7" t="str">
        <f t="shared" si="190"/>
        <v/>
      </c>
      <c r="K668" s="9" t="str">
        <f t="shared" si="191"/>
        <v/>
      </c>
      <c r="L668" s="9" t="str">
        <f>IF(NOT(ISERROR(VLOOKUP(B668,Deflatores!G$42:H$64,2,FALSE))),VLOOKUP(B668,Deflatores!G$42:H$64,2,FALSE),IF(OR(ISBLANK(C668),ISBLANK(B668)),"",VLOOKUP(C668,Deflatores!G$4:H$38,2,FALSE)*H668+VLOOKUP(C668,Deflatores!G$4:I$38,3,FALSE)))</f>
        <v/>
      </c>
      <c r="M668" s="10"/>
      <c r="N668" s="10"/>
      <c r="O668" s="6"/>
    </row>
    <row r="669" spans="1:15" x14ac:dyDescent="0.25">
      <c r="A669" s="119"/>
      <c r="B669" s="4"/>
      <c r="C669" s="4"/>
      <c r="D669" s="7"/>
      <c r="E669" s="7"/>
      <c r="F669" s="8" t="str">
        <f t="shared" si="186"/>
        <v/>
      </c>
      <c r="G669" s="7" t="str">
        <f t="shared" si="187"/>
        <v/>
      </c>
      <c r="H669" s="5" t="str">
        <f t="shared" si="188"/>
        <v/>
      </c>
      <c r="I669" s="116" t="str">
        <f t="shared" si="189"/>
        <v/>
      </c>
      <c r="J669" s="7" t="str">
        <f t="shared" si="190"/>
        <v/>
      </c>
      <c r="K669" s="9" t="str">
        <f t="shared" si="191"/>
        <v/>
      </c>
      <c r="L669" s="9" t="str">
        <f>IF(NOT(ISERROR(VLOOKUP(B669,Deflatores!G$42:H$64,2,FALSE))),VLOOKUP(B669,Deflatores!G$42:H$64,2,FALSE),IF(OR(ISBLANK(C669),ISBLANK(B669)),"",VLOOKUP(C669,Deflatores!G$4:H$38,2,FALSE)*H669+VLOOKUP(C669,Deflatores!G$4:I$38,3,FALSE)))</f>
        <v/>
      </c>
      <c r="M669" s="10"/>
      <c r="N669" s="10"/>
      <c r="O669" s="6"/>
    </row>
    <row r="670" spans="1:15" x14ac:dyDescent="0.25">
      <c r="A670" s="119"/>
      <c r="B670" s="4"/>
      <c r="C670" s="4"/>
      <c r="D670" s="7"/>
      <c r="E670" s="7"/>
      <c r="F670" s="8" t="str">
        <f t="shared" si="186"/>
        <v/>
      </c>
      <c r="G670" s="7" t="str">
        <f t="shared" si="187"/>
        <v/>
      </c>
      <c r="H670" s="5" t="str">
        <f t="shared" si="188"/>
        <v/>
      </c>
      <c r="I670" s="116" t="str">
        <f t="shared" si="189"/>
        <v/>
      </c>
      <c r="J670" s="7" t="str">
        <f t="shared" si="190"/>
        <v/>
      </c>
      <c r="K670" s="9" t="str">
        <f t="shared" si="191"/>
        <v/>
      </c>
      <c r="L670" s="9" t="str">
        <f>IF(NOT(ISERROR(VLOOKUP(B670,Deflatores!G$42:H$64,2,FALSE))),VLOOKUP(B670,Deflatores!G$42:H$64,2,FALSE),IF(OR(ISBLANK(C670),ISBLANK(B670)),"",VLOOKUP(C670,Deflatores!G$4:H$38,2,FALSE)*H670+VLOOKUP(C670,Deflatores!G$4:I$38,3,FALSE)))</f>
        <v/>
      </c>
      <c r="M670" s="10"/>
      <c r="N670" s="10"/>
      <c r="O670" s="6"/>
    </row>
    <row r="671" spans="1:15" x14ac:dyDescent="0.25">
      <c r="A671" s="119"/>
      <c r="B671" s="4"/>
      <c r="C671" s="4"/>
      <c r="D671" s="7"/>
      <c r="E671" s="7"/>
      <c r="F671" s="8" t="str">
        <f t="shared" si="186"/>
        <v/>
      </c>
      <c r="G671" s="7" t="str">
        <f t="shared" si="187"/>
        <v/>
      </c>
      <c r="H671" s="5" t="str">
        <f t="shared" si="188"/>
        <v/>
      </c>
      <c r="I671" s="116" t="str">
        <f t="shared" si="189"/>
        <v/>
      </c>
      <c r="J671" s="7" t="str">
        <f t="shared" si="190"/>
        <v/>
      </c>
      <c r="K671" s="9" t="str">
        <f t="shared" si="191"/>
        <v/>
      </c>
      <c r="L671" s="9" t="str">
        <f>IF(NOT(ISERROR(VLOOKUP(B671,Deflatores!G$42:H$64,2,FALSE))),VLOOKUP(B671,Deflatores!G$42:H$64,2,FALSE),IF(OR(ISBLANK(C671),ISBLANK(B671)),"",VLOOKUP(C671,Deflatores!G$4:H$38,2,FALSE)*H671+VLOOKUP(C671,Deflatores!G$4:I$38,3,FALSE)))</f>
        <v/>
      </c>
      <c r="M671" s="10"/>
      <c r="N671" s="10"/>
      <c r="O671" s="6"/>
    </row>
    <row r="672" spans="1:15" x14ac:dyDescent="0.25">
      <c r="A672" s="119"/>
      <c r="B672" s="4"/>
      <c r="C672" s="4"/>
      <c r="D672" s="7"/>
      <c r="E672" s="7"/>
      <c r="F672" s="8" t="str">
        <f t="shared" si="186"/>
        <v/>
      </c>
      <c r="G672" s="7" t="str">
        <f t="shared" si="187"/>
        <v/>
      </c>
      <c r="H672" s="5" t="str">
        <f t="shared" si="188"/>
        <v/>
      </c>
      <c r="I672" s="116" t="str">
        <f t="shared" si="189"/>
        <v/>
      </c>
      <c r="J672" s="7" t="str">
        <f t="shared" si="190"/>
        <v/>
      </c>
      <c r="K672" s="9" t="str">
        <f t="shared" si="191"/>
        <v/>
      </c>
      <c r="L672" s="9" t="str">
        <f>IF(NOT(ISERROR(VLOOKUP(B672,Deflatores!G$42:H$64,2,FALSE))),VLOOKUP(B672,Deflatores!G$42:H$64,2,FALSE),IF(OR(ISBLANK(C672),ISBLANK(B672)),"",VLOOKUP(C672,Deflatores!G$4:H$38,2,FALSE)*H672+VLOOKUP(C672,Deflatores!G$4:I$38,3,FALSE)))</f>
        <v/>
      </c>
      <c r="M672" s="10"/>
      <c r="N672" s="10"/>
      <c r="O672" s="6"/>
    </row>
    <row r="673" spans="1:15" x14ac:dyDescent="0.25">
      <c r="A673" s="119"/>
      <c r="B673" s="4"/>
      <c r="C673" s="4"/>
      <c r="D673" s="7"/>
      <c r="E673" s="7"/>
      <c r="F673" s="8" t="str">
        <f t="shared" si="186"/>
        <v/>
      </c>
      <c r="G673" s="7" t="str">
        <f t="shared" si="187"/>
        <v/>
      </c>
      <c r="H673" s="5" t="str">
        <f t="shared" si="188"/>
        <v/>
      </c>
      <c r="I673" s="116" t="str">
        <f t="shared" si="189"/>
        <v/>
      </c>
      <c r="J673" s="7" t="str">
        <f t="shared" si="190"/>
        <v/>
      </c>
      <c r="K673" s="9" t="str">
        <f t="shared" si="191"/>
        <v/>
      </c>
      <c r="L673" s="9" t="str">
        <f>IF(NOT(ISERROR(VLOOKUP(B673,Deflatores!G$42:H$64,2,FALSE))),VLOOKUP(B673,Deflatores!G$42:H$64,2,FALSE),IF(OR(ISBLANK(C673),ISBLANK(B673)),"",VLOOKUP(C673,Deflatores!G$4:H$38,2,FALSE)*H673+VLOOKUP(C673,Deflatores!G$4:I$38,3,FALSE)))</f>
        <v/>
      </c>
      <c r="M673" s="10"/>
      <c r="N673" s="10"/>
      <c r="O673" s="6"/>
    </row>
    <row r="674" spans="1:15" x14ac:dyDescent="0.25">
      <c r="A674" s="119"/>
      <c r="B674" s="4"/>
      <c r="C674" s="4"/>
      <c r="D674" s="7"/>
      <c r="E674" s="7"/>
      <c r="F674" s="8" t="str">
        <f t="shared" si="186"/>
        <v/>
      </c>
      <c r="G674" s="7" t="str">
        <f t="shared" si="187"/>
        <v/>
      </c>
      <c r="H674" s="5" t="str">
        <f t="shared" si="188"/>
        <v/>
      </c>
      <c r="I674" s="116" t="str">
        <f t="shared" si="189"/>
        <v/>
      </c>
      <c r="J674" s="7" t="str">
        <f t="shared" si="190"/>
        <v/>
      </c>
      <c r="K674" s="9" t="str">
        <f t="shared" si="191"/>
        <v/>
      </c>
      <c r="L674" s="9" t="str">
        <f>IF(NOT(ISERROR(VLOOKUP(B674,Deflatores!G$42:H$64,2,FALSE))),VLOOKUP(B674,Deflatores!G$42:H$64,2,FALSE),IF(OR(ISBLANK(C674),ISBLANK(B674)),"",VLOOKUP(C674,Deflatores!G$4:H$38,2,FALSE)*H674+VLOOKUP(C674,Deflatores!G$4:I$38,3,FALSE)))</f>
        <v/>
      </c>
      <c r="M674" s="10"/>
      <c r="N674" s="10"/>
      <c r="O674" s="6"/>
    </row>
    <row r="675" spans="1:15" x14ac:dyDescent="0.25">
      <c r="A675" s="119"/>
      <c r="B675" s="4"/>
      <c r="C675" s="4"/>
      <c r="D675" s="7"/>
      <c r="E675" s="7"/>
      <c r="F675" s="8" t="str">
        <f t="shared" si="186"/>
        <v/>
      </c>
      <c r="G675" s="7" t="str">
        <f t="shared" si="187"/>
        <v/>
      </c>
      <c r="H675" s="5" t="str">
        <f t="shared" si="188"/>
        <v/>
      </c>
      <c r="I675" s="116" t="str">
        <f t="shared" si="189"/>
        <v/>
      </c>
      <c r="J675" s="7" t="str">
        <f t="shared" si="190"/>
        <v/>
      </c>
      <c r="K675" s="9" t="str">
        <f t="shared" si="191"/>
        <v/>
      </c>
      <c r="L675" s="9" t="str">
        <f>IF(NOT(ISERROR(VLOOKUP(B675,Deflatores!G$42:H$64,2,FALSE))),VLOOKUP(B675,Deflatores!G$42:H$64,2,FALSE),IF(OR(ISBLANK(C675),ISBLANK(B675)),"",VLOOKUP(C675,Deflatores!G$4:H$38,2,FALSE)*H675+VLOOKUP(C675,Deflatores!G$4:I$38,3,FALSE)))</f>
        <v/>
      </c>
      <c r="M675" s="10"/>
      <c r="N675" s="10"/>
      <c r="O675" s="6"/>
    </row>
    <row r="676" spans="1:15" x14ac:dyDescent="0.25">
      <c r="A676" s="119"/>
      <c r="B676" s="4"/>
      <c r="C676" s="4"/>
      <c r="D676" s="7"/>
      <c r="E676" s="7"/>
      <c r="F676" s="8" t="str">
        <f t="shared" si="186"/>
        <v/>
      </c>
      <c r="G676" s="7" t="str">
        <f t="shared" si="187"/>
        <v/>
      </c>
      <c r="H676" s="5" t="str">
        <f t="shared" si="188"/>
        <v/>
      </c>
      <c r="I676" s="116" t="str">
        <f t="shared" si="189"/>
        <v/>
      </c>
      <c r="J676" s="7" t="str">
        <f t="shared" si="190"/>
        <v/>
      </c>
      <c r="K676" s="9" t="str">
        <f t="shared" si="191"/>
        <v/>
      </c>
      <c r="L676" s="9" t="str">
        <f>IF(NOT(ISERROR(VLOOKUP(B676,Deflatores!G$42:H$64,2,FALSE))),VLOOKUP(B676,Deflatores!G$42:H$64,2,FALSE),IF(OR(ISBLANK(C676),ISBLANK(B676)),"",VLOOKUP(C676,Deflatores!G$4:H$38,2,FALSE)*H676+VLOOKUP(C676,Deflatores!G$4:I$38,3,FALSE)))</f>
        <v/>
      </c>
      <c r="M676" s="10"/>
      <c r="N676" s="10"/>
      <c r="O676" s="6"/>
    </row>
    <row r="677" spans="1:15" x14ac:dyDescent="0.25">
      <c r="A677" s="119"/>
      <c r="B677" s="4"/>
      <c r="C677" s="4"/>
      <c r="D677" s="7"/>
      <c r="E677" s="7"/>
      <c r="F677" s="8" t="str">
        <f t="shared" si="186"/>
        <v/>
      </c>
      <c r="G677" s="7" t="str">
        <f t="shared" si="187"/>
        <v/>
      </c>
      <c r="H677" s="5" t="str">
        <f t="shared" si="188"/>
        <v/>
      </c>
      <c r="I677" s="116" t="str">
        <f t="shared" si="189"/>
        <v/>
      </c>
      <c r="J677" s="7" t="str">
        <f t="shared" si="190"/>
        <v/>
      </c>
      <c r="K677" s="9" t="str">
        <f t="shared" si="191"/>
        <v/>
      </c>
      <c r="L677" s="9" t="str">
        <f>IF(NOT(ISERROR(VLOOKUP(B677,Deflatores!G$42:H$64,2,FALSE))),VLOOKUP(B677,Deflatores!G$42:H$64,2,FALSE),IF(OR(ISBLANK(C677),ISBLANK(B677)),"",VLOOKUP(C677,Deflatores!G$4:H$38,2,FALSE)*H677+VLOOKUP(C677,Deflatores!G$4:I$38,3,FALSE)))</f>
        <v/>
      </c>
      <c r="M677" s="10"/>
      <c r="N677" s="10"/>
      <c r="O677" s="6"/>
    </row>
    <row r="678" spans="1:15" x14ac:dyDescent="0.25">
      <c r="A678" s="119"/>
      <c r="B678" s="4"/>
      <c r="C678" s="4"/>
      <c r="D678" s="7"/>
      <c r="E678" s="7"/>
      <c r="F678" s="8" t="str">
        <f t="shared" si="186"/>
        <v/>
      </c>
      <c r="G678" s="7" t="str">
        <f t="shared" si="187"/>
        <v/>
      </c>
      <c r="H678" s="5" t="str">
        <f t="shared" si="188"/>
        <v/>
      </c>
      <c r="I678" s="116" t="str">
        <f t="shared" si="189"/>
        <v/>
      </c>
      <c r="J678" s="7" t="str">
        <f t="shared" si="190"/>
        <v/>
      </c>
      <c r="K678" s="9" t="str">
        <f t="shared" si="191"/>
        <v/>
      </c>
      <c r="L678" s="9" t="str">
        <f>IF(NOT(ISERROR(VLOOKUP(B678,Deflatores!G$42:H$64,2,FALSE))),VLOOKUP(B678,Deflatores!G$42:H$64,2,FALSE),IF(OR(ISBLANK(C678),ISBLANK(B678)),"",VLOOKUP(C678,Deflatores!G$4:H$38,2,FALSE)*H678+VLOOKUP(C678,Deflatores!G$4:I$38,3,FALSE)))</f>
        <v/>
      </c>
      <c r="M678" s="10"/>
      <c r="N678" s="10"/>
      <c r="O678" s="6"/>
    </row>
    <row r="679" spans="1:15" x14ac:dyDescent="0.25">
      <c r="A679" s="119"/>
      <c r="B679" s="4"/>
      <c r="C679" s="4"/>
      <c r="D679" s="7"/>
      <c r="E679" s="7"/>
      <c r="F679" s="8" t="str">
        <f t="shared" ref="F679:F742" si="192">IF(ISBLANK(B679),"",IF(I679="L","Baixa",IF(I679="A","Média",IF(I679="","","Alta"))))</f>
        <v/>
      </c>
      <c r="G679" s="7" t="str">
        <f t="shared" ref="G679:G742" si="193">CONCATENATE(B679,I679)</f>
        <v/>
      </c>
      <c r="H679" s="5" t="str">
        <f t="shared" ref="H679:H742" si="194">IF(ISBLANK(B679),"",IF(B679="ALI",IF(I679="L",7,IF(I679="A",10,15)),IF(B679="AIE",IF(I679="L",5,IF(I679="A",7,10)),IF(B679="SE",IF(I679="L",4,IF(I679="A",5,7)),IF(OR(B679="EE",B679="CE"),IF(I679="L",3,IF(I679="A",4,6)),0)))))</f>
        <v/>
      </c>
      <c r="I679" s="116" t="str">
        <f t="shared" ref="I679:I742" si="195">IF(OR(ISBLANK(D679),ISBLANK(E679)),IF(OR(B679="ALI",B679="AIE"),"L",IF(OR(B679="EE",B679="SE",B679="CE"),"A","")),IF(B679="EE",IF(E679&gt;=3,IF(D679&gt;=5,"H","A"),IF(E679&gt;=2,IF(D679&gt;=16,"H",IF(D679&lt;=4,"L","A")),IF(D679&lt;=15,"L","A"))),IF(OR(B679="SE",B679="CE"),IF(E679&gt;=4,IF(D679&gt;=6,"H","A"),IF(E679&gt;=2,IF(D679&gt;=20,"H",IF(D679&lt;=5,"L","A")),IF(D679&lt;=19,"L","A"))),IF(OR(B679="ALI",B679="AIE"),IF(E679&gt;=6,IF(D679&gt;=20,"H","A"),IF(E679&gt;=2,IF(D679&gt;=51,"H",IF(D679&lt;=19,"L","A")),IF(D679&lt;=50,"L","A"))),""))))</f>
        <v/>
      </c>
      <c r="J679" s="7" t="str">
        <f t="shared" ref="J679:J742" si="196">CONCATENATE(B679,C679)</f>
        <v/>
      </c>
      <c r="K679" s="9" t="str">
        <f t="shared" si="191"/>
        <v/>
      </c>
      <c r="L679" s="9" t="str">
        <f>IF(NOT(ISERROR(VLOOKUP(B679,Deflatores!G$42:H$64,2,FALSE))),VLOOKUP(B679,Deflatores!G$42:H$64,2,FALSE),IF(OR(ISBLANK(C679),ISBLANK(B679)),"",VLOOKUP(C679,Deflatores!G$4:H$38,2,FALSE)*H679+VLOOKUP(C679,Deflatores!G$4:I$38,3,FALSE)))</f>
        <v/>
      </c>
      <c r="M679" s="10"/>
      <c r="N679" s="10"/>
      <c r="O679" s="6"/>
    </row>
    <row r="680" spans="1:15" x14ac:dyDescent="0.25">
      <c r="A680" s="119"/>
      <c r="B680" s="4"/>
      <c r="C680" s="4"/>
      <c r="D680" s="7"/>
      <c r="E680" s="7"/>
      <c r="F680" s="8" t="str">
        <f t="shared" si="192"/>
        <v/>
      </c>
      <c r="G680" s="7" t="str">
        <f t="shared" si="193"/>
        <v/>
      </c>
      <c r="H680" s="5" t="str">
        <f t="shared" si="194"/>
        <v/>
      </c>
      <c r="I680" s="116" t="str">
        <f t="shared" si="195"/>
        <v/>
      </c>
      <c r="J680" s="7" t="str">
        <f t="shared" si="196"/>
        <v/>
      </c>
      <c r="K680" s="9" t="str">
        <f t="shared" si="191"/>
        <v/>
      </c>
      <c r="L680" s="9" t="str">
        <f>IF(NOT(ISERROR(VLOOKUP(B680,Deflatores!G$42:H$64,2,FALSE))),VLOOKUP(B680,Deflatores!G$42:H$64,2,FALSE),IF(OR(ISBLANK(C680),ISBLANK(B680)),"",VLOOKUP(C680,Deflatores!G$4:H$38,2,FALSE)*H680+VLOOKUP(C680,Deflatores!G$4:I$38,3,FALSE)))</f>
        <v/>
      </c>
      <c r="M680" s="10"/>
      <c r="N680" s="10"/>
      <c r="O680" s="6"/>
    </row>
    <row r="681" spans="1:15" x14ac:dyDescent="0.25">
      <c r="A681" s="119"/>
      <c r="B681" s="4"/>
      <c r="C681" s="4"/>
      <c r="D681" s="7"/>
      <c r="E681" s="7"/>
      <c r="F681" s="8" t="str">
        <f t="shared" si="192"/>
        <v/>
      </c>
      <c r="G681" s="7" t="str">
        <f t="shared" si="193"/>
        <v/>
      </c>
      <c r="H681" s="5" t="str">
        <f t="shared" si="194"/>
        <v/>
      </c>
      <c r="I681" s="116" t="str">
        <f t="shared" si="195"/>
        <v/>
      </c>
      <c r="J681" s="7" t="str">
        <f t="shared" si="196"/>
        <v/>
      </c>
      <c r="K681" s="9" t="str">
        <f t="shared" ref="K681:K744" si="197">IF(OR(H681="",H681=0),L681,H681)</f>
        <v/>
      </c>
      <c r="L681" s="9" t="str">
        <f>IF(NOT(ISERROR(VLOOKUP(B681,Deflatores!G$42:H$64,2,FALSE))),VLOOKUP(B681,Deflatores!G$42:H$64,2,FALSE),IF(OR(ISBLANK(C681),ISBLANK(B681)),"",VLOOKUP(C681,Deflatores!G$4:H$38,2,FALSE)*H681+VLOOKUP(C681,Deflatores!G$4:I$38,3,FALSE)))</f>
        <v/>
      </c>
      <c r="M681" s="10"/>
      <c r="N681" s="10"/>
      <c r="O681" s="6"/>
    </row>
    <row r="682" spans="1:15" x14ac:dyDescent="0.25">
      <c r="A682" s="119"/>
      <c r="B682" s="4"/>
      <c r="C682" s="4"/>
      <c r="D682" s="7"/>
      <c r="E682" s="7"/>
      <c r="F682" s="8" t="str">
        <f t="shared" si="192"/>
        <v/>
      </c>
      <c r="G682" s="7" t="str">
        <f t="shared" si="193"/>
        <v/>
      </c>
      <c r="H682" s="5" t="str">
        <f t="shared" si="194"/>
        <v/>
      </c>
      <c r="I682" s="116" t="str">
        <f t="shared" si="195"/>
        <v/>
      </c>
      <c r="J682" s="7" t="str">
        <f t="shared" si="196"/>
        <v/>
      </c>
      <c r="K682" s="9" t="str">
        <f t="shared" si="197"/>
        <v/>
      </c>
      <c r="L682" s="9" t="str">
        <f>IF(NOT(ISERROR(VLOOKUP(B682,Deflatores!G$42:H$64,2,FALSE))),VLOOKUP(B682,Deflatores!G$42:H$64,2,FALSE),IF(OR(ISBLANK(C682),ISBLANK(B682)),"",VLOOKUP(C682,Deflatores!G$4:H$38,2,FALSE)*H682+VLOOKUP(C682,Deflatores!G$4:I$38,3,FALSE)))</f>
        <v/>
      </c>
      <c r="M682" s="10"/>
      <c r="N682" s="10"/>
      <c r="O682" s="6"/>
    </row>
    <row r="683" spans="1:15" x14ac:dyDescent="0.25">
      <c r="A683" s="119"/>
      <c r="B683" s="4"/>
      <c r="C683" s="4"/>
      <c r="D683" s="7"/>
      <c r="E683" s="7"/>
      <c r="F683" s="8" t="str">
        <f t="shared" si="192"/>
        <v/>
      </c>
      <c r="G683" s="7" t="str">
        <f t="shared" si="193"/>
        <v/>
      </c>
      <c r="H683" s="5" t="str">
        <f t="shared" si="194"/>
        <v/>
      </c>
      <c r="I683" s="116" t="str">
        <f t="shared" si="195"/>
        <v/>
      </c>
      <c r="J683" s="7" t="str">
        <f t="shared" si="196"/>
        <v/>
      </c>
      <c r="K683" s="9" t="str">
        <f t="shared" si="197"/>
        <v/>
      </c>
      <c r="L683" s="9" t="str">
        <f>IF(NOT(ISERROR(VLOOKUP(B683,Deflatores!G$42:H$64,2,FALSE))),VLOOKUP(B683,Deflatores!G$42:H$64,2,FALSE),IF(OR(ISBLANK(C683),ISBLANK(B683)),"",VLOOKUP(C683,Deflatores!G$4:H$38,2,FALSE)*H683+VLOOKUP(C683,Deflatores!G$4:I$38,3,FALSE)))</f>
        <v/>
      </c>
      <c r="M683" s="10"/>
      <c r="N683" s="10"/>
      <c r="O683" s="6"/>
    </row>
    <row r="684" spans="1:15" x14ac:dyDescent="0.25">
      <c r="A684" s="119"/>
      <c r="B684" s="4"/>
      <c r="C684" s="4"/>
      <c r="D684" s="7"/>
      <c r="E684" s="7"/>
      <c r="F684" s="8" t="str">
        <f t="shared" si="192"/>
        <v/>
      </c>
      <c r="G684" s="7" t="str">
        <f t="shared" si="193"/>
        <v/>
      </c>
      <c r="H684" s="5" t="str">
        <f t="shared" si="194"/>
        <v/>
      </c>
      <c r="I684" s="116" t="str">
        <f t="shared" si="195"/>
        <v/>
      </c>
      <c r="J684" s="7" t="str">
        <f t="shared" si="196"/>
        <v/>
      </c>
      <c r="K684" s="9" t="str">
        <f t="shared" si="197"/>
        <v/>
      </c>
      <c r="L684" s="9" t="str">
        <f>IF(NOT(ISERROR(VLOOKUP(B684,Deflatores!G$42:H$64,2,FALSE))),VLOOKUP(B684,Deflatores!G$42:H$64,2,FALSE),IF(OR(ISBLANK(C684),ISBLANK(B684)),"",VLOOKUP(C684,Deflatores!G$4:H$38,2,FALSE)*H684+VLOOKUP(C684,Deflatores!G$4:I$38,3,FALSE)))</f>
        <v/>
      </c>
      <c r="M684" s="10"/>
      <c r="N684" s="10"/>
      <c r="O684" s="6"/>
    </row>
    <row r="685" spans="1:15" x14ac:dyDescent="0.25">
      <c r="A685" s="119"/>
      <c r="B685" s="4"/>
      <c r="C685" s="4"/>
      <c r="D685" s="7"/>
      <c r="E685" s="7"/>
      <c r="F685" s="8" t="str">
        <f t="shared" si="192"/>
        <v/>
      </c>
      <c r="G685" s="7" t="str">
        <f t="shared" si="193"/>
        <v/>
      </c>
      <c r="H685" s="5" t="str">
        <f t="shared" si="194"/>
        <v/>
      </c>
      <c r="I685" s="116" t="str">
        <f t="shared" si="195"/>
        <v/>
      </c>
      <c r="J685" s="7" t="str">
        <f t="shared" si="196"/>
        <v/>
      </c>
      <c r="K685" s="9" t="str">
        <f t="shared" si="197"/>
        <v/>
      </c>
      <c r="L685" s="9" t="str">
        <f>IF(NOT(ISERROR(VLOOKUP(B685,Deflatores!G$42:H$64,2,FALSE))),VLOOKUP(B685,Deflatores!G$42:H$64,2,FALSE),IF(OR(ISBLANK(C685),ISBLANK(B685)),"",VLOOKUP(C685,Deflatores!G$4:H$38,2,FALSE)*H685+VLOOKUP(C685,Deflatores!G$4:I$38,3,FALSE)))</f>
        <v/>
      </c>
      <c r="M685" s="10"/>
      <c r="N685" s="10"/>
      <c r="O685" s="6"/>
    </row>
    <row r="686" spans="1:15" x14ac:dyDescent="0.25">
      <c r="A686" s="119"/>
      <c r="B686" s="4"/>
      <c r="C686" s="4"/>
      <c r="D686" s="7"/>
      <c r="E686" s="7"/>
      <c r="F686" s="8" t="str">
        <f t="shared" si="192"/>
        <v/>
      </c>
      <c r="G686" s="7" t="str">
        <f t="shared" si="193"/>
        <v/>
      </c>
      <c r="H686" s="5" t="str">
        <f t="shared" si="194"/>
        <v/>
      </c>
      <c r="I686" s="116" t="str">
        <f t="shared" si="195"/>
        <v/>
      </c>
      <c r="J686" s="7" t="str">
        <f t="shared" si="196"/>
        <v/>
      </c>
      <c r="K686" s="9" t="str">
        <f t="shared" si="197"/>
        <v/>
      </c>
      <c r="L686" s="9" t="str">
        <f>IF(NOT(ISERROR(VLOOKUP(B686,Deflatores!G$42:H$64,2,FALSE))),VLOOKUP(B686,Deflatores!G$42:H$64,2,FALSE),IF(OR(ISBLANK(C686),ISBLANK(B686)),"",VLOOKUP(C686,Deflatores!G$4:H$38,2,FALSE)*H686+VLOOKUP(C686,Deflatores!G$4:I$38,3,FALSE)))</f>
        <v/>
      </c>
      <c r="M686" s="10"/>
      <c r="N686" s="10"/>
      <c r="O686" s="6"/>
    </row>
    <row r="687" spans="1:15" x14ac:dyDescent="0.25">
      <c r="A687" s="119"/>
      <c r="B687" s="4"/>
      <c r="C687" s="4"/>
      <c r="D687" s="7"/>
      <c r="E687" s="7"/>
      <c r="F687" s="8" t="str">
        <f t="shared" si="192"/>
        <v/>
      </c>
      <c r="G687" s="7" t="str">
        <f t="shared" si="193"/>
        <v/>
      </c>
      <c r="H687" s="5" t="str">
        <f t="shared" si="194"/>
        <v/>
      </c>
      <c r="I687" s="116" t="str">
        <f t="shared" si="195"/>
        <v/>
      </c>
      <c r="J687" s="7" t="str">
        <f t="shared" si="196"/>
        <v/>
      </c>
      <c r="K687" s="9" t="str">
        <f t="shared" si="197"/>
        <v/>
      </c>
      <c r="L687" s="9" t="str">
        <f>IF(NOT(ISERROR(VLOOKUP(B687,Deflatores!G$42:H$64,2,FALSE))),VLOOKUP(B687,Deflatores!G$42:H$64,2,FALSE),IF(OR(ISBLANK(C687),ISBLANK(B687)),"",VLOOKUP(C687,Deflatores!G$4:H$38,2,FALSE)*H687+VLOOKUP(C687,Deflatores!G$4:I$38,3,FALSE)))</f>
        <v/>
      </c>
      <c r="M687" s="10"/>
      <c r="N687" s="10"/>
      <c r="O687" s="6"/>
    </row>
    <row r="688" spans="1:15" x14ac:dyDescent="0.25">
      <c r="A688" s="119"/>
      <c r="B688" s="4"/>
      <c r="C688" s="4"/>
      <c r="D688" s="7"/>
      <c r="E688" s="7"/>
      <c r="F688" s="8" t="str">
        <f t="shared" si="192"/>
        <v/>
      </c>
      <c r="G688" s="7" t="str">
        <f t="shared" si="193"/>
        <v/>
      </c>
      <c r="H688" s="5" t="str">
        <f t="shared" si="194"/>
        <v/>
      </c>
      <c r="I688" s="116" t="str">
        <f t="shared" si="195"/>
        <v/>
      </c>
      <c r="J688" s="7" t="str">
        <f t="shared" si="196"/>
        <v/>
      </c>
      <c r="K688" s="9" t="str">
        <f t="shared" si="197"/>
        <v/>
      </c>
      <c r="L688" s="9" t="str">
        <f>IF(NOT(ISERROR(VLOOKUP(B688,Deflatores!G$42:H$64,2,FALSE))),VLOOKUP(B688,Deflatores!G$42:H$64,2,FALSE),IF(OR(ISBLANK(C688),ISBLANK(B688)),"",VLOOKUP(C688,Deflatores!G$4:H$38,2,FALSE)*H688+VLOOKUP(C688,Deflatores!G$4:I$38,3,FALSE)))</f>
        <v/>
      </c>
      <c r="M688" s="10"/>
      <c r="N688" s="10"/>
      <c r="O688" s="6"/>
    </row>
    <row r="689" spans="1:15" x14ac:dyDescent="0.25">
      <c r="A689" s="119"/>
      <c r="B689" s="4"/>
      <c r="C689" s="4"/>
      <c r="D689" s="7"/>
      <c r="E689" s="7"/>
      <c r="F689" s="8" t="str">
        <f t="shared" si="192"/>
        <v/>
      </c>
      <c r="G689" s="7" t="str">
        <f t="shared" si="193"/>
        <v/>
      </c>
      <c r="H689" s="5" t="str">
        <f t="shared" si="194"/>
        <v/>
      </c>
      <c r="I689" s="116" t="str">
        <f t="shared" si="195"/>
        <v/>
      </c>
      <c r="J689" s="7" t="str">
        <f t="shared" si="196"/>
        <v/>
      </c>
      <c r="K689" s="9" t="str">
        <f t="shared" si="197"/>
        <v/>
      </c>
      <c r="L689" s="9" t="str">
        <f>IF(NOT(ISERROR(VLOOKUP(B689,Deflatores!G$42:H$64,2,FALSE))),VLOOKUP(B689,Deflatores!G$42:H$64,2,FALSE),IF(OR(ISBLANK(C689),ISBLANK(B689)),"",VLOOKUP(C689,Deflatores!G$4:H$38,2,FALSE)*H689+VLOOKUP(C689,Deflatores!G$4:I$38,3,FALSE)))</f>
        <v/>
      </c>
      <c r="M689" s="10"/>
      <c r="N689" s="10"/>
      <c r="O689" s="6"/>
    </row>
    <row r="690" spans="1:15" x14ac:dyDescent="0.25">
      <c r="A690" s="119"/>
      <c r="B690" s="4"/>
      <c r="C690" s="4"/>
      <c r="D690" s="7"/>
      <c r="E690" s="7"/>
      <c r="F690" s="8" t="str">
        <f t="shared" si="192"/>
        <v/>
      </c>
      <c r="G690" s="7" t="str">
        <f t="shared" si="193"/>
        <v/>
      </c>
      <c r="H690" s="5" t="str">
        <f t="shared" si="194"/>
        <v/>
      </c>
      <c r="I690" s="116" t="str">
        <f t="shared" si="195"/>
        <v/>
      </c>
      <c r="J690" s="7" t="str">
        <f t="shared" si="196"/>
        <v/>
      </c>
      <c r="K690" s="9" t="str">
        <f t="shared" si="197"/>
        <v/>
      </c>
      <c r="L690" s="9" t="str">
        <f>IF(NOT(ISERROR(VLOOKUP(B690,Deflatores!G$42:H$64,2,FALSE))),VLOOKUP(B690,Deflatores!G$42:H$64,2,FALSE),IF(OR(ISBLANK(C690),ISBLANK(B690)),"",VLOOKUP(C690,Deflatores!G$4:H$38,2,FALSE)*H690+VLOOKUP(C690,Deflatores!G$4:I$38,3,FALSE)))</f>
        <v/>
      </c>
      <c r="M690" s="10"/>
      <c r="N690" s="10"/>
      <c r="O690" s="6"/>
    </row>
    <row r="691" spans="1:15" x14ac:dyDescent="0.25">
      <c r="A691" s="119"/>
      <c r="B691" s="4"/>
      <c r="C691" s="4"/>
      <c r="D691" s="7"/>
      <c r="E691" s="7"/>
      <c r="F691" s="8" t="str">
        <f t="shared" si="192"/>
        <v/>
      </c>
      <c r="G691" s="7" t="str">
        <f t="shared" si="193"/>
        <v/>
      </c>
      <c r="H691" s="5" t="str">
        <f t="shared" si="194"/>
        <v/>
      </c>
      <c r="I691" s="116" t="str">
        <f t="shared" si="195"/>
        <v/>
      </c>
      <c r="J691" s="7" t="str">
        <f t="shared" si="196"/>
        <v/>
      </c>
      <c r="K691" s="9" t="str">
        <f t="shared" si="197"/>
        <v/>
      </c>
      <c r="L691" s="9" t="str">
        <f>IF(NOT(ISERROR(VLOOKUP(B691,Deflatores!G$42:H$64,2,FALSE))),VLOOKUP(B691,Deflatores!G$42:H$64,2,FALSE),IF(OR(ISBLANK(C691),ISBLANK(B691)),"",VLOOKUP(C691,Deflatores!G$4:H$38,2,FALSE)*H691+VLOOKUP(C691,Deflatores!G$4:I$38,3,FALSE)))</f>
        <v/>
      </c>
      <c r="M691" s="10"/>
      <c r="N691" s="10"/>
      <c r="O691" s="6"/>
    </row>
    <row r="692" spans="1:15" x14ac:dyDescent="0.25">
      <c r="A692" s="119"/>
      <c r="B692" s="4"/>
      <c r="C692" s="4"/>
      <c r="D692" s="7"/>
      <c r="E692" s="7"/>
      <c r="F692" s="8" t="str">
        <f t="shared" si="192"/>
        <v/>
      </c>
      <c r="G692" s="7" t="str">
        <f t="shared" si="193"/>
        <v/>
      </c>
      <c r="H692" s="5" t="str">
        <f t="shared" si="194"/>
        <v/>
      </c>
      <c r="I692" s="116" t="str">
        <f t="shared" si="195"/>
        <v/>
      </c>
      <c r="J692" s="7" t="str">
        <f t="shared" si="196"/>
        <v/>
      </c>
      <c r="K692" s="9" t="str">
        <f t="shared" si="197"/>
        <v/>
      </c>
      <c r="L692" s="9" t="str">
        <f>IF(NOT(ISERROR(VLOOKUP(B692,Deflatores!G$42:H$64,2,FALSE))),VLOOKUP(B692,Deflatores!G$42:H$64,2,FALSE),IF(OR(ISBLANK(C692),ISBLANK(B692)),"",VLOOKUP(C692,Deflatores!G$4:H$38,2,FALSE)*H692+VLOOKUP(C692,Deflatores!G$4:I$38,3,FALSE)))</f>
        <v/>
      </c>
      <c r="M692" s="10"/>
      <c r="N692" s="10"/>
      <c r="O692" s="6"/>
    </row>
    <row r="693" spans="1:15" x14ac:dyDescent="0.25">
      <c r="A693" s="119"/>
      <c r="B693" s="4"/>
      <c r="C693" s="4"/>
      <c r="D693" s="7"/>
      <c r="E693" s="7"/>
      <c r="F693" s="8" t="str">
        <f t="shared" si="192"/>
        <v/>
      </c>
      <c r="G693" s="7" t="str">
        <f t="shared" si="193"/>
        <v/>
      </c>
      <c r="H693" s="5" t="str">
        <f t="shared" si="194"/>
        <v/>
      </c>
      <c r="I693" s="116" t="str">
        <f t="shared" si="195"/>
        <v/>
      </c>
      <c r="J693" s="7" t="str">
        <f t="shared" si="196"/>
        <v/>
      </c>
      <c r="K693" s="9" t="str">
        <f t="shared" si="197"/>
        <v/>
      </c>
      <c r="L693" s="9" t="str">
        <f>IF(NOT(ISERROR(VLOOKUP(B693,Deflatores!G$42:H$64,2,FALSE))),VLOOKUP(B693,Deflatores!G$42:H$64,2,FALSE),IF(OR(ISBLANK(C693),ISBLANK(B693)),"",VLOOKUP(C693,Deflatores!G$4:H$38,2,FALSE)*H693+VLOOKUP(C693,Deflatores!G$4:I$38,3,FALSE)))</f>
        <v/>
      </c>
      <c r="M693" s="10"/>
      <c r="N693" s="10"/>
      <c r="O693" s="6"/>
    </row>
    <row r="694" spans="1:15" x14ac:dyDescent="0.25">
      <c r="A694" s="119"/>
      <c r="B694" s="4"/>
      <c r="C694" s="4"/>
      <c r="D694" s="7"/>
      <c r="E694" s="7"/>
      <c r="F694" s="8" t="str">
        <f t="shared" si="192"/>
        <v/>
      </c>
      <c r="G694" s="7" t="str">
        <f t="shared" si="193"/>
        <v/>
      </c>
      <c r="H694" s="5" t="str">
        <f t="shared" si="194"/>
        <v/>
      </c>
      <c r="I694" s="116" t="str">
        <f t="shared" si="195"/>
        <v/>
      </c>
      <c r="J694" s="7" t="str">
        <f t="shared" si="196"/>
        <v/>
      </c>
      <c r="K694" s="9" t="str">
        <f t="shared" si="197"/>
        <v/>
      </c>
      <c r="L694" s="9" t="str">
        <f>IF(NOT(ISERROR(VLOOKUP(B694,Deflatores!G$42:H$64,2,FALSE))),VLOOKUP(B694,Deflatores!G$42:H$64,2,FALSE),IF(OR(ISBLANK(C694),ISBLANK(B694)),"",VLOOKUP(C694,Deflatores!G$4:H$38,2,FALSE)*H694+VLOOKUP(C694,Deflatores!G$4:I$38,3,FALSE)))</f>
        <v/>
      </c>
      <c r="M694" s="10"/>
      <c r="N694" s="10"/>
      <c r="O694" s="6"/>
    </row>
    <row r="695" spans="1:15" x14ac:dyDescent="0.25">
      <c r="A695" s="119"/>
      <c r="B695" s="4"/>
      <c r="C695" s="4"/>
      <c r="D695" s="7"/>
      <c r="E695" s="7"/>
      <c r="F695" s="8" t="str">
        <f t="shared" si="192"/>
        <v/>
      </c>
      <c r="G695" s="7" t="str">
        <f t="shared" si="193"/>
        <v/>
      </c>
      <c r="H695" s="5" t="str">
        <f t="shared" si="194"/>
        <v/>
      </c>
      <c r="I695" s="116" t="str">
        <f t="shared" si="195"/>
        <v/>
      </c>
      <c r="J695" s="7" t="str">
        <f t="shared" si="196"/>
        <v/>
      </c>
      <c r="K695" s="9" t="str">
        <f t="shared" si="197"/>
        <v/>
      </c>
      <c r="L695" s="9" t="str">
        <f>IF(NOT(ISERROR(VLOOKUP(B695,Deflatores!G$42:H$64,2,FALSE))),VLOOKUP(B695,Deflatores!G$42:H$64,2,FALSE),IF(OR(ISBLANK(C695),ISBLANK(B695)),"",VLOOKUP(C695,Deflatores!G$4:H$38,2,FALSE)*H695+VLOOKUP(C695,Deflatores!G$4:I$38,3,FALSE)))</f>
        <v/>
      </c>
      <c r="M695" s="10"/>
      <c r="N695" s="10"/>
      <c r="O695" s="6"/>
    </row>
    <row r="696" spans="1:15" x14ac:dyDescent="0.25">
      <c r="A696" s="119"/>
      <c r="B696" s="4"/>
      <c r="C696" s="4"/>
      <c r="D696" s="7"/>
      <c r="E696" s="7"/>
      <c r="F696" s="8" t="str">
        <f t="shared" si="192"/>
        <v/>
      </c>
      <c r="G696" s="7" t="str">
        <f t="shared" si="193"/>
        <v/>
      </c>
      <c r="H696" s="5" t="str">
        <f t="shared" si="194"/>
        <v/>
      </c>
      <c r="I696" s="116" t="str">
        <f t="shared" si="195"/>
        <v/>
      </c>
      <c r="J696" s="7" t="str">
        <f t="shared" si="196"/>
        <v/>
      </c>
      <c r="K696" s="9" t="str">
        <f t="shared" si="197"/>
        <v/>
      </c>
      <c r="L696" s="9" t="str">
        <f>IF(NOT(ISERROR(VLOOKUP(B696,Deflatores!G$42:H$64,2,FALSE))),VLOOKUP(B696,Deflatores!G$42:H$64,2,FALSE),IF(OR(ISBLANK(C696),ISBLANK(B696)),"",VLOOKUP(C696,Deflatores!G$4:H$38,2,FALSE)*H696+VLOOKUP(C696,Deflatores!G$4:I$38,3,FALSE)))</f>
        <v/>
      </c>
      <c r="M696" s="10"/>
      <c r="N696" s="10"/>
      <c r="O696" s="6"/>
    </row>
    <row r="697" spans="1:15" x14ac:dyDescent="0.25">
      <c r="A697" s="119"/>
      <c r="B697" s="4"/>
      <c r="C697" s="4"/>
      <c r="D697" s="7"/>
      <c r="E697" s="7"/>
      <c r="F697" s="8" t="str">
        <f t="shared" si="192"/>
        <v/>
      </c>
      <c r="G697" s="7" t="str">
        <f t="shared" si="193"/>
        <v/>
      </c>
      <c r="H697" s="5" t="str">
        <f t="shared" si="194"/>
        <v/>
      </c>
      <c r="I697" s="116" t="str">
        <f t="shared" si="195"/>
        <v/>
      </c>
      <c r="J697" s="7" t="str">
        <f t="shared" si="196"/>
        <v/>
      </c>
      <c r="K697" s="9" t="str">
        <f t="shared" si="197"/>
        <v/>
      </c>
      <c r="L697" s="9" t="str">
        <f>IF(NOT(ISERROR(VLOOKUP(B697,Deflatores!G$42:H$64,2,FALSE))),VLOOKUP(B697,Deflatores!G$42:H$64,2,FALSE),IF(OR(ISBLANK(C697),ISBLANK(B697)),"",VLOOKUP(C697,Deflatores!G$4:H$38,2,FALSE)*H697+VLOOKUP(C697,Deflatores!G$4:I$38,3,FALSE)))</f>
        <v/>
      </c>
      <c r="M697" s="10"/>
      <c r="N697" s="10"/>
      <c r="O697" s="6"/>
    </row>
    <row r="698" spans="1:15" x14ac:dyDescent="0.25">
      <c r="A698" s="119"/>
      <c r="B698" s="4"/>
      <c r="C698" s="4"/>
      <c r="D698" s="7"/>
      <c r="E698" s="7"/>
      <c r="F698" s="8" t="str">
        <f t="shared" si="192"/>
        <v/>
      </c>
      <c r="G698" s="7" t="str">
        <f t="shared" si="193"/>
        <v/>
      </c>
      <c r="H698" s="5" t="str">
        <f t="shared" si="194"/>
        <v/>
      </c>
      <c r="I698" s="116" t="str">
        <f t="shared" si="195"/>
        <v/>
      </c>
      <c r="J698" s="7" t="str">
        <f t="shared" si="196"/>
        <v/>
      </c>
      <c r="K698" s="9" t="str">
        <f t="shared" si="197"/>
        <v/>
      </c>
      <c r="L698" s="9" t="str">
        <f>IF(NOT(ISERROR(VLOOKUP(B698,Deflatores!G$42:H$64,2,FALSE))),VLOOKUP(B698,Deflatores!G$42:H$64,2,FALSE),IF(OR(ISBLANK(C698),ISBLANK(B698)),"",VLOOKUP(C698,Deflatores!G$4:H$38,2,FALSE)*H698+VLOOKUP(C698,Deflatores!G$4:I$38,3,FALSE)))</f>
        <v/>
      </c>
      <c r="M698" s="10"/>
      <c r="N698" s="10"/>
      <c r="O698" s="6"/>
    </row>
    <row r="699" spans="1:15" x14ac:dyDescent="0.25">
      <c r="A699" s="119"/>
      <c r="B699" s="4"/>
      <c r="C699" s="4"/>
      <c r="D699" s="7"/>
      <c r="E699" s="7"/>
      <c r="F699" s="8" t="str">
        <f t="shared" si="192"/>
        <v/>
      </c>
      <c r="G699" s="7" t="str">
        <f t="shared" si="193"/>
        <v/>
      </c>
      <c r="H699" s="5" t="str">
        <f t="shared" si="194"/>
        <v/>
      </c>
      <c r="I699" s="116" t="str">
        <f t="shared" si="195"/>
        <v/>
      </c>
      <c r="J699" s="7" t="str">
        <f t="shared" si="196"/>
        <v/>
      </c>
      <c r="K699" s="9" t="str">
        <f t="shared" si="197"/>
        <v/>
      </c>
      <c r="L699" s="9" t="str">
        <f>IF(NOT(ISERROR(VLOOKUP(B699,Deflatores!G$42:H$64,2,FALSE))),VLOOKUP(B699,Deflatores!G$42:H$64,2,FALSE),IF(OR(ISBLANK(C699),ISBLANK(B699)),"",VLOOKUP(C699,Deflatores!G$4:H$38,2,FALSE)*H699+VLOOKUP(C699,Deflatores!G$4:I$38,3,FALSE)))</f>
        <v/>
      </c>
      <c r="M699" s="10"/>
      <c r="N699" s="10"/>
      <c r="O699" s="6"/>
    </row>
    <row r="700" spans="1:15" x14ac:dyDescent="0.25">
      <c r="A700" s="119"/>
      <c r="B700" s="4"/>
      <c r="C700" s="4"/>
      <c r="D700" s="7"/>
      <c r="E700" s="7"/>
      <c r="F700" s="8" t="str">
        <f t="shared" si="192"/>
        <v/>
      </c>
      <c r="G700" s="7" t="str">
        <f t="shared" si="193"/>
        <v/>
      </c>
      <c r="H700" s="5" t="str">
        <f t="shared" si="194"/>
        <v/>
      </c>
      <c r="I700" s="116" t="str">
        <f t="shared" si="195"/>
        <v/>
      </c>
      <c r="J700" s="7" t="str">
        <f t="shared" si="196"/>
        <v/>
      </c>
      <c r="K700" s="9" t="str">
        <f t="shared" si="197"/>
        <v/>
      </c>
      <c r="L700" s="9" t="str">
        <f>IF(NOT(ISERROR(VLOOKUP(B700,Deflatores!G$42:H$64,2,FALSE))),VLOOKUP(B700,Deflatores!G$42:H$64,2,FALSE),IF(OR(ISBLANK(C700),ISBLANK(B700)),"",VLOOKUP(C700,Deflatores!G$4:H$38,2,FALSE)*H700+VLOOKUP(C700,Deflatores!G$4:I$38,3,FALSE)))</f>
        <v/>
      </c>
      <c r="M700" s="10"/>
      <c r="N700" s="10"/>
      <c r="O700" s="6"/>
    </row>
    <row r="701" spans="1:15" x14ac:dyDescent="0.25">
      <c r="A701" s="119"/>
      <c r="B701" s="4"/>
      <c r="C701" s="4"/>
      <c r="D701" s="7"/>
      <c r="E701" s="7"/>
      <c r="F701" s="8" t="str">
        <f t="shared" si="192"/>
        <v/>
      </c>
      <c r="G701" s="7" t="str">
        <f t="shared" si="193"/>
        <v/>
      </c>
      <c r="H701" s="5" t="str">
        <f t="shared" si="194"/>
        <v/>
      </c>
      <c r="I701" s="116" t="str">
        <f t="shared" si="195"/>
        <v/>
      </c>
      <c r="J701" s="7" t="str">
        <f t="shared" si="196"/>
        <v/>
      </c>
      <c r="K701" s="9" t="str">
        <f t="shared" si="197"/>
        <v/>
      </c>
      <c r="L701" s="9" t="str">
        <f>IF(NOT(ISERROR(VLOOKUP(B701,Deflatores!G$42:H$64,2,FALSE))),VLOOKUP(B701,Deflatores!G$42:H$64,2,FALSE),IF(OR(ISBLANK(C701),ISBLANK(B701)),"",VLOOKUP(C701,Deflatores!G$4:H$38,2,FALSE)*H701+VLOOKUP(C701,Deflatores!G$4:I$38,3,FALSE)))</f>
        <v/>
      </c>
      <c r="M701" s="10"/>
      <c r="N701" s="10"/>
      <c r="O701" s="6"/>
    </row>
    <row r="702" spans="1:15" x14ac:dyDescent="0.25">
      <c r="A702" s="119"/>
      <c r="B702" s="4"/>
      <c r="C702" s="4"/>
      <c r="D702" s="7"/>
      <c r="E702" s="7"/>
      <c r="F702" s="8" t="str">
        <f t="shared" si="192"/>
        <v/>
      </c>
      <c r="G702" s="7" t="str">
        <f t="shared" si="193"/>
        <v/>
      </c>
      <c r="H702" s="5" t="str">
        <f t="shared" si="194"/>
        <v/>
      </c>
      <c r="I702" s="116" t="str">
        <f t="shared" si="195"/>
        <v/>
      </c>
      <c r="J702" s="7" t="str">
        <f t="shared" si="196"/>
        <v/>
      </c>
      <c r="K702" s="9" t="str">
        <f t="shared" si="197"/>
        <v/>
      </c>
      <c r="L702" s="9" t="str">
        <f>IF(NOT(ISERROR(VLOOKUP(B702,Deflatores!G$42:H$64,2,FALSE))),VLOOKUP(B702,Deflatores!G$42:H$64,2,FALSE),IF(OR(ISBLANK(C702),ISBLANK(B702)),"",VLOOKUP(C702,Deflatores!G$4:H$38,2,FALSE)*H702+VLOOKUP(C702,Deflatores!G$4:I$38,3,FALSE)))</f>
        <v/>
      </c>
      <c r="M702" s="10"/>
      <c r="N702" s="10"/>
      <c r="O702" s="6"/>
    </row>
    <row r="703" spans="1:15" x14ac:dyDescent="0.25">
      <c r="A703" s="119"/>
      <c r="B703" s="4"/>
      <c r="C703" s="4"/>
      <c r="D703" s="7"/>
      <c r="E703" s="7"/>
      <c r="F703" s="8" t="str">
        <f t="shared" si="192"/>
        <v/>
      </c>
      <c r="G703" s="7" t="str">
        <f t="shared" si="193"/>
        <v/>
      </c>
      <c r="H703" s="5" t="str">
        <f t="shared" si="194"/>
        <v/>
      </c>
      <c r="I703" s="116" t="str">
        <f t="shared" si="195"/>
        <v/>
      </c>
      <c r="J703" s="7" t="str">
        <f t="shared" si="196"/>
        <v/>
      </c>
      <c r="K703" s="9" t="str">
        <f t="shared" si="197"/>
        <v/>
      </c>
      <c r="L703" s="9" t="str">
        <f>IF(NOT(ISERROR(VLOOKUP(B703,Deflatores!G$42:H$64,2,FALSE))),VLOOKUP(B703,Deflatores!G$42:H$64,2,FALSE),IF(OR(ISBLANK(C703),ISBLANK(B703)),"",VLOOKUP(C703,Deflatores!G$4:H$38,2,FALSE)*H703+VLOOKUP(C703,Deflatores!G$4:I$38,3,FALSE)))</f>
        <v/>
      </c>
      <c r="M703" s="10"/>
      <c r="N703" s="10"/>
      <c r="O703" s="6"/>
    </row>
    <row r="704" spans="1:15" x14ac:dyDescent="0.25">
      <c r="A704" s="119"/>
      <c r="B704" s="4"/>
      <c r="C704" s="4"/>
      <c r="D704" s="7"/>
      <c r="E704" s="7"/>
      <c r="F704" s="8" t="str">
        <f t="shared" si="192"/>
        <v/>
      </c>
      <c r="G704" s="7" t="str">
        <f t="shared" si="193"/>
        <v/>
      </c>
      <c r="H704" s="5" t="str">
        <f t="shared" si="194"/>
        <v/>
      </c>
      <c r="I704" s="116" t="str">
        <f t="shared" si="195"/>
        <v/>
      </c>
      <c r="J704" s="7" t="str">
        <f t="shared" si="196"/>
        <v/>
      </c>
      <c r="K704" s="9" t="str">
        <f t="shared" si="197"/>
        <v/>
      </c>
      <c r="L704" s="9" t="str">
        <f>IF(NOT(ISERROR(VLOOKUP(B704,Deflatores!G$42:H$64,2,FALSE))),VLOOKUP(B704,Deflatores!G$42:H$64,2,FALSE),IF(OR(ISBLANK(C704),ISBLANK(B704)),"",VLOOKUP(C704,Deflatores!G$4:H$38,2,FALSE)*H704+VLOOKUP(C704,Deflatores!G$4:I$38,3,FALSE)))</f>
        <v/>
      </c>
      <c r="M704" s="10"/>
      <c r="N704" s="10"/>
      <c r="O704" s="6"/>
    </row>
    <row r="705" spans="1:15" x14ac:dyDescent="0.25">
      <c r="A705" s="119"/>
      <c r="B705" s="4"/>
      <c r="C705" s="4"/>
      <c r="D705" s="7"/>
      <c r="E705" s="7"/>
      <c r="F705" s="8" t="str">
        <f t="shared" si="192"/>
        <v/>
      </c>
      <c r="G705" s="7" t="str">
        <f t="shared" si="193"/>
        <v/>
      </c>
      <c r="H705" s="5" t="str">
        <f t="shared" si="194"/>
        <v/>
      </c>
      <c r="I705" s="116" t="str">
        <f t="shared" si="195"/>
        <v/>
      </c>
      <c r="J705" s="7" t="str">
        <f t="shared" si="196"/>
        <v/>
      </c>
      <c r="K705" s="9" t="str">
        <f t="shared" si="197"/>
        <v/>
      </c>
      <c r="L705" s="9" t="str">
        <f>IF(NOT(ISERROR(VLOOKUP(B705,Deflatores!G$42:H$64,2,FALSE))),VLOOKUP(B705,Deflatores!G$42:H$64,2,FALSE),IF(OR(ISBLANK(C705),ISBLANK(B705)),"",VLOOKUP(C705,Deflatores!G$4:H$38,2,FALSE)*H705+VLOOKUP(C705,Deflatores!G$4:I$38,3,FALSE)))</f>
        <v/>
      </c>
      <c r="M705" s="10"/>
      <c r="N705" s="10"/>
      <c r="O705" s="6"/>
    </row>
    <row r="706" spans="1:15" x14ac:dyDescent="0.25">
      <c r="A706" s="119"/>
      <c r="B706" s="4"/>
      <c r="C706" s="4"/>
      <c r="D706" s="7"/>
      <c r="E706" s="7"/>
      <c r="F706" s="8" t="str">
        <f t="shared" si="192"/>
        <v/>
      </c>
      <c r="G706" s="7" t="str">
        <f t="shared" si="193"/>
        <v/>
      </c>
      <c r="H706" s="5" t="str">
        <f t="shared" si="194"/>
        <v/>
      </c>
      <c r="I706" s="116" t="str">
        <f t="shared" si="195"/>
        <v/>
      </c>
      <c r="J706" s="7" t="str">
        <f t="shared" si="196"/>
        <v/>
      </c>
      <c r="K706" s="9" t="str">
        <f t="shared" si="197"/>
        <v/>
      </c>
      <c r="L706" s="9" t="str">
        <f>IF(NOT(ISERROR(VLOOKUP(B706,Deflatores!G$42:H$64,2,FALSE))),VLOOKUP(B706,Deflatores!G$42:H$64,2,FALSE),IF(OR(ISBLANK(C706),ISBLANK(B706)),"",VLOOKUP(C706,Deflatores!G$4:H$38,2,FALSE)*H706+VLOOKUP(C706,Deflatores!G$4:I$38,3,FALSE)))</f>
        <v/>
      </c>
      <c r="M706" s="10"/>
      <c r="N706" s="10"/>
      <c r="O706" s="6"/>
    </row>
    <row r="707" spans="1:15" x14ac:dyDescent="0.25">
      <c r="A707" s="119"/>
      <c r="B707" s="4"/>
      <c r="C707" s="4"/>
      <c r="D707" s="7"/>
      <c r="E707" s="7"/>
      <c r="F707" s="8" t="str">
        <f t="shared" si="192"/>
        <v/>
      </c>
      <c r="G707" s="7" t="str">
        <f t="shared" si="193"/>
        <v/>
      </c>
      <c r="H707" s="5" t="str">
        <f t="shared" si="194"/>
        <v/>
      </c>
      <c r="I707" s="116" t="str">
        <f t="shared" si="195"/>
        <v/>
      </c>
      <c r="J707" s="7" t="str">
        <f t="shared" si="196"/>
        <v/>
      </c>
      <c r="K707" s="9" t="str">
        <f t="shared" si="197"/>
        <v/>
      </c>
      <c r="L707" s="9" t="str">
        <f>IF(NOT(ISERROR(VLOOKUP(B707,Deflatores!G$42:H$64,2,FALSE))),VLOOKUP(B707,Deflatores!G$42:H$64,2,FALSE),IF(OR(ISBLANK(C707),ISBLANK(B707)),"",VLOOKUP(C707,Deflatores!G$4:H$38,2,FALSE)*H707+VLOOKUP(C707,Deflatores!G$4:I$38,3,FALSE)))</f>
        <v/>
      </c>
      <c r="M707" s="10"/>
      <c r="N707" s="10"/>
      <c r="O707" s="6"/>
    </row>
    <row r="708" spans="1:15" x14ac:dyDescent="0.25">
      <c r="A708" s="119"/>
      <c r="B708" s="4"/>
      <c r="C708" s="4"/>
      <c r="D708" s="7"/>
      <c r="E708" s="7"/>
      <c r="F708" s="8" t="str">
        <f t="shared" si="192"/>
        <v/>
      </c>
      <c r="G708" s="7" t="str">
        <f t="shared" si="193"/>
        <v/>
      </c>
      <c r="H708" s="5" t="str">
        <f t="shared" si="194"/>
        <v/>
      </c>
      <c r="I708" s="116" t="str">
        <f t="shared" si="195"/>
        <v/>
      </c>
      <c r="J708" s="7" t="str">
        <f t="shared" si="196"/>
        <v/>
      </c>
      <c r="K708" s="9" t="str">
        <f t="shared" si="197"/>
        <v/>
      </c>
      <c r="L708" s="9" t="str">
        <f>IF(NOT(ISERROR(VLOOKUP(B708,Deflatores!G$42:H$64,2,FALSE))),VLOOKUP(B708,Deflatores!G$42:H$64,2,FALSE),IF(OR(ISBLANK(C708),ISBLANK(B708)),"",VLOOKUP(C708,Deflatores!G$4:H$38,2,FALSE)*H708+VLOOKUP(C708,Deflatores!G$4:I$38,3,FALSE)))</f>
        <v/>
      </c>
      <c r="M708" s="10"/>
      <c r="N708" s="10"/>
      <c r="O708" s="6"/>
    </row>
    <row r="709" spans="1:15" x14ac:dyDescent="0.25">
      <c r="A709" s="119"/>
      <c r="B709" s="4"/>
      <c r="C709" s="4"/>
      <c r="D709" s="7"/>
      <c r="E709" s="7"/>
      <c r="F709" s="8" t="str">
        <f t="shared" si="192"/>
        <v/>
      </c>
      <c r="G709" s="7" t="str">
        <f t="shared" si="193"/>
        <v/>
      </c>
      <c r="H709" s="5" t="str">
        <f t="shared" si="194"/>
        <v/>
      </c>
      <c r="I709" s="116" t="str">
        <f t="shared" si="195"/>
        <v/>
      </c>
      <c r="J709" s="7" t="str">
        <f t="shared" si="196"/>
        <v/>
      </c>
      <c r="K709" s="9" t="str">
        <f t="shared" si="197"/>
        <v/>
      </c>
      <c r="L709" s="9" t="str">
        <f>IF(NOT(ISERROR(VLOOKUP(B709,Deflatores!G$42:H$64,2,FALSE))),VLOOKUP(B709,Deflatores!G$42:H$64,2,FALSE),IF(OR(ISBLANK(C709),ISBLANK(B709)),"",VLOOKUP(C709,Deflatores!G$4:H$38,2,FALSE)*H709+VLOOKUP(C709,Deflatores!G$4:I$38,3,FALSE)))</f>
        <v/>
      </c>
      <c r="M709" s="10"/>
      <c r="N709" s="10"/>
      <c r="O709" s="6"/>
    </row>
    <row r="710" spans="1:15" x14ac:dyDescent="0.25">
      <c r="A710" s="119"/>
      <c r="B710" s="4"/>
      <c r="C710" s="4"/>
      <c r="D710" s="7"/>
      <c r="E710" s="7"/>
      <c r="F710" s="8" t="str">
        <f t="shared" si="192"/>
        <v/>
      </c>
      <c r="G710" s="7" t="str">
        <f t="shared" si="193"/>
        <v/>
      </c>
      <c r="H710" s="5" t="str">
        <f t="shared" si="194"/>
        <v/>
      </c>
      <c r="I710" s="116" t="str">
        <f t="shared" si="195"/>
        <v/>
      </c>
      <c r="J710" s="7" t="str">
        <f t="shared" si="196"/>
        <v/>
      </c>
      <c r="K710" s="9" t="str">
        <f t="shared" si="197"/>
        <v/>
      </c>
      <c r="L710" s="9" t="str">
        <f>IF(NOT(ISERROR(VLOOKUP(B710,Deflatores!G$42:H$64,2,FALSE))),VLOOKUP(B710,Deflatores!G$42:H$64,2,FALSE),IF(OR(ISBLANK(C710),ISBLANK(B710)),"",VLOOKUP(C710,Deflatores!G$4:H$38,2,FALSE)*H710+VLOOKUP(C710,Deflatores!G$4:I$38,3,FALSE)))</f>
        <v/>
      </c>
      <c r="M710" s="10"/>
      <c r="N710" s="10"/>
      <c r="O710" s="6"/>
    </row>
    <row r="711" spans="1:15" x14ac:dyDescent="0.25">
      <c r="A711" s="119"/>
      <c r="B711" s="4"/>
      <c r="C711" s="4"/>
      <c r="D711" s="7"/>
      <c r="E711" s="7"/>
      <c r="F711" s="8" t="str">
        <f t="shared" si="192"/>
        <v/>
      </c>
      <c r="G711" s="7" t="str">
        <f t="shared" si="193"/>
        <v/>
      </c>
      <c r="H711" s="5" t="str">
        <f t="shared" si="194"/>
        <v/>
      </c>
      <c r="I711" s="116" t="str">
        <f t="shared" si="195"/>
        <v/>
      </c>
      <c r="J711" s="7" t="str">
        <f t="shared" si="196"/>
        <v/>
      </c>
      <c r="K711" s="9" t="str">
        <f t="shared" si="197"/>
        <v/>
      </c>
      <c r="L711" s="9" t="str">
        <f>IF(NOT(ISERROR(VLOOKUP(B711,Deflatores!G$42:H$64,2,FALSE))),VLOOKUP(B711,Deflatores!G$42:H$64,2,FALSE),IF(OR(ISBLANK(C711),ISBLANK(B711)),"",VLOOKUP(C711,Deflatores!G$4:H$38,2,FALSE)*H711+VLOOKUP(C711,Deflatores!G$4:I$38,3,FALSE)))</f>
        <v/>
      </c>
      <c r="M711" s="10"/>
      <c r="N711" s="10"/>
      <c r="O711" s="6"/>
    </row>
    <row r="712" spans="1:15" x14ac:dyDescent="0.25">
      <c r="A712" s="119"/>
      <c r="B712" s="4"/>
      <c r="C712" s="4"/>
      <c r="D712" s="7"/>
      <c r="E712" s="7"/>
      <c r="F712" s="8" t="str">
        <f t="shared" si="192"/>
        <v/>
      </c>
      <c r="G712" s="7" t="str">
        <f t="shared" si="193"/>
        <v/>
      </c>
      <c r="H712" s="5" t="str">
        <f t="shared" si="194"/>
        <v/>
      </c>
      <c r="I712" s="116" t="str">
        <f t="shared" si="195"/>
        <v/>
      </c>
      <c r="J712" s="7" t="str">
        <f t="shared" si="196"/>
        <v/>
      </c>
      <c r="K712" s="9" t="str">
        <f t="shared" si="197"/>
        <v/>
      </c>
      <c r="L712" s="9" t="str">
        <f>IF(NOT(ISERROR(VLOOKUP(B712,Deflatores!G$42:H$64,2,FALSE))),VLOOKUP(B712,Deflatores!G$42:H$64,2,FALSE),IF(OR(ISBLANK(C712),ISBLANK(B712)),"",VLOOKUP(C712,Deflatores!G$4:H$38,2,FALSE)*H712+VLOOKUP(C712,Deflatores!G$4:I$38,3,FALSE)))</f>
        <v/>
      </c>
      <c r="M712" s="10"/>
      <c r="N712" s="10"/>
      <c r="O712" s="6"/>
    </row>
    <row r="713" spans="1:15" x14ac:dyDescent="0.25">
      <c r="A713" s="119"/>
      <c r="B713" s="4"/>
      <c r="C713" s="4"/>
      <c r="D713" s="7"/>
      <c r="E713" s="7"/>
      <c r="F713" s="8" t="str">
        <f t="shared" si="192"/>
        <v/>
      </c>
      <c r="G713" s="7" t="str">
        <f t="shared" si="193"/>
        <v/>
      </c>
      <c r="H713" s="5" t="str">
        <f t="shared" si="194"/>
        <v/>
      </c>
      <c r="I713" s="116" t="str">
        <f t="shared" si="195"/>
        <v/>
      </c>
      <c r="J713" s="7" t="str">
        <f t="shared" si="196"/>
        <v/>
      </c>
      <c r="K713" s="9" t="str">
        <f t="shared" si="197"/>
        <v/>
      </c>
      <c r="L713" s="9" t="str">
        <f>IF(NOT(ISERROR(VLOOKUP(B713,Deflatores!G$42:H$64,2,FALSE))),VLOOKUP(B713,Deflatores!G$42:H$64,2,FALSE),IF(OR(ISBLANK(C713),ISBLANK(B713)),"",VLOOKUP(C713,Deflatores!G$4:H$38,2,FALSE)*H713+VLOOKUP(C713,Deflatores!G$4:I$38,3,FALSE)))</f>
        <v/>
      </c>
      <c r="M713" s="10"/>
      <c r="N713" s="10"/>
      <c r="O713" s="6"/>
    </row>
    <row r="714" spans="1:15" x14ac:dyDescent="0.25">
      <c r="A714" s="119"/>
      <c r="B714" s="4"/>
      <c r="C714" s="4"/>
      <c r="D714" s="7"/>
      <c r="E714" s="7"/>
      <c r="F714" s="8" t="str">
        <f t="shared" si="192"/>
        <v/>
      </c>
      <c r="G714" s="7" t="str">
        <f t="shared" si="193"/>
        <v/>
      </c>
      <c r="H714" s="5" t="str">
        <f t="shared" si="194"/>
        <v/>
      </c>
      <c r="I714" s="116" t="str">
        <f t="shared" si="195"/>
        <v/>
      </c>
      <c r="J714" s="7" t="str">
        <f t="shared" si="196"/>
        <v/>
      </c>
      <c r="K714" s="9" t="str">
        <f t="shared" si="197"/>
        <v/>
      </c>
      <c r="L714" s="9" t="str">
        <f>IF(NOT(ISERROR(VLOOKUP(B714,Deflatores!G$42:H$64,2,FALSE))),VLOOKUP(B714,Deflatores!G$42:H$64,2,FALSE),IF(OR(ISBLANK(C714),ISBLANK(B714)),"",VLOOKUP(C714,Deflatores!G$4:H$38,2,FALSE)*H714+VLOOKUP(C714,Deflatores!G$4:I$38,3,FALSE)))</f>
        <v/>
      </c>
      <c r="M714" s="10"/>
      <c r="N714" s="10"/>
      <c r="O714" s="6"/>
    </row>
    <row r="715" spans="1:15" x14ac:dyDescent="0.25">
      <c r="A715" s="119"/>
      <c r="B715" s="4"/>
      <c r="C715" s="4"/>
      <c r="D715" s="7"/>
      <c r="E715" s="7"/>
      <c r="F715" s="8" t="str">
        <f t="shared" si="192"/>
        <v/>
      </c>
      <c r="G715" s="7" t="str">
        <f t="shared" si="193"/>
        <v/>
      </c>
      <c r="H715" s="5" t="str">
        <f t="shared" si="194"/>
        <v/>
      </c>
      <c r="I715" s="116" t="str">
        <f t="shared" si="195"/>
        <v/>
      </c>
      <c r="J715" s="7" t="str">
        <f t="shared" si="196"/>
        <v/>
      </c>
      <c r="K715" s="9" t="str">
        <f t="shared" si="197"/>
        <v/>
      </c>
      <c r="L715" s="9" t="str">
        <f>IF(NOT(ISERROR(VLOOKUP(B715,Deflatores!G$42:H$64,2,FALSE))),VLOOKUP(B715,Deflatores!G$42:H$64,2,FALSE),IF(OR(ISBLANK(C715),ISBLANK(B715)),"",VLOOKUP(C715,Deflatores!G$4:H$38,2,FALSE)*H715+VLOOKUP(C715,Deflatores!G$4:I$38,3,FALSE)))</f>
        <v/>
      </c>
      <c r="M715" s="10"/>
      <c r="N715" s="10"/>
      <c r="O715" s="6"/>
    </row>
    <row r="716" spans="1:15" x14ac:dyDescent="0.25">
      <c r="A716" s="119"/>
      <c r="B716" s="4"/>
      <c r="C716" s="4"/>
      <c r="D716" s="7"/>
      <c r="E716" s="7"/>
      <c r="F716" s="8" t="str">
        <f t="shared" si="192"/>
        <v/>
      </c>
      <c r="G716" s="7" t="str">
        <f t="shared" si="193"/>
        <v/>
      </c>
      <c r="H716" s="5" t="str">
        <f t="shared" si="194"/>
        <v/>
      </c>
      <c r="I716" s="116" t="str">
        <f t="shared" si="195"/>
        <v/>
      </c>
      <c r="J716" s="7" t="str">
        <f t="shared" si="196"/>
        <v/>
      </c>
      <c r="K716" s="9" t="str">
        <f t="shared" si="197"/>
        <v/>
      </c>
      <c r="L716" s="9" t="str">
        <f>IF(NOT(ISERROR(VLOOKUP(B716,Deflatores!G$42:H$64,2,FALSE))),VLOOKUP(B716,Deflatores!G$42:H$64,2,FALSE),IF(OR(ISBLANK(C716),ISBLANK(B716)),"",VLOOKUP(C716,Deflatores!G$4:H$38,2,FALSE)*H716+VLOOKUP(C716,Deflatores!G$4:I$38,3,FALSE)))</f>
        <v/>
      </c>
      <c r="M716" s="10"/>
      <c r="N716" s="10"/>
      <c r="O716" s="6"/>
    </row>
    <row r="717" spans="1:15" x14ac:dyDescent="0.25">
      <c r="A717" s="119"/>
      <c r="B717" s="4"/>
      <c r="C717" s="4"/>
      <c r="D717" s="7"/>
      <c r="E717" s="7"/>
      <c r="F717" s="8" t="str">
        <f t="shared" si="192"/>
        <v/>
      </c>
      <c r="G717" s="7" t="str">
        <f t="shared" si="193"/>
        <v/>
      </c>
      <c r="H717" s="5" t="str">
        <f t="shared" si="194"/>
        <v/>
      </c>
      <c r="I717" s="116" t="str">
        <f t="shared" si="195"/>
        <v/>
      </c>
      <c r="J717" s="7" t="str">
        <f t="shared" si="196"/>
        <v/>
      </c>
      <c r="K717" s="9" t="str">
        <f t="shared" si="197"/>
        <v/>
      </c>
      <c r="L717" s="9" t="str">
        <f>IF(NOT(ISERROR(VLOOKUP(B717,Deflatores!G$42:H$64,2,FALSE))),VLOOKUP(B717,Deflatores!G$42:H$64,2,FALSE),IF(OR(ISBLANK(C717),ISBLANK(B717)),"",VLOOKUP(C717,Deflatores!G$4:H$38,2,FALSE)*H717+VLOOKUP(C717,Deflatores!G$4:I$38,3,FALSE)))</f>
        <v/>
      </c>
      <c r="M717" s="10"/>
      <c r="N717" s="10"/>
      <c r="O717" s="6"/>
    </row>
    <row r="718" spans="1:15" x14ac:dyDescent="0.25">
      <c r="A718" s="119"/>
      <c r="B718" s="4"/>
      <c r="C718" s="4"/>
      <c r="D718" s="7"/>
      <c r="E718" s="7"/>
      <c r="F718" s="8" t="str">
        <f t="shared" si="192"/>
        <v/>
      </c>
      <c r="G718" s="7" t="str">
        <f t="shared" si="193"/>
        <v/>
      </c>
      <c r="H718" s="5" t="str">
        <f t="shared" si="194"/>
        <v/>
      </c>
      <c r="I718" s="116" t="str">
        <f t="shared" si="195"/>
        <v/>
      </c>
      <c r="J718" s="7" t="str">
        <f t="shared" si="196"/>
        <v/>
      </c>
      <c r="K718" s="9" t="str">
        <f t="shared" si="197"/>
        <v/>
      </c>
      <c r="L718" s="9" t="str">
        <f>IF(NOT(ISERROR(VLOOKUP(B718,Deflatores!G$42:H$64,2,FALSE))),VLOOKUP(B718,Deflatores!G$42:H$64,2,FALSE),IF(OR(ISBLANK(C718),ISBLANK(B718)),"",VLOOKUP(C718,Deflatores!G$4:H$38,2,FALSE)*H718+VLOOKUP(C718,Deflatores!G$4:I$38,3,FALSE)))</f>
        <v/>
      </c>
      <c r="M718" s="10"/>
      <c r="N718" s="10"/>
      <c r="O718" s="6"/>
    </row>
    <row r="719" spans="1:15" x14ac:dyDescent="0.25">
      <c r="A719" s="119"/>
      <c r="B719" s="4"/>
      <c r="C719" s="4"/>
      <c r="D719" s="7"/>
      <c r="E719" s="7"/>
      <c r="F719" s="8" t="str">
        <f t="shared" si="192"/>
        <v/>
      </c>
      <c r="G719" s="7" t="str">
        <f t="shared" si="193"/>
        <v/>
      </c>
      <c r="H719" s="5" t="str">
        <f t="shared" si="194"/>
        <v/>
      </c>
      <c r="I719" s="116" t="str">
        <f t="shared" si="195"/>
        <v/>
      </c>
      <c r="J719" s="7" t="str">
        <f t="shared" si="196"/>
        <v/>
      </c>
      <c r="K719" s="9" t="str">
        <f t="shared" si="197"/>
        <v/>
      </c>
      <c r="L719" s="9" t="str">
        <f>IF(NOT(ISERROR(VLOOKUP(B719,Deflatores!G$42:H$64,2,FALSE))),VLOOKUP(B719,Deflatores!G$42:H$64,2,FALSE),IF(OR(ISBLANK(C719),ISBLANK(B719)),"",VLOOKUP(C719,Deflatores!G$4:H$38,2,FALSE)*H719+VLOOKUP(C719,Deflatores!G$4:I$38,3,FALSE)))</f>
        <v/>
      </c>
      <c r="M719" s="10"/>
      <c r="N719" s="10"/>
      <c r="O719" s="6"/>
    </row>
    <row r="720" spans="1:15" x14ac:dyDescent="0.25">
      <c r="A720" s="119"/>
      <c r="B720" s="4"/>
      <c r="C720" s="4"/>
      <c r="D720" s="7"/>
      <c r="E720" s="7"/>
      <c r="F720" s="8" t="str">
        <f t="shared" si="192"/>
        <v/>
      </c>
      <c r="G720" s="7" t="str">
        <f t="shared" si="193"/>
        <v/>
      </c>
      <c r="H720" s="5" t="str">
        <f t="shared" si="194"/>
        <v/>
      </c>
      <c r="I720" s="116" t="str">
        <f t="shared" si="195"/>
        <v/>
      </c>
      <c r="J720" s="7" t="str">
        <f t="shared" si="196"/>
        <v/>
      </c>
      <c r="K720" s="9" t="str">
        <f t="shared" si="197"/>
        <v/>
      </c>
      <c r="L720" s="9" t="str">
        <f>IF(NOT(ISERROR(VLOOKUP(B720,Deflatores!G$42:H$64,2,FALSE))),VLOOKUP(B720,Deflatores!G$42:H$64,2,FALSE),IF(OR(ISBLANK(C720),ISBLANK(B720)),"",VLOOKUP(C720,Deflatores!G$4:H$38,2,FALSE)*H720+VLOOKUP(C720,Deflatores!G$4:I$38,3,FALSE)))</f>
        <v/>
      </c>
      <c r="M720" s="10"/>
      <c r="N720" s="10"/>
      <c r="O720" s="6"/>
    </row>
    <row r="721" spans="1:15" x14ac:dyDescent="0.25">
      <c r="A721" s="119"/>
      <c r="B721" s="4"/>
      <c r="C721" s="4"/>
      <c r="D721" s="7"/>
      <c r="E721" s="7"/>
      <c r="F721" s="8" t="str">
        <f t="shared" si="192"/>
        <v/>
      </c>
      <c r="G721" s="7" t="str">
        <f t="shared" si="193"/>
        <v/>
      </c>
      <c r="H721" s="5" t="str">
        <f t="shared" si="194"/>
        <v/>
      </c>
      <c r="I721" s="116" t="str">
        <f t="shared" si="195"/>
        <v/>
      </c>
      <c r="J721" s="7" t="str">
        <f t="shared" si="196"/>
        <v/>
      </c>
      <c r="K721" s="9" t="str">
        <f t="shared" si="197"/>
        <v/>
      </c>
      <c r="L721" s="9" t="str">
        <f>IF(NOT(ISERROR(VLOOKUP(B721,Deflatores!G$42:H$64,2,FALSE))),VLOOKUP(B721,Deflatores!G$42:H$64,2,FALSE),IF(OR(ISBLANK(C721),ISBLANK(B721)),"",VLOOKUP(C721,Deflatores!G$4:H$38,2,FALSE)*H721+VLOOKUP(C721,Deflatores!G$4:I$38,3,FALSE)))</f>
        <v/>
      </c>
      <c r="M721" s="10"/>
      <c r="N721" s="10"/>
      <c r="O721" s="6"/>
    </row>
    <row r="722" spans="1:15" x14ac:dyDescent="0.25">
      <c r="A722" s="119"/>
      <c r="B722" s="4"/>
      <c r="C722" s="4"/>
      <c r="D722" s="7"/>
      <c r="E722" s="7"/>
      <c r="F722" s="8" t="str">
        <f t="shared" si="192"/>
        <v/>
      </c>
      <c r="G722" s="7" t="str">
        <f t="shared" si="193"/>
        <v/>
      </c>
      <c r="H722" s="5" t="str">
        <f t="shared" si="194"/>
        <v/>
      </c>
      <c r="I722" s="116" t="str">
        <f t="shared" si="195"/>
        <v/>
      </c>
      <c r="J722" s="7" t="str">
        <f t="shared" si="196"/>
        <v/>
      </c>
      <c r="K722" s="9" t="str">
        <f t="shared" si="197"/>
        <v/>
      </c>
      <c r="L722" s="9" t="str">
        <f>IF(NOT(ISERROR(VLOOKUP(B722,Deflatores!G$42:H$64,2,FALSE))),VLOOKUP(B722,Deflatores!G$42:H$64,2,FALSE),IF(OR(ISBLANK(C722),ISBLANK(B722)),"",VLOOKUP(C722,Deflatores!G$4:H$38,2,FALSE)*H722+VLOOKUP(C722,Deflatores!G$4:I$38,3,FALSE)))</f>
        <v/>
      </c>
      <c r="M722" s="10"/>
      <c r="N722" s="10"/>
      <c r="O722" s="6"/>
    </row>
    <row r="723" spans="1:15" x14ac:dyDescent="0.25">
      <c r="A723" s="119"/>
      <c r="B723" s="4"/>
      <c r="C723" s="4"/>
      <c r="D723" s="7"/>
      <c r="E723" s="7"/>
      <c r="F723" s="8" t="str">
        <f t="shared" si="192"/>
        <v/>
      </c>
      <c r="G723" s="7" t="str">
        <f t="shared" si="193"/>
        <v/>
      </c>
      <c r="H723" s="5" t="str">
        <f t="shared" si="194"/>
        <v/>
      </c>
      <c r="I723" s="116" t="str">
        <f t="shared" si="195"/>
        <v/>
      </c>
      <c r="J723" s="7" t="str">
        <f t="shared" si="196"/>
        <v/>
      </c>
      <c r="K723" s="9" t="str">
        <f t="shared" si="197"/>
        <v/>
      </c>
      <c r="L723" s="9" t="str">
        <f>IF(NOT(ISERROR(VLOOKUP(B723,Deflatores!G$42:H$64,2,FALSE))),VLOOKUP(B723,Deflatores!G$42:H$64,2,FALSE),IF(OR(ISBLANK(C723),ISBLANK(B723)),"",VLOOKUP(C723,Deflatores!G$4:H$38,2,FALSE)*H723+VLOOKUP(C723,Deflatores!G$4:I$38,3,FALSE)))</f>
        <v/>
      </c>
      <c r="M723" s="10"/>
      <c r="N723" s="10"/>
      <c r="O723" s="6"/>
    </row>
    <row r="724" spans="1:15" x14ac:dyDescent="0.25">
      <c r="A724" s="119"/>
      <c r="B724" s="4"/>
      <c r="C724" s="4"/>
      <c r="D724" s="7"/>
      <c r="E724" s="7"/>
      <c r="F724" s="8" t="str">
        <f t="shared" si="192"/>
        <v/>
      </c>
      <c r="G724" s="7" t="str">
        <f t="shared" si="193"/>
        <v/>
      </c>
      <c r="H724" s="5" t="str">
        <f t="shared" si="194"/>
        <v/>
      </c>
      <c r="I724" s="116" t="str">
        <f t="shared" si="195"/>
        <v/>
      </c>
      <c r="J724" s="7" t="str">
        <f t="shared" si="196"/>
        <v/>
      </c>
      <c r="K724" s="9" t="str">
        <f t="shared" si="197"/>
        <v/>
      </c>
      <c r="L724" s="9" t="str">
        <f>IF(NOT(ISERROR(VLOOKUP(B724,Deflatores!G$42:H$64,2,FALSE))),VLOOKUP(B724,Deflatores!G$42:H$64,2,FALSE),IF(OR(ISBLANK(C724),ISBLANK(B724)),"",VLOOKUP(C724,Deflatores!G$4:H$38,2,FALSE)*H724+VLOOKUP(C724,Deflatores!G$4:I$38,3,FALSE)))</f>
        <v/>
      </c>
      <c r="M724" s="10"/>
      <c r="N724" s="10"/>
      <c r="O724" s="6"/>
    </row>
    <row r="725" spans="1:15" x14ac:dyDescent="0.25">
      <c r="A725" s="119"/>
      <c r="B725" s="4"/>
      <c r="C725" s="4"/>
      <c r="D725" s="7"/>
      <c r="E725" s="7"/>
      <c r="F725" s="8" t="str">
        <f t="shared" si="192"/>
        <v/>
      </c>
      <c r="G725" s="7" t="str">
        <f t="shared" si="193"/>
        <v/>
      </c>
      <c r="H725" s="5" t="str">
        <f t="shared" si="194"/>
        <v/>
      </c>
      <c r="I725" s="116" t="str">
        <f t="shared" si="195"/>
        <v/>
      </c>
      <c r="J725" s="7" t="str">
        <f t="shared" si="196"/>
        <v/>
      </c>
      <c r="K725" s="9" t="str">
        <f t="shared" si="197"/>
        <v/>
      </c>
      <c r="L725" s="9" t="str">
        <f>IF(NOT(ISERROR(VLOOKUP(B725,Deflatores!G$42:H$64,2,FALSE))),VLOOKUP(B725,Deflatores!G$42:H$64,2,FALSE),IF(OR(ISBLANK(C725),ISBLANK(B725)),"",VLOOKUP(C725,Deflatores!G$4:H$38,2,FALSE)*H725+VLOOKUP(C725,Deflatores!G$4:I$38,3,FALSE)))</f>
        <v/>
      </c>
      <c r="M725" s="10"/>
      <c r="N725" s="10"/>
      <c r="O725" s="6"/>
    </row>
    <row r="726" spans="1:15" x14ac:dyDescent="0.25">
      <c r="A726" s="119"/>
      <c r="B726" s="4"/>
      <c r="C726" s="4"/>
      <c r="D726" s="7"/>
      <c r="E726" s="7"/>
      <c r="F726" s="8" t="str">
        <f t="shared" si="192"/>
        <v/>
      </c>
      <c r="G726" s="7" t="str">
        <f t="shared" si="193"/>
        <v/>
      </c>
      <c r="H726" s="5" t="str">
        <f t="shared" si="194"/>
        <v/>
      </c>
      <c r="I726" s="116" t="str">
        <f t="shared" si="195"/>
        <v/>
      </c>
      <c r="J726" s="7" t="str">
        <f t="shared" si="196"/>
        <v/>
      </c>
      <c r="K726" s="9" t="str">
        <f t="shared" si="197"/>
        <v/>
      </c>
      <c r="L726" s="9" t="str">
        <f>IF(NOT(ISERROR(VLOOKUP(B726,Deflatores!G$42:H$64,2,FALSE))),VLOOKUP(B726,Deflatores!G$42:H$64,2,FALSE),IF(OR(ISBLANK(C726),ISBLANK(B726)),"",VLOOKUP(C726,Deflatores!G$4:H$38,2,FALSE)*H726+VLOOKUP(C726,Deflatores!G$4:I$38,3,FALSE)))</f>
        <v/>
      </c>
      <c r="M726" s="10"/>
      <c r="N726" s="10"/>
      <c r="O726" s="6"/>
    </row>
    <row r="727" spans="1:15" x14ac:dyDescent="0.25">
      <c r="A727" s="119"/>
      <c r="B727" s="4"/>
      <c r="C727" s="4"/>
      <c r="D727" s="7"/>
      <c r="E727" s="7"/>
      <c r="F727" s="8" t="str">
        <f t="shared" si="192"/>
        <v/>
      </c>
      <c r="G727" s="7" t="str">
        <f t="shared" si="193"/>
        <v/>
      </c>
      <c r="H727" s="5" t="str">
        <f t="shared" si="194"/>
        <v/>
      </c>
      <c r="I727" s="116" t="str">
        <f t="shared" si="195"/>
        <v/>
      </c>
      <c r="J727" s="7" t="str">
        <f t="shared" si="196"/>
        <v/>
      </c>
      <c r="K727" s="9" t="str">
        <f t="shared" si="197"/>
        <v/>
      </c>
      <c r="L727" s="9" t="str">
        <f>IF(NOT(ISERROR(VLOOKUP(B727,Deflatores!G$42:H$64,2,FALSE))),VLOOKUP(B727,Deflatores!G$42:H$64,2,FALSE),IF(OR(ISBLANK(C727),ISBLANK(B727)),"",VLOOKUP(C727,Deflatores!G$4:H$38,2,FALSE)*H727+VLOOKUP(C727,Deflatores!G$4:I$38,3,FALSE)))</f>
        <v/>
      </c>
      <c r="M727" s="10"/>
      <c r="N727" s="10"/>
      <c r="O727" s="6"/>
    </row>
    <row r="728" spans="1:15" x14ac:dyDescent="0.25">
      <c r="A728" s="119"/>
      <c r="B728" s="4"/>
      <c r="C728" s="4"/>
      <c r="D728" s="7"/>
      <c r="E728" s="7"/>
      <c r="F728" s="8" t="str">
        <f t="shared" si="192"/>
        <v/>
      </c>
      <c r="G728" s="7" t="str">
        <f t="shared" si="193"/>
        <v/>
      </c>
      <c r="H728" s="5" t="str">
        <f t="shared" si="194"/>
        <v/>
      </c>
      <c r="I728" s="116" t="str">
        <f t="shared" si="195"/>
        <v/>
      </c>
      <c r="J728" s="7" t="str">
        <f t="shared" si="196"/>
        <v/>
      </c>
      <c r="K728" s="9" t="str">
        <f t="shared" si="197"/>
        <v/>
      </c>
      <c r="L728" s="9" t="str">
        <f>IF(NOT(ISERROR(VLOOKUP(B728,Deflatores!G$42:H$64,2,FALSE))),VLOOKUP(B728,Deflatores!G$42:H$64,2,FALSE),IF(OR(ISBLANK(C728),ISBLANK(B728)),"",VLOOKUP(C728,Deflatores!G$4:H$38,2,FALSE)*H728+VLOOKUP(C728,Deflatores!G$4:I$38,3,FALSE)))</f>
        <v/>
      </c>
      <c r="M728" s="10"/>
      <c r="N728" s="10"/>
      <c r="O728" s="6"/>
    </row>
    <row r="729" spans="1:15" x14ac:dyDescent="0.25">
      <c r="A729" s="119"/>
      <c r="B729" s="4"/>
      <c r="C729" s="4"/>
      <c r="D729" s="7"/>
      <c r="E729" s="7"/>
      <c r="F729" s="8" t="str">
        <f t="shared" si="192"/>
        <v/>
      </c>
      <c r="G729" s="7" t="str">
        <f t="shared" si="193"/>
        <v/>
      </c>
      <c r="H729" s="5" t="str">
        <f t="shared" si="194"/>
        <v/>
      </c>
      <c r="I729" s="116" t="str">
        <f t="shared" si="195"/>
        <v/>
      </c>
      <c r="J729" s="7" t="str">
        <f t="shared" si="196"/>
        <v/>
      </c>
      <c r="K729" s="9" t="str">
        <f t="shared" si="197"/>
        <v/>
      </c>
      <c r="L729" s="9" t="str">
        <f>IF(NOT(ISERROR(VLOOKUP(B729,Deflatores!G$42:H$64,2,FALSE))),VLOOKUP(B729,Deflatores!G$42:H$64,2,FALSE),IF(OR(ISBLANK(C729),ISBLANK(B729)),"",VLOOKUP(C729,Deflatores!G$4:H$38,2,FALSE)*H729+VLOOKUP(C729,Deflatores!G$4:I$38,3,FALSE)))</f>
        <v/>
      </c>
      <c r="M729" s="10"/>
      <c r="N729" s="10"/>
      <c r="O729" s="6"/>
    </row>
    <row r="730" spans="1:15" x14ac:dyDescent="0.25">
      <c r="A730" s="119"/>
      <c r="B730" s="4"/>
      <c r="C730" s="4"/>
      <c r="D730" s="7"/>
      <c r="E730" s="7"/>
      <c r="F730" s="8" t="str">
        <f t="shared" si="192"/>
        <v/>
      </c>
      <c r="G730" s="7" t="str">
        <f t="shared" si="193"/>
        <v/>
      </c>
      <c r="H730" s="5" t="str">
        <f t="shared" si="194"/>
        <v/>
      </c>
      <c r="I730" s="116" t="str">
        <f t="shared" si="195"/>
        <v/>
      </c>
      <c r="J730" s="7" t="str">
        <f t="shared" si="196"/>
        <v/>
      </c>
      <c r="K730" s="9" t="str">
        <f t="shared" si="197"/>
        <v/>
      </c>
      <c r="L730" s="9" t="str">
        <f>IF(NOT(ISERROR(VLOOKUP(B730,Deflatores!G$42:H$64,2,FALSE))),VLOOKUP(B730,Deflatores!G$42:H$64,2,FALSE),IF(OR(ISBLANK(C730),ISBLANK(B730)),"",VLOOKUP(C730,Deflatores!G$4:H$38,2,FALSE)*H730+VLOOKUP(C730,Deflatores!G$4:I$38,3,FALSE)))</f>
        <v/>
      </c>
      <c r="M730" s="10"/>
      <c r="N730" s="10"/>
      <c r="O730" s="6"/>
    </row>
    <row r="731" spans="1:15" x14ac:dyDescent="0.25">
      <c r="A731" s="119"/>
      <c r="B731" s="4"/>
      <c r="C731" s="4"/>
      <c r="D731" s="7"/>
      <c r="E731" s="7"/>
      <c r="F731" s="8" t="str">
        <f t="shared" si="192"/>
        <v/>
      </c>
      <c r="G731" s="7" t="str">
        <f t="shared" si="193"/>
        <v/>
      </c>
      <c r="H731" s="5" t="str">
        <f t="shared" si="194"/>
        <v/>
      </c>
      <c r="I731" s="116" t="str">
        <f t="shared" si="195"/>
        <v/>
      </c>
      <c r="J731" s="7" t="str">
        <f t="shared" si="196"/>
        <v/>
      </c>
      <c r="K731" s="9" t="str">
        <f t="shared" si="197"/>
        <v/>
      </c>
      <c r="L731" s="9" t="str">
        <f>IF(NOT(ISERROR(VLOOKUP(B731,Deflatores!G$42:H$64,2,FALSE))),VLOOKUP(B731,Deflatores!G$42:H$64,2,FALSE),IF(OR(ISBLANK(C731),ISBLANK(B731)),"",VLOOKUP(C731,Deflatores!G$4:H$38,2,FALSE)*H731+VLOOKUP(C731,Deflatores!G$4:I$38,3,FALSE)))</f>
        <v/>
      </c>
      <c r="M731" s="10"/>
      <c r="N731" s="10"/>
      <c r="O731" s="6"/>
    </row>
    <row r="732" spans="1:15" x14ac:dyDescent="0.25">
      <c r="A732" s="119"/>
      <c r="B732" s="4"/>
      <c r="C732" s="4"/>
      <c r="D732" s="7"/>
      <c r="E732" s="7"/>
      <c r="F732" s="8" t="str">
        <f t="shared" si="192"/>
        <v/>
      </c>
      <c r="G732" s="7" t="str">
        <f t="shared" si="193"/>
        <v/>
      </c>
      <c r="H732" s="5" t="str">
        <f t="shared" si="194"/>
        <v/>
      </c>
      <c r="I732" s="116" t="str">
        <f t="shared" si="195"/>
        <v/>
      </c>
      <c r="J732" s="7" t="str">
        <f t="shared" si="196"/>
        <v/>
      </c>
      <c r="K732" s="9" t="str">
        <f t="shared" si="197"/>
        <v/>
      </c>
      <c r="L732" s="9" t="str">
        <f>IF(NOT(ISERROR(VLOOKUP(B732,Deflatores!G$42:H$64,2,FALSE))),VLOOKUP(B732,Deflatores!G$42:H$64,2,FALSE),IF(OR(ISBLANK(C732),ISBLANK(B732)),"",VLOOKUP(C732,Deflatores!G$4:H$38,2,FALSE)*H732+VLOOKUP(C732,Deflatores!G$4:I$38,3,FALSE)))</f>
        <v/>
      </c>
      <c r="M732" s="10"/>
      <c r="N732" s="10"/>
      <c r="O732" s="6"/>
    </row>
    <row r="733" spans="1:15" x14ac:dyDescent="0.25">
      <c r="A733" s="119"/>
      <c r="B733" s="4"/>
      <c r="C733" s="4"/>
      <c r="D733" s="7"/>
      <c r="E733" s="7"/>
      <c r="F733" s="8" t="str">
        <f t="shared" si="192"/>
        <v/>
      </c>
      <c r="G733" s="7" t="str">
        <f t="shared" si="193"/>
        <v/>
      </c>
      <c r="H733" s="5" t="str">
        <f t="shared" si="194"/>
        <v/>
      </c>
      <c r="I733" s="116" t="str">
        <f t="shared" si="195"/>
        <v/>
      </c>
      <c r="J733" s="7" t="str">
        <f t="shared" si="196"/>
        <v/>
      </c>
      <c r="K733" s="9" t="str">
        <f t="shared" si="197"/>
        <v/>
      </c>
      <c r="L733" s="9" t="str">
        <f>IF(NOT(ISERROR(VLOOKUP(B733,Deflatores!G$42:H$64,2,FALSE))),VLOOKUP(B733,Deflatores!G$42:H$64,2,FALSE),IF(OR(ISBLANK(C733),ISBLANK(B733)),"",VLOOKUP(C733,Deflatores!G$4:H$38,2,FALSE)*H733+VLOOKUP(C733,Deflatores!G$4:I$38,3,FALSE)))</f>
        <v/>
      </c>
      <c r="M733" s="10"/>
      <c r="N733" s="10"/>
      <c r="O733" s="6"/>
    </row>
    <row r="734" spans="1:15" x14ac:dyDescent="0.25">
      <c r="A734" s="119"/>
      <c r="B734" s="4"/>
      <c r="C734" s="4"/>
      <c r="D734" s="7"/>
      <c r="E734" s="7"/>
      <c r="F734" s="8" t="str">
        <f t="shared" si="192"/>
        <v/>
      </c>
      <c r="G734" s="7" t="str">
        <f t="shared" si="193"/>
        <v/>
      </c>
      <c r="H734" s="5" t="str">
        <f t="shared" si="194"/>
        <v/>
      </c>
      <c r="I734" s="116" t="str">
        <f t="shared" si="195"/>
        <v/>
      </c>
      <c r="J734" s="7" t="str">
        <f t="shared" si="196"/>
        <v/>
      </c>
      <c r="K734" s="9" t="str">
        <f t="shared" si="197"/>
        <v/>
      </c>
      <c r="L734" s="9" t="str">
        <f>IF(NOT(ISERROR(VLOOKUP(B734,Deflatores!G$42:H$64,2,FALSE))),VLOOKUP(B734,Deflatores!G$42:H$64,2,FALSE),IF(OR(ISBLANK(C734),ISBLANK(B734)),"",VLOOKUP(C734,Deflatores!G$4:H$38,2,FALSE)*H734+VLOOKUP(C734,Deflatores!G$4:I$38,3,FALSE)))</f>
        <v/>
      </c>
      <c r="M734" s="10"/>
      <c r="N734" s="10"/>
      <c r="O734" s="6"/>
    </row>
    <row r="735" spans="1:15" x14ac:dyDescent="0.25">
      <c r="A735" s="119"/>
      <c r="B735" s="4"/>
      <c r="C735" s="4"/>
      <c r="D735" s="7"/>
      <c r="E735" s="7"/>
      <c r="F735" s="8" t="str">
        <f t="shared" si="192"/>
        <v/>
      </c>
      <c r="G735" s="7" t="str">
        <f t="shared" si="193"/>
        <v/>
      </c>
      <c r="H735" s="5" t="str">
        <f t="shared" si="194"/>
        <v/>
      </c>
      <c r="I735" s="116" t="str">
        <f t="shared" si="195"/>
        <v/>
      </c>
      <c r="J735" s="7" t="str">
        <f t="shared" si="196"/>
        <v/>
      </c>
      <c r="K735" s="9" t="str">
        <f t="shared" si="197"/>
        <v/>
      </c>
      <c r="L735" s="9" t="str">
        <f>IF(NOT(ISERROR(VLOOKUP(B735,Deflatores!G$42:H$64,2,FALSE))),VLOOKUP(B735,Deflatores!G$42:H$64,2,FALSE),IF(OR(ISBLANK(C735),ISBLANK(B735)),"",VLOOKUP(C735,Deflatores!G$4:H$38,2,FALSE)*H735+VLOOKUP(C735,Deflatores!G$4:I$38,3,FALSE)))</f>
        <v/>
      </c>
      <c r="M735" s="10"/>
      <c r="N735" s="10"/>
      <c r="O735" s="6"/>
    </row>
    <row r="736" spans="1:15" x14ac:dyDescent="0.25">
      <c r="A736" s="119"/>
      <c r="B736" s="4"/>
      <c r="C736" s="4"/>
      <c r="D736" s="7"/>
      <c r="E736" s="7"/>
      <c r="F736" s="8" t="str">
        <f t="shared" si="192"/>
        <v/>
      </c>
      <c r="G736" s="7" t="str">
        <f t="shared" si="193"/>
        <v/>
      </c>
      <c r="H736" s="5" t="str">
        <f t="shared" si="194"/>
        <v/>
      </c>
      <c r="I736" s="116" t="str">
        <f t="shared" si="195"/>
        <v/>
      </c>
      <c r="J736" s="7" t="str">
        <f t="shared" si="196"/>
        <v/>
      </c>
      <c r="K736" s="9" t="str">
        <f t="shared" si="197"/>
        <v/>
      </c>
      <c r="L736" s="9" t="str">
        <f>IF(NOT(ISERROR(VLOOKUP(B736,Deflatores!G$42:H$64,2,FALSE))),VLOOKUP(B736,Deflatores!G$42:H$64,2,FALSE),IF(OR(ISBLANK(C736),ISBLANK(B736)),"",VLOOKUP(C736,Deflatores!G$4:H$38,2,FALSE)*H736+VLOOKUP(C736,Deflatores!G$4:I$38,3,FALSE)))</f>
        <v/>
      </c>
      <c r="M736" s="10"/>
      <c r="N736" s="10"/>
      <c r="O736" s="6"/>
    </row>
    <row r="737" spans="1:15" x14ac:dyDescent="0.25">
      <c r="A737" s="119"/>
      <c r="B737" s="4"/>
      <c r="C737" s="4"/>
      <c r="D737" s="7"/>
      <c r="E737" s="7"/>
      <c r="F737" s="8" t="str">
        <f t="shared" si="192"/>
        <v/>
      </c>
      <c r="G737" s="7" t="str">
        <f t="shared" si="193"/>
        <v/>
      </c>
      <c r="H737" s="5" t="str">
        <f t="shared" si="194"/>
        <v/>
      </c>
      <c r="I737" s="116" t="str">
        <f t="shared" si="195"/>
        <v/>
      </c>
      <c r="J737" s="7" t="str">
        <f t="shared" si="196"/>
        <v/>
      </c>
      <c r="K737" s="9" t="str">
        <f t="shared" si="197"/>
        <v/>
      </c>
      <c r="L737" s="9" t="str">
        <f>IF(NOT(ISERROR(VLOOKUP(B737,Deflatores!G$42:H$64,2,FALSE))),VLOOKUP(B737,Deflatores!G$42:H$64,2,FALSE),IF(OR(ISBLANK(C737),ISBLANK(B737)),"",VLOOKUP(C737,Deflatores!G$4:H$38,2,FALSE)*H737+VLOOKUP(C737,Deflatores!G$4:I$38,3,FALSE)))</f>
        <v/>
      </c>
      <c r="M737" s="10"/>
      <c r="N737" s="10"/>
      <c r="O737" s="6"/>
    </row>
    <row r="738" spans="1:15" x14ac:dyDescent="0.25">
      <c r="A738" s="119"/>
      <c r="B738" s="4"/>
      <c r="C738" s="4"/>
      <c r="D738" s="7"/>
      <c r="E738" s="7"/>
      <c r="F738" s="8" t="str">
        <f t="shared" si="192"/>
        <v/>
      </c>
      <c r="G738" s="7" t="str">
        <f t="shared" si="193"/>
        <v/>
      </c>
      <c r="H738" s="5" t="str">
        <f t="shared" si="194"/>
        <v/>
      </c>
      <c r="I738" s="116" t="str">
        <f t="shared" si="195"/>
        <v/>
      </c>
      <c r="J738" s="7" t="str">
        <f t="shared" si="196"/>
        <v/>
      </c>
      <c r="K738" s="9" t="str">
        <f t="shared" si="197"/>
        <v/>
      </c>
      <c r="L738" s="9" t="str">
        <f>IF(NOT(ISERROR(VLOOKUP(B738,Deflatores!G$42:H$64,2,FALSE))),VLOOKUP(B738,Deflatores!G$42:H$64,2,FALSE),IF(OR(ISBLANK(C738),ISBLANK(B738)),"",VLOOKUP(C738,Deflatores!G$4:H$38,2,FALSE)*H738+VLOOKUP(C738,Deflatores!G$4:I$38,3,FALSE)))</f>
        <v/>
      </c>
      <c r="M738" s="10"/>
      <c r="N738" s="10"/>
      <c r="O738" s="6"/>
    </row>
    <row r="739" spans="1:15" x14ac:dyDescent="0.25">
      <c r="A739" s="119"/>
      <c r="B739" s="4"/>
      <c r="C739" s="4"/>
      <c r="D739" s="7"/>
      <c r="E739" s="7"/>
      <c r="F739" s="8" t="str">
        <f t="shared" si="192"/>
        <v/>
      </c>
      <c r="G739" s="7" t="str">
        <f t="shared" si="193"/>
        <v/>
      </c>
      <c r="H739" s="5" t="str">
        <f t="shared" si="194"/>
        <v/>
      </c>
      <c r="I739" s="116" t="str">
        <f t="shared" si="195"/>
        <v/>
      </c>
      <c r="J739" s="7" t="str">
        <f t="shared" si="196"/>
        <v/>
      </c>
      <c r="K739" s="9" t="str">
        <f t="shared" si="197"/>
        <v/>
      </c>
      <c r="L739" s="9" t="str">
        <f>IF(NOT(ISERROR(VLOOKUP(B739,Deflatores!G$42:H$64,2,FALSE))),VLOOKUP(B739,Deflatores!G$42:H$64,2,FALSE),IF(OR(ISBLANK(C739),ISBLANK(B739)),"",VLOOKUP(C739,Deflatores!G$4:H$38,2,FALSE)*H739+VLOOKUP(C739,Deflatores!G$4:I$38,3,FALSE)))</f>
        <v/>
      </c>
      <c r="M739" s="10"/>
      <c r="N739" s="10"/>
      <c r="O739" s="6"/>
    </row>
    <row r="740" spans="1:15" x14ac:dyDescent="0.25">
      <c r="A740" s="119"/>
      <c r="B740" s="4"/>
      <c r="C740" s="4"/>
      <c r="D740" s="7"/>
      <c r="E740" s="7"/>
      <c r="F740" s="8" t="str">
        <f t="shared" si="192"/>
        <v/>
      </c>
      <c r="G740" s="7" t="str">
        <f t="shared" si="193"/>
        <v/>
      </c>
      <c r="H740" s="5" t="str">
        <f t="shared" si="194"/>
        <v/>
      </c>
      <c r="I740" s="116" t="str">
        <f t="shared" si="195"/>
        <v/>
      </c>
      <c r="J740" s="7" t="str">
        <f t="shared" si="196"/>
        <v/>
      </c>
      <c r="K740" s="9" t="str">
        <f t="shared" si="197"/>
        <v/>
      </c>
      <c r="L740" s="9" t="str">
        <f>IF(NOT(ISERROR(VLOOKUP(B740,Deflatores!G$42:H$64,2,FALSE))),VLOOKUP(B740,Deflatores!G$42:H$64,2,FALSE),IF(OR(ISBLANK(C740),ISBLANK(B740)),"",VLOOKUP(C740,Deflatores!G$4:H$38,2,FALSE)*H740+VLOOKUP(C740,Deflatores!G$4:I$38,3,FALSE)))</f>
        <v/>
      </c>
      <c r="M740" s="10"/>
      <c r="N740" s="10"/>
      <c r="O740" s="6"/>
    </row>
    <row r="741" spans="1:15" x14ac:dyDescent="0.25">
      <c r="A741" s="119"/>
      <c r="B741" s="4"/>
      <c r="C741" s="4"/>
      <c r="D741" s="7"/>
      <c r="E741" s="7"/>
      <c r="F741" s="8" t="str">
        <f t="shared" si="192"/>
        <v/>
      </c>
      <c r="G741" s="7" t="str">
        <f t="shared" si="193"/>
        <v/>
      </c>
      <c r="H741" s="5" t="str">
        <f t="shared" si="194"/>
        <v/>
      </c>
      <c r="I741" s="116" t="str">
        <f t="shared" si="195"/>
        <v/>
      </c>
      <c r="J741" s="7" t="str">
        <f t="shared" si="196"/>
        <v/>
      </c>
      <c r="K741" s="9" t="str">
        <f t="shared" si="197"/>
        <v/>
      </c>
      <c r="L741" s="9" t="str">
        <f>IF(NOT(ISERROR(VLOOKUP(B741,Deflatores!G$42:H$64,2,FALSE))),VLOOKUP(B741,Deflatores!G$42:H$64,2,FALSE),IF(OR(ISBLANK(C741),ISBLANK(B741)),"",VLOOKUP(C741,Deflatores!G$4:H$38,2,FALSE)*H741+VLOOKUP(C741,Deflatores!G$4:I$38,3,FALSE)))</f>
        <v/>
      </c>
      <c r="M741" s="10"/>
      <c r="N741" s="10"/>
      <c r="O741" s="6"/>
    </row>
    <row r="742" spans="1:15" x14ac:dyDescent="0.25">
      <c r="A742" s="119"/>
      <c r="B742" s="4"/>
      <c r="C742" s="4"/>
      <c r="D742" s="7"/>
      <c r="E742" s="7"/>
      <c r="F742" s="8" t="str">
        <f t="shared" si="192"/>
        <v/>
      </c>
      <c r="G742" s="7" t="str">
        <f t="shared" si="193"/>
        <v/>
      </c>
      <c r="H742" s="5" t="str">
        <f t="shared" si="194"/>
        <v/>
      </c>
      <c r="I742" s="116" t="str">
        <f t="shared" si="195"/>
        <v/>
      </c>
      <c r="J742" s="7" t="str">
        <f t="shared" si="196"/>
        <v/>
      </c>
      <c r="K742" s="9" t="str">
        <f t="shared" si="197"/>
        <v/>
      </c>
      <c r="L742" s="9" t="str">
        <f>IF(NOT(ISERROR(VLOOKUP(B742,Deflatores!G$42:H$64,2,FALSE))),VLOOKUP(B742,Deflatores!G$42:H$64,2,FALSE),IF(OR(ISBLANK(C742),ISBLANK(B742)),"",VLOOKUP(C742,Deflatores!G$4:H$38,2,FALSE)*H742+VLOOKUP(C742,Deflatores!G$4:I$38,3,FALSE)))</f>
        <v/>
      </c>
      <c r="M742" s="10"/>
      <c r="N742" s="10"/>
      <c r="O742" s="6"/>
    </row>
    <row r="743" spans="1:15" x14ac:dyDescent="0.25">
      <c r="A743" s="119"/>
      <c r="B743" s="4"/>
      <c r="C743" s="4"/>
      <c r="D743" s="7"/>
      <c r="E743" s="7"/>
      <c r="F743" s="8" t="str">
        <f t="shared" ref="F743:F766" si="198">IF(ISBLANK(B743),"",IF(I743="L","Baixa",IF(I743="A","Média",IF(I743="","","Alta"))))</f>
        <v/>
      </c>
      <c r="G743" s="7" t="str">
        <f t="shared" ref="G743:G766" si="199">CONCATENATE(B743,I743)</f>
        <v/>
      </c>
      <c r="H743" s="5" t="str">
        <f t="shared" ref="H743:H766" si="200">IF(ISBLANK(B743),"",IF(B743="ALI",IF(I743="L",7,IF(I743="A",10,15)),IF(B743="AIE",IF(I743="L",5,IF(I743="A",7,10)),IF(B743="SE",IF(I743="L",4,IF(I743="A",5,7)),IF(OR(B743="EE",B743="CE"),IF(I743="L",3,IF(I743="A",4,6)),0)))))</f>
        <v/>
      </c>
      <c r="I743" s="116" t="str">
        <f t="shared" ref="I743:I766" si="201">IF(OR(ISBLANK(D743),ISBLANK(E743)),IF(OR(B743="ALI",B743="AIE"),"L",IF(OR(B743="EE",B743="SE",B743="CE"),"A","")),IF(B743="EE",IF(E743&gt;=3,IF(D743&gt;=5,"H","A"),IF(E743&gt;=2,IF(D743&gt;=16,"H",IF(D743&lt;=4,"L","A")),IF(D743&lt;=15,"L","A"))),IF(OR(B743="SE",B743="CE"),IF(E743&gt;=4,IF(D743&gt;=6,"H","A"),IF(E743&gt;=2,IF(D743&gt;=20,"H",IF(D743&lt;=5,"L","A")),IF(D743&lt;=19,"L","A"))),IF(OR(B743="ALI",B743="AIE"),IF(E743&gt;=6,IF(D743&gt;=20,"H","A"),IF(E743&gt;=2,IF(D743&gt;=51,"H",IF(D743&lt;=19,"L","A")),IF(D743&lt;=50,"L","A"))),""))))</f>
        <v/>
      </c>
      <c r="J743" s="7" t="str">
        <f t="shared" ref="J743:J766" si="202">CONCATENATE(B743,C743)</f>
        <v/>
      </c>
      <c r="K743" s="9" t="str">
        <f t="shared" si="197"/>
        <v/>
      </c>
      <c r="L743" s="9" t="str">
        <f>IF(NOT(ISERROR(VLOOKUP(B743,Deflatores!G$42:H$64,2,FALSE))),VLOOKUP(B743,Deflatores!G$42:H$64,2,FALSE),IF(OR(ISBLANK(C743),ISBLANK(B743)),"",VLOOKUP(C743,Deflatores!G$4:H$38,2,FALSE)*H743+VLOOKUP(C743,Deflatores!G$4:I$38,3,FALSE)))</f>
        <v/>
      </c>
      <c r="M743" s="10"/>
      <c r="N743" s="10"/>
      <c r="O743" s="6"/>
    </row>
    <row r="744" spans="1:15" x14ac:dyDescent="0.25">
      <c r="A744" s="119"/>
      <c r="B744" s="4"/>
      <c r="C744" s="4"/>
      <c r="D744" s="7"/>
      <c r="E744" s="7"/>
      <c r="F744" s="8" t="str">
        <f t="shared" si="198"/>
        <v/>
      </c>
      <c r="G744" s="7" t="str">
        <f t="shared" si="199"/>
        <v/>
      </c>
      <c r="H744" s="5" t="str">
        <f t="shared" si="200"/>
        <v/>
      </c>
      <c r="I744" s="116" t="str">
        <f t="shared" si="201"/>
        <v/>
      </c>
      <c r="J744" s="7" t="str">
        <f t="shared" si="202"/>
        <v/>
      </c>
      <c r="K744" s="9" t="str">
        <f t="shared" si="197"/>
        <v/>
      </c>
      <c r="L744" s="9" t="str">
        <f>IF(NOT(ISERROR(VLOOKUP(B744,Deflatores!G$42:H$64,2,FALSE))),VLOOKUP(B744,Deflatores!G$42:H$64,2,FALSE),IF(OR(ISBLANK(C744),ISBLANK(B744)),"",VLOOKUP(C744,Deflatores!G$4:H$38,2,FALSE)*H744+VLOOKUP(C744,Deflatores!G$4:I$38,3,FALSE)))</f>
        <v/>
      </c>
      <c r="M744" s="10"/>
      <c r="N744" s="10"/>
      <c r="O744" s="6"/>
    </row>
    <row r="745" spans="1:15" x14ac:dyDescent="0.25">
      <c r="A745" s="119"/>
      <c r="B745" s="4"/>
      <c r="C745" s="4"/>
      <c r="D745" s="7"/>
      <c r="E745" s="7"/>
      <c r="F745" s="8" t="str">
        <f t="shared" si="198"/>
        <v/>
      </c>
      <c r="G745" s="7" t="str">
        <f t="shared" si="199"/>
        <v/>
      </c>
      <c r="H745" s="5" t="str">
        <f t="shared" si="200"/>
        <v/>
      </c>
      <c r="I745" s="116" t="str">
        <f t="shared" si="201"/>
        <v/>
      </c>
      <c r="J745" s="7" t="str">
        <f t="shared" si="202"/>
        <v/>
      </c>
      <c r="K745" s="9" t="str">
        <f t="shared" ref="K745:K766" si="203">IF(OR(H745="",H745=0),L745,H745)</f>
        <v/>
      </c>
      <c r="L745" s="9" t="str">
        <f>IF(NOT(ISERROR(VLOOKUP(B745,Deflatores!G$42:H$64,2,FALSE))),VLOOKUP(B745,Deflatores!G$42:H$64,2,FALSE),IF(OR(ISBLANK(C745),ISBLANK(B745)),"",VLOOKUP(C745,Deflatores!G$4:H$38,2,FALSE)*H745+VLOOKUP(C745,Deflatores!G$4:I$38,3,FALSE)))</f>
        <v/>
      </c>
      <c r="M745" s="10"/>
      <c r="N745" s="10"/>
      <c r="O745" s="6"/>
    </row>
    <row r="746" spans="1:15" x14ac:dyDescent="0.25">
      <c r="A746" s="119"/>
      <c r="B746" s="4"/>
      <c r="C746" s="4"/>
      <c r="D746" s="7"/>
      <c r="E746" s="7"/>
      <c r="F746" s="8" t="str">
        <f t="shared" si="198"/>
        <v/>
      </c>
      <c r="G746" s="7" t="str">
        <f t="shared" si="199"/>
        <v/>
      </c>
      <c r="H746" s="5" t="str">
        <f t="shared" si="200"/>
        <v/>
      </c>
      <c r="I746" s="116" t="str">
        <f t="shared" si="201"/>
        <v/>
      </c>
      <c r="J746" s="7" t="str">
        <f t="shared" si="202"/>
        <v/>
      </c>
      <c r="K746" s="9" t="str">
        <f t="shared" si="203"/>
        <v/>
      </c>
      <c r="L746" s="9" t="str">
        <f>IF(NOT(ISERROR(VLOOKUP(B746,Deflatores!G$42:H$64,2,FALSE))),VLOOKUP(B746,Deflatores!G$42:H$64,2,FALSE),IF(OR(ISBLANK(C746),ISBLANK(B746)),"",VLOOKUP(C746,Deflatores!G$4:H$38,2,FALSE)*H746+VLOOKUP(C746,Deflatores!G$4:I$38,3,FALSE)))</f>
        <v/>
      </c>
      <c r="M746" s="10"/>
      <c r="N746" s="10"/>
      <c r="O746" s="6"/>
    </row>
    <row r="747" spans="1:15" x14ac:dyDescent="0.25">
      <c r="A747" s="119"/>
      <c r="B747" s="4"/>
      <c r="C747" s="4"/>
      <c r="D747" s="7"/>
      <c r="E747" s="7"/>
      <c r="F747" s="8" t="str">
        <f t="shared" si="198"/>
        <v/>
      </c>
      <c r="G747" s="7" t="str">
        <f t="shared" si="199"/>
        <v/>
      </c>
      <c r="H747" s="5" t="str">
        <f t="shared" si="200"/>
        <v/>
      </c>
      <c r="I747" s="116" t="str">
        <f t="shared" si="201"/>
        <v/>
      </c>
      <c r="J747" s="7" t="str">
        <f t="shared" si="202"/>
        <v/>
      </c>
      <c r="K747" s="9" t="str">
        <f t="shared" si="203"/>
        <v/>
      </c>
      <c r="L747" s="9" t="str">
        <f>IF(NOT(ISERROR(VLOOKUP(B747,Deflatores!G$42:H$64,2,FALSE))),VLOOKUP(B747,Deflatores!G$42:H$64,2,FALSE),IF(OR(ISBLANK(C747),ISBLANK(B747)),"",VLOOKUP(C747,Deflatores!G$4:H$38,2,FALSE)*H747+VLOOKUP(C747,Deflatores!G$4:I$38,3,FALSE)))</f>
        <v/>
      </c>
      <c r="M747" s="10"/>
      <c r="N747" s="10"/>
      <c r="O747" s="6"/>
    </row>
    <row r="748" spans="1:15" x14ac:dyDescent="0.25">
      <c r="A748" s="119"/>
      <c r="B748" s="4"/>
      <c r="C748" s="4"/>
      <c r="D748" s="7"/>
      <c r="E748" s="7"/>
      <c r="F748" s="8" t="str">
        <f t="shared" si="198"/>
        <v/>
      </c>
      <c r="G748" s="7" t="str">
        <f t="shared" si="199"/>
        <v/>
      </c>
      <c r="H748" s="5" t="str">
        <f t="shared" si="200"/>
        <v/>
      </c>
      <c r="I748" s="116" t="str">
        <f t="shared" si="201"/>
        <v/>
      </c>
      <c r="J748" s="7" t="str">
        <f t="shared" si="202"/>
        <v/>
      </c>
      <c r="K748" s="9" t="str">
        <f t="shared" si="203"/>
        <v/>
      </c>
      <c r="L748" s="9" t="str">
        <f>IF(NOT(ISERROR(VLOOKUP(B748,Deflatores!G$42:H$64,2,FALSE))),VLOOKUP(B748,Deflatores!G$42:H$64,2,FALSE),IF(OR(ISBLANK(C748),ISBLANK(B748)),"",VLOOKUP(C748,Deflatores!G$4:H$38,2,FALSE)*H748+VLOOKUP(C748,Deflatores!G$4:I$38,3,FALSE)))</f>
        <v/>
      </c>
      <c r="M748" s="10"/>
      <c r="N748" s="10"/>
      <c r="O748" s="6"/>
    </row>
    <row r="749" spans="1:15" x14ac:dyDescent="0.25">
      <c r="A749" s="119"/>
      <c r="B749" s="4"/>
      <c r="C749" s="4"/>
      <c r="D749" s="7"/>
      <c r="E749" s="7"/>
      <c r="F749" s="8" t="str">
        <f t="shared" si="198"/>
        <v/>
      </c>
      <c r="G749" s="7" t="str">
        <f t="shared" si="199"/>
        <v/>
      </c>
      <c r="H749" s="5" t="str">
        <f t="shared" si="200"/>
        <v/>
      </c>
      <c r="I749" s="116" t="str">
        <f t="shared" si="201"/>
        <v/>
      </c>
      <c r="J749" s="7" t="str">
        <f t="shared" si="202"/>
        <v/>
      </c>
      <c r="K749" s="9" t="str">
        <f t="shared" si="203"/>
        <v/>
      </c>
      <c r="L749" s="9" t="str">
        <f>IF(NOT(ISERROR(VLOOKUP(B749,Deflatores!G$42:H$64,2,FALSE))),VLOOKUP(B749,Deflatores!G$42:H$64,2,FALSE),IF(OR(ISBLANK(C749),ISBLANK(B749)),"",VLOOKUP(C749,Deflatores!G$4:H$38,2,FALSE)*H749+VLOOKUP(C749,Deflatores!G$4:I$38,3,FALSE)))</f>
        <v/>
      </c>
      <c r="M749" s="10"/>
      <c r="N749" s="10"/>
      <c r="O749" s="6"/>
    </row>
    <row r="750" spans="1:15" x14ac:dyDescent="0.25">
      <c r="A750" s="119"/>
      <c r="B750" s="4"/>
      <c r="C750" s="4"/>
      <c r="D750" s="7"/>
      <c r="E750" s="7"/>
      <c r="F750" s="8" t="str">
        <f t="shared" si="198"/>
        <v/>
      </c>
      <c r="G750" s="7" t="str">
        <f t="shared" si="199"/>
        <v/>
      </c>
      <c r="H750" s="5" t="str">
        <f t="shared" si="200"/>
        <v/>
      </c>
      <c r="I750" s="116" t="str">
        <f t="shared" si="201"/>
        <v/>
      </c>
      <c r="J750" s="7" t="str">
        <f t="shared" si="202"/>
        <v/>
      </c>
      <c r="K750" s="9" t="str">
        <f t="shared" si="203"/>
        <v/>
      </c>
      <c r="L750" s="9" t="str">
        <f>IF(NOT(ISERROR(VLOOKUP(B750,Deflatores!G$42:H$64,2,FALSE))),VLOOKUP(B750,Deflatores!G$42:H$64,2,FALSE),IF(OR(ISBLANK(C750),ISBLANK(B750)),"",VLOOKUP(C750,Deflatores!G$4:H$38,2,FALSE)*H750+VLOOKUP(C750,Deflatores!G$4:I$38,3,FALSE)))</f>
        <v/>
      </c>
      <c r="M750" s="10"/>
      <c r="N750" s="10"/>
      <c r="O750" s="6"/>
    </row>
    <row r="751" spans="1:15" x14ac:dyDescent="0.25">
      <c r="A751" s="119"/>
      <c r="B751" s="4"/>
      <c r="C751" s="4"/>
      <c r="D751" s="7"/>
      <c r="E751" s="7"/>
      <c r="F751" s="8" t="str">
        <f t="shared" si="198"/>
        <v/>
      </c>
      <c r="G751" s="7" t="str">
        <f t="shared" si="199"/>
        <v/>
      </c>
      <c r="H751" s="5" t="str">
        <f t="shared" si="200"/>
        <v/>
      </c>
      <c r="I751" s="116" t="str">
        <f t="shared" si="201"/>
        <v/>
      </c>
      <c r="J751" s="7" t="str">
        <f t="shared" si="202"/>
        <v/>
      </c>
      <c r="K751" s="9" t="str">
        <f t="shared" si="203"/>
        <v/>
      </c>
      <c r="L751" s="9" t="str">
        <f>IF(NOT(ISERROR(VLOOKUP(B751,Deflatores!G$42:H$64,2,FALSE))),VLOOKUP(B751,Deflatores!G$42:H$64,2,FALSE),IF(OR(ISBLANK(C751),ISBLANK(B751)),"",VLOOKUP(C751,Deflatores!G$4:H$38,2,FALSE)*H751+VLOOKUP(C751,Deflatores!G$4:I$38,3,FALSE)))</f>
        <v/>
      </c>
      <c r="M751" s="10"/>
      <c r="N751" s="10"/>
      <c r="O751" s="6"/>
    </row>
    <row r="752" spans="1:15" x14ac:dyDescent="0.25">
      <c r="A752" s="119"/>
      <c r="B752" s="4"/>
      <c r="C752" s="4"/>
      <c r="D752" s="7"/>
      <c r="E752" s="7"/>
      <c r="F752" s="8" t="str">
        <f t="shared" si="198"/>
        <v/>
      </c>
      <c r="G752" s="7" t="str">
        <f t="shared" si="199"/>
        <v/>
      </c>
      <c r="H752" s="5" t="str">
        <f t="shared" si="200"/>
        <v/>
      </c>
      <c r="I752" s="116" t="str">
        <f t="shared" si="201"/>
        <v/>
      </c>
      <c r="J752" s="7" t="str">
        <f t="shared" si="202"/>
        <v/>
      </c>
      <c r="K752" s="9" t="str">
        <f t="shared" si="203"/>
        <v/>
      </c>
      <c r="L752" s="9" t="str">
        <f>IF(NOT(ISERROR(VLOOKUP(B752,Deflatores!G$42:H$64,2,FALSE))),VLOOKUP(B752,Deflatores!G$42:H$64,2,FALSE),IF(OR(ISBLANK(C752),ISBLANK(B752)),"",VLOOKUP(C752,Deflatores!G$4:H$38,2,FALSE)*H752+VLOOKUP(C752,Deflatores!G$4:I$38,3,FALSE)))</f>
        <v/>
      </c>
      <c r="M752" s="10"/>
      <c r="N752" s="10"/>
      <c r="O752" s="6"/>
    </row>
    <row r="753" spans="1:15" x14ac:dyDescent="0.25">
      <c r="A753" s="119"/>
      <c r="B753" s="4"/>
      <c r="C753" s="4"/>
      <c r="D753" s="7"/>
      <c r="E753" s="7"/>
      <c r="F753" s="8" t="str">
        <f t="shared" si="198"/>
        <v/>
      </c>
      <c r="G753" s="7" t="str">
        <f t="shared" si="199"/>
        <v/>
      </c>
      <c r="H753" s="5" t="str">
        <f t="shared" si="200"/>
        <v/>
      </c>
      <c r="I753" s="116" t="str">
        <f t="shared" si="201"/>
        <v/>
      </c>
      <c r="J753" s="7" t="str">
        <f t="shared" si="202"/>
        <v/>
      </c>
      <c r="K753" s="9" t="str">
        <f t="shared" si="203"/>
        <v/>
      </c>
      <c r="L753" s="9" t="str">
        <f>IF(NOT(ISERROR(VLOOKUP(B753,Deflatores!G$42:H$64,2,FALSE))),VLOOKUP(B753,Deflatores!G$42:H$64,2,FALSE),IF(OR(ISBLANK(C753),ISBLANK(B753)),"",VLOOKUP(C753,Deflatores!G$4:H$38,2,FALSE)*H753+VLOOKUP(C753,Deflatores!G$4:I$38,3,FALSE)))</f>
        <v/>
      </c>
      <c r="M753" s="10"/>
      <c r="N753" s="10"/>
      <c r="O753" s="6"/>
    </row>
    <row r="754" spans="1:15" x14ac:dyDescent="0.25">
      <c r="A754" s="119"/>
      <c r="B754" s="4"/>
      <c r="C754" s="4"/>
      <c r="D754" s="7"/>
      <c r="E754" s="7"/>
      <c r="F754" s="8" t="str">
        <f t="shared" si="198"/>
        <v/>
      </c>
      <c r="G754" s="7" t="str">
        <f t="shared" si="199"/>
        <v/>
      </c>
      <c r="H754" s="5" t="str">
        <f t="shared" si="200"/>
        <v/>
      </c>
      <c r="I754" s="116" t="str">
        <f t="shared" si="201"/>
        <v/>
      </c>
      <c r="J754" s="7" t="str">
        <f t="shared" si="202"/>
        <v/>
      </c>
      <c r="K754" s="9" t="str">
        <f t="shared" si="203"/>
        <v/>
      </c>
      <c r="L754" s="9" t="str">
        <f>IF(NOT(ISERROR(VLOOKUP(B754,Deflatores!G$42:H$64,2,FALSE))),VLOOKUP(B754,Deflatores!G$42:H$64,2,FALSE),IF(OR(ISBLANK(C754),ISBLANK(B754)),"",VLOOKUP(C754,Deflatores!G$4:H$38,2,FALSE)*H754+VLOOKUP(C754,Deflatores!G$4:I$38,3,FALSE)))</f>
        <v/>
      </c>
      <c r="M754" s="10"/>
      <c r="N754" s="10"/>
      <c r="O754" s="6"/>
    </row>
    <row r="755" spans="1:15" x14ac:dyDescent="0.25">
      <c r="A755" s="119"/>
      <c r="B755" s="4"/>
      <c r="C755" s="4"/>
      <c r="D755" s="7"/>
      <c r="E755" s="7"/>
      <c r="F755" s="8" t="str">
        <f t="shared" si="198"/>
        <v/>
      </c>
      <c r="G755" s="7" t="str">
        <f t="shared" si="199"/>
        <v/>
      </c>
      <c r="H755" s="5" t="str">
        <f t="shared" si="200"/>
        <v/>
      </c>
      <c r="I755" s="116" t="str">
        <f t="shared" si="201"/>
        <v/>
      </c>
      <c r="J755" s="7" t="str">
        <f t="shared" si="202"/>
        <v/>
      </c>
      <c r="K755" s="9" t="str">
        <f t="shared" si="203"/>
        <v/>
      </c>
      <c r="L755" s="9" t="str">
        <f>IF(NOT(ISERROR(VLOOKUP(B755,Deflatores!G$42:H$64,2,FALSE))),VLOOKUP(B755,Deflatores!G$42:H$64,2,FALSE),IF(OR(ISBLANK(C755),ISBLANK(B755)),"",VLOOKUP(C755,Deflatores!G$4:H$38,2,FALSE)*H755+VLOOKUP(C755,Deflatores!G$4:I$38,3,FALSE)))</f>
        <v/>
      </c>
      <c r="M755" s="10"/>
      <c r="N755" s="10"/>
      <c r="O755" s="6"/>
    </row>
    <row r="756" spans="1:15" x14ac:dyDescent="0.25">
      <c r="A756" s="119"/>
      <c r="B756" s="4"/>
      <c r="C756" s="4"/>
      <c r="D756" s="7"/>
      <c r="E756" s="7"/>
      <c r="F756" s="8" t="str">
        <f t="shared" si="198"/>
        <v/>
      </c>
      <c r="G756" s="7" t="str">
        <f t="shared" si="199"/>
        <v/>
      </c>
      <c r="H756" s="5" t="str">
        <f t="shared" si="200"/>
        <v/>
      </c>
      <c r="I756" s="116" t="str">
        <f t="shared" si="201"/>
        <v/>
      </c>
      <c r="J756" s="7" t="str">
        <f t="shared" si="202"/>
        <v/>
      </c>
      <c r="K756" s="9" t="str">
        <f t="shared" si="203"/>
        <v/>
      </c>
      <c r="L756" s="9" t="str">
        <f>IF(NOT(ISERROR(VLOOKUP(B756,Deflatores!G$42:H$64,2,FALSE))),VLOOKUP(B756,Deflatores!G$42:H$64,2,FALSE),IF(OR(ISBLANK(C756),ISBLANK(B756)),"",VLOOKUP(C756,Deflatores!G$4:H$38,2,FALSE)*H756+VLOOKUP(C756,Deflatores!G$4:I$38,3,FALSE)))</f>
        <v/>
      </c>
      <c r="M756" s="10"/>
      <c r="N756" s="10"/>
      <c r="O756" s="6"/>
    </row>
    <row r="757" spans="1:15" x14ac:dyDescent="0.25">
      <c r="A757" s="119"/>
      <c r="B757" s="4"/>
      <c r="C757" s="4"/>
      <c r="D757" s="7"/>
      <c r="E757" s="7"/>
      <c r="F757" s="8" t="str">
        <f t="shared" si="198"/>
        <v/>
      </c>
      <c r="G757" s="7" t="str">
        <f t="shared" si="199"/>
        <v/>
      </c>
      <c r="H757" s="5" t="str">
        <f t="shared" si="200"/>
        <v/>
      </c>
      <c r="I757" s="116" t="str">
        <f t="shared" si="201"/>
        <v/>
      </c>
      <c r="J757" s="7" t="str">
        <f t="shared" si="202"/>
        <v/>
      </c>
      <c r="K757" s="9" t="str">
        <f t="shared" si="203"/>
        <v/>
      </c>
      <c r="L757" s="9" t="str">
        <f>IF(NOT(ISERROR(VLOOKUP(B757,Deflatores!G$42:H$64,2,FALSE))),VLOOKUP(B757,Deflatores!G$42:H$64,2,FALSE),IF(OR(ISBLANK(C757),ISBLANK(B757)),"",VLOOKUP(C757,Deflatores!G$4:H$38,2,FALSE)*H757+VLOOKUP(C757,Deflatores!G$4:I$38,3,FALSE)))</f>
        <v/>
      </c>
      <c r="M757" s="10"/>
      <c r="N757" s="10"/>
      <c r="O757" s="6"/>
    </row>
    <row r="758" spans="1:15" x14ac:dyDescent="0.25">
      <c r="A758" s="119"/>
      <c r="B758" s="4"/>
      <c r="C758" s="4"/>
      <c r="D758" s="7"/>
      <c r="E758" s="7"/>
      <c r="F758" s="8" t="str">
        <f t="shared" si="198"/>
        <v/>
      </c>
      <c r="G758" s="7" t="str">
        <f t="shared" si="199"/>
        <v/>
      </c>
      <c r="H758" s="5" t="str">
        <f t="shared" si="200"/>
        <v/>
      </c>
      <c r="I758" s="116" t="str">
        <f t="shared" si="201"/>
        <v/>
      </c>
      <c r="J758" s="7" t="str">
        <f t="shared" si="202"/>
        <v/>
      </c>
      <c r="K758" s="9" t="str">
        <f t="shared" si="203"/>
        <v/>
      </c>
      <c r="L758" s="9" t="str">
        <f>IF(NOT(ISERROR(VLOOKUP(B758,Deflatores!G$42:H$64,2,FALSE))),VLOOKUP(B758,Deflatores!G$42:H$64,2,FALSE),IF(OR(ISBLANK(C758),ISBLANK(B758)),"",VLOOKUP(C758,Deflatores!G$4:H$38,2,FALSE)*H758+VLOOKUP(C758,Deflatores!G$4:I$38,3,FALSE)))</f>
        <v/>
      </c>
      <c r="M758" s="10"/>
      <c r="N758" s="10"/>
      <c r="O758" s="6"/>
    </row>
    <row r="759" spans="1:15" x14ac:dyDescent="0.25">
      <c r="A759" s="119"/>
      <c r="B759" s="4"/>
      <c r="C759" s="4"/>
      <c r="D759" s="7"/>
      <c r="E759" s="7"/>
      <c r="F759" s="8" t="str">
        <f t="shared" si="198"/>
        <v/>
      </c>
      <c r="G759" s="7" t="str">
        <f t="shared" si="199"/>
        <v/>
      </c>
      <c r="H759" s="5" t="str">
        <f t="shared" si="200"/>
        <v/>
      </c>
      <c r="I759" s="116" t="str">
        <f t="shared" si="201"/>
        <v/>
      </c>
      <c r="J759" s="7" t="str">
        <f t="shared" si="202"/>
        <v/>
      </c>
      <c r="K759" s="9" t="str">
        <f t="shared" si="203"/>
        <v/>
      </c>
      <c r="L759" s="9" t="str">
        <f>IF(NOT(ISERROR(VLOOKUP(B759,Deflatores!G$42:H$64,2,FALSE))),VLOOKUP(B759,Deflatores!G$42:H$64,2,FALSE),IF(OR(ISBLANK(C759),ISBLANK(B759)),"",VLOOKUP(C759,Deflatores!G$4:H$38,2,FALSE)*H759+VLOOKUP(C759,Deflatores!G$4:I$38,3,FALSE)))</f>
        <v/>
      </c>
      <c r="M759" s="10"/>
      <c r="N759" s="10"/>
      <c r="O759" s="6"/>
    </row>
    <row r="760" spans="1:15" x14ac:dyDescent="0.25">
      <c r="A760" s="119"/>
      <c r="B760" s="4"/>
      <c r="C760" s="4"/>
      <c r="D760" s="7"/>
      <c r="E760" s="7"/>
      <c r="F760" s="8" t="str">
        <f t="shared" si="198"/>
        <v/>
      </c>
      <c r="G760" s="7" t="str">
        <f t="shared" si="199"/>
        <v/>
      </c>
      <c r="H760" s="5" t="str">
        <f t="shared" si="200"/>
        <v/>
      </c>
      <c r="I760" s="116" t="str">
        <f t="shared" si="201"/>
        <v/>
      </c>
      <c r="J760" s="7" t="str">
        <f t="shared" si="202"/>
        <v/>
      </c>
      <c r="K760" s="9" t="str">
        <f t="shared" si="203"/>
        <v/>
      </c>
      <c r="L760" s="9" t="str">
        <f>IF(NOT(ISERROR(VLOOKUP(B760,Deflatores!G$42:H$64,2,FALSE))),VLOOKUP(B760,Deflatores!G$42:H$64,2,FALSE),IF(OR(ISBLANK(C760),ISBLANK(B760)),"",VLOOKUP(C760,Deflatores!G$4:H$38,2,FALSE)*H760+VLOOKUP(C760,Deflatores!G$4:I$38,3,FALSE)))</f>
        <v/>
      </c>
      <c r="M760" s="10"/>
      <c r="N760" s="10"/>
      <c r="O760" s="6"/>
    </row>
    <row r="761" spans="1:15" x14ac:dyDescent="0.25">
      <c r="A761" s="119"/>
      <c r="B761" s="4"/>
      <c r="C761" s="4"/>
      <c r="D761" s="7"/>
      <c r="E761" s="7"/>
      <c r="F761" s="8" t="str">
        <f t="shared" si="198"/>
        <v/>
      </c>
      <c r="G761" s="7" t="str">
        <f t="shared" si="199"/>
        <v/>
      </c>
      <c r="H761" s="5" t="str">
        <f t="shared" si="200"/>
        <v/>
      </c>
      <c r="I761" s="116" t="str">
        <f t="shared" si="201"/>
        <v/>
      </c>
      <c r="J761" s="7" t="str">
        <f t="shared" si="202"/>
        <v/>
      </c>
      <c r="K761" s="9" t="str">
        <f t="shared" si="203"/>
        <v/>
      </c>
      <c r="L761" s="9" t="str">
        <f>IF(NOT(ISERROR(VLOOKUP(B761,Deflatores!G$42:H$64,2,FALSE))),VLOOKUP(B761,Deflatores!G$42:H$64,2,FALSE),IF(OR(ISBLANK(C761),ISBLANK(B761)),"",VLOOKUP(C761,Deflatores!G$4:H$38,2,FALSE)*H761+VLOOKUP(C761,Deflatores!G$4:I$38,3,FALSE)))</f>
        <v/>
      </c>
      <c r="M761" s="10"/>
      <c r="N761" s="10"/>
      <c r="O761" s="6"/>
    </row>
    <row r="762" spans="1:15" x14ac:dyDescent="0.25">
      <c r="A762" s="119"/>
      <c r="B762" s="4"/>
      <c r="C762" s="4"/>
      <c r="D762" s="7"/>
      <c r="E762" s="7"/>
      <c r="F762" s="8" t="str">
        <f t="shared" si="198"/>
        <v/>
      </c>
      <c r="G762" s="7" t="str">
        <f t="shared" si="199"/>
        <v/>
      </c>
      <c r="H762" s="5" t="str">
        <f t="shared" si="200"/>
        <v/>
      </c>
      <c r="I762" s="116" t="str">
        <f t="shared" si="201"/>
        <v/>
      </c>
      <c r="J762" s="7" t="str">
        <f t="shared" si="202"/>
        <v/>
      </c>
      <c r="K762" s="9" t="str">
        <f t="shared" si="203"/>
        <v/>
      </c>
      <c r="L762" s="9" t="str">
        <f>IF(NOT(ISERROR(VLOOKUP(B762,Deflatores!G$42:H$64,2,FALSE))),VLOOKUP(B762,Deflatores!G$42:H$64,2,FALSE),IF(OR(ISBLANK(C762),ISBLANK(B762)),"",VLOOKUP(C762,Deflatores!G$4:H$38,2,FALSE)*H762+VLOOKUP(C762,Deflatores!G$4:I$38,3,FALSE)))</f>
        <v/>
      </c>
      <c r="M762" s="10"/>
      <c r="N762" s="10"/>
      <c r="O762" s="6"/>
    </row>
    <row r="763" spans="1:15" x14ac:dyDescent="0.25">
      <c r="A763" s="119"/>
      <c r="B763" s="4"/>
      <c r="C763" s="4"/>
      <c r="D763" s="7"/>
      <c r="E763" s="7"/>
      <c r="F763" s="8" t="str">
        <f t="shared" si="198"/>
        <v/>
      </c>
      <c r="G763" s="7" t="str">
        <f t="shared" si="199"/>
        <v/>
      </c>
      <c r="H763" s="5" t="str">
        <f t="shared" si="200"/>
        <v/>
      </c>
      <c r="I763" s="116" t="str">
        <f t="shared" si="201"/>
        <v/>
      </c>
      <c r="J763" s="7" t="str">
        <f t="shared" si="202"/>
        <v/>
      </c>
      <c r="K763" s="9" t="str">
        <f t="shared" si="203"/>
        <v/>
      </c>
      <c r="L763" s="9" t="str">
        <f>IF(NOT(ISERROR(VLOOKUP(B763,Deflatores!G$42:H$64,2,FALSE))),VLOOKUP(B763,Deflatores!G$42:H$64,2,FALSE),IF(OR(ISBLANK(C763),ISBLANK(B763)),"",VLOOKUP(C763,Deflatores!G$4:H$38,2,FALSE)*H763+VLOOKUP(C763,Deflatores!G$4:I$38,3,FALSE)))</f>
        <v/>
      </c>
      <c r="M763" s="10"/>
      <c r="N763" s="10"/>
      <c r="O763" s="6"/>
    </row>
    <row r="764" spans="1:15" x14ac:dyDescent="0.25">
      <c r="A764" s="119"/>
      <c r="B764" s="4"/>
      <c r="C764" s="4"/>
      <c r="D764" s="7"/>
      <c r="E764" s="7"/>
      <c r="F764" s="8" t="str">
        <f t="shared" si="198"/>
        <v/>
      </c>
      <c r="G764" s="7" t="str">
        <f t="shared" si="199"/>
        <v/>
      </c>
      <c r="H764" s="5" t="str">
        <f t="shared" si="200"/>
        <v/>
      </c>
      <c r="I764" s="116" t="str">
        <f t="shared" si="201"/>
        <v/>
      </c>
      <c r="J764" s="7" t="str">
        <f t="shared" si="202"/>
        <v/>
      </c>
      <c r="K764" s="9" t="str">
        <f t="shared" si="203"/>
        <v/>
      </c>
      <c r="L764" s="9" t="str">
        <f>IF(NOT(ISERROR(VLOOKUP(B764,Deflatores!G$42:H$64,2,FALSE))),VLOOKUP(B764,Deflatores!G$42:H$64,2,FALSE),IF(OR(ISBLANK(C764),ISBLANK(B764)),"",VLOOKUP(C764,Deflatores!G$4:H$38,2,FALSE)*H764+VLOOKUP(C764,Deflatores!G$4:I$38,3,FALSE)))</f>
        <v/>
      </c>
      <c r="M764" s="10"/>
      <c r="N764" s="10"/>
      <c r="O764" s="6"/>
    </row>
    <row r="765" spans="1:15" x14ac:dyDescent="0.25">
      <c r="A765" s="119"/>
      <c r="B765" s="4"/>
      <c r="C765" s="4"/>
      <c r="D765" s="7"/>
      <c r="E765" s="7"/>
      <c r="F765" s="8" t="str">
        <f t="shared" si="198"/>
        <v/>
      </c>
      <c r="G765" s="7" t="str">
        <f t="shared" si="199"/>
        <v/>
      </c>
      <c r="H765" s="5" t="str">
        <f t="shared" si="200"/>
        <v/>
      </c>
      <c r="I765" s="116" t="str">
        <f t="shared" si="201"/>
        <v/>
      </c>
      <c r="J765" s="7" t="str">
        <f t="shared" si="202"/>
        <v/>
      </c>
      <c r="K765" s="9" t="str">
        <f t="shared" si="203"/>
        <v/>
      </c>
      <c r="L765" s="9" t="str">
        <f>IF(NOT(ISERROR(VLOOKUP(B765,Deflatores!G$42:H$64,2,FALSE))),VLOOKUP(B765,Deflatores!G$42:H$64,2,FALSE),IF(OR(ISBLANK(C765),ISBLANK(B765)),"",VLOOKUP(C765,Deflatores!G$4:H$38,2,FALSE)*H765+VLOOKUP(C765,Deflatores!G$4:I$38,3,FALSE)))</f>
        <v/>
      </c>
      <c r="M765" s="10"/>
      <c r="N765" s="10"/>
      <c r="O765" s="6"/>
    </row>
    <row r="766" spans="1:15" ht="13" thickBot="1" x14ac:dyDescent="0.3">
      <c r="A766" s="120"/>
      <c r="B766" s="11"/>
      <c r="C766" s="11"/>
      <c r="D766" s="12"/>
      <c r="E766" s="12"/>
      <c r="F766" s="13" t="str">
        <f t="shared" si="198"/>
        <v/>
      </c>
      <c r="G766" s="14" t="str">
        <f t="shared" si="199"/>
        <v/>
      </c>
      <c r="H766" s="15" t="str">
        <f t="shared" si="200"/>
        <v/>
      </c>
      <c r="I766" s="117" t="str">
        <f t="shared" si="201"/>
        <v/>
      </c>
      <c r="J766" s="12" t="str">
        <f t="shared" si="202"/>
        <v/>
      </c>
      <c r="K766" s="16" t="str">
        <f t="shared" si="203"/>
        <v/>
      </c>
      <c r="L766" s="16" t="str">
        <f>IF(NOT(ISERROR(VLOOKUP(B766,Deflatores!G$42:H$64,2,FALSE))),VLOOKUP(B766,Deflatores!G$42:H$64,2,FALSE),IF(OR(ISBLANK(C766),ISBLANK(B766)),"",VLOOKUP(C766,Deflatores!G$4:H$38,2,FALSE)*H766+VLOOKUP(C766,Deflatores!G$4:I$38,3,FALSE)))</f>
        <v/>
      </c>
      <c r="M766" s="17"/>
      <c r="N766" s="17"/>
      <c r="O766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53 C55:C766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54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766" xr:uid="{00000000-0002-0000-0100-000000000000}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766" xr:uid="{00000000-0002-0000-0100-000001000000}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B26" sqref="B26:K26"/>
    </sheetView>
  </sheetViews>
  <sheetFormatPr defaultColWidth="11.54296875" defaultRowHeight="12.5" x14ac:dyDescent="0.25"/>
  <cols>
    <col min="4" max="4" width="10.81640625" customWidth="1"/>
    <col min="5" max="5" width="23.1796875" customWidth="1"/>
    <col min="6" max="6" width="53.1796875" customWidth="1"/>
    <col min="7" max="7" width="7.81640625" style="19" customWidth="1"/>
    <col min="8" max="8" width="13.1796875" style="20" customWidth="1"/>
    <col min="9" max="9" width="9.81640625" style="20" customWidth="1"/>
    <col min="10" max="11" width="10.54296875" customWidth="1"/>
    <col min="12" max="12" width="0" style="19" hidden="1" customWidth="1"/>
  </cols>
  <sheetData>
    <row r="1" spans="1:12" ht="36.65" customHeight="1" x14ac:dyDescent="0.35">
      <c r="A1" s="152" t="s">
        <v>253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21"/>
    </row>
    <row r="2" spans="1:12" ht="14.9" customHeight="1" x14ac:dyDescent="0.25">
      <c r="A2" s="168" t="s">
        <v>254</v>
      </c>
      <c r="B2" s="168"/>
      <c r="C2" s="168"/>
      <c r="D2" s="168"/>
      <c r="E2" s="168"/>
      <c r="F2" s="168"/>
      <c r="G2" s="166" t="s">
        <v>255</v>
      </c>
      <c r="H2" s="166" t="s">
        <v>256</v>
      </c>
      <c r="I2" s="166"/>
      <c r="J2" s="166" t="s">
        <v>3</v>
      </c>
      <c r="K2" s="167" t="s">
        <v>257</v>
      </c>
    </row>
    <row r="3" spans="1:12" ht="14.9" customHeight="1" x14ac:dyDescent="0.25">
      <c r="A3" s="22" t="s">
        <v>258</v>
      </c>
      <c r="B3" s="166" t="s">
        <v>259</v>
      </c>
      <c r="C3" s="166"/>
      <c r="D3" s="166"/>
      <c r="E3" s="166"/>
      <c r="F3" s="23" t="s">
        <v>260</v>
      </c>
      <c r="G3" s="166"/>
      <c r="H3" s="23" t="s">
        <v>261</v>
      </c>
      <c r="I3" s="23" t="s">
        <v>262</v>
      </c>
      <c r="J3" s="166"/>
      <c r="K3" s="167"/>
    </row>
    <row r="4" spans="1:12" x14ac:dyDescent="0.25">
      <c r="A4" s="3" t="s">
        <v>263</v>
      </c>
      <c r="B4" s="149" t="s">
        <v>264</v>
      </c>
      <c r="C4" s="149"/>
      <c r="D4" s="149"/>
      <c r="E4" s="149"/>
      <c r="F4" s="2"/>
      <c r="G4" s="24" t="s">
        <v>46</v>
      </c>
      <c r="H4" s="98">
        <v>1</v>
      </c>
      <c r="I4" s="99"/>
      <c r="J4" s="100">
        <f>SUMIF(Funções!$C$8:$C$766,Deflatores!G4,Funções!$H$8:$H$766)</f>
        <v>836</v>
      </c>
      <c r="K4" s="101">
        <f>IF(H4="",COUNTIF(Funções!C$8:C$766,G4)*I4,H4*J4)</f>
        <v>836</v>
      </c>
    </row>
    <row r="5" spans="1:12" x14ac:dyDescent="0.25">
      <c r="A5" s="3" t="s">
        <v>265</v>
      </c>
      <c r="B5" s="149" t="s">
        <v>266</v>
      </c>
      <c r="C5" s="149"/>
      <c r="D5" s="149"/>
      <c r="E5" s="149"/>
      <c r="F5" s="2" t="s">
        <v>267</v>
      </c>
      <c r="G5" s="24" t="s">
        <v>268</v>
      </c>
      <c r="H5" s="98">
        <v>0.5</v>
      </c>
      <c r="I5" s="99"/>
      <c r="J5" s="100">
        <f>SUMIF(Funções!$C$8:$C$766,Deflatores!G5,Funções!$H$8:$H$766)</f>
        <v>0</v>
      </c>
      <c r="K5" s="101">
        <f>IF(H5="",COUNTIF(Funções!C$8:C$766,G5)*I5,H5*J5)</f>
        <v>0</v>
      </c>
    </row>
    <row r="6" spans="1:12" x14ac:dyDescent="0.25">
      <c r="A6" s="3" t="s">
        <v>269</v>
      </c>
      <c r="B6" s="149" t="s">
        <v>270</v>
      </c>
      <c r="C6" s="149"/>
      <c r="D6" s="149"/>
      <c r="E6" s="149"/>
      <c r="F6" s="2" t="s">
        <v>267</v>
      </c>
      <c r="G6" s="24" t="s">
        <v>271</v>
      </c>
      <c r="H6" s="98">
        <v>0.4</v>
      </c>
      <c r="I6" s="99"/>
      <c r="J6" s="100">
        <f>SUMIF(Funções!$C$8:$C$766,Deflatores!G6,Funções!$H$8:$H$766)</f>
        <v>0</v>
      </c>
      <c r="K6" s="101">
        <f>IF(H6="",COUNTIF(Funções!C$8:C$766,G6)*I6,H6*J6)</f>
        <v>0</v>
      </c>
    </row>
    <row r="7" spans="1:12" x14ac:dyDescent="0.25">
      <c r="A7" s="3"/>
      <c r="B7" s="149" t="s">
        <v>272</v>
      </c>
      <c r="C7" s="149"/>
      <c r="D7" s="149"/>
      <c r="E7" s="149"/>
      <c r="F7" s="2" t="s">
        <v>267</v>
      </c>
      <c r="G7" s="24" t="s">
        <v>273</v>
      </c>
      <c r="H7" s="98">
        <v>0.5</v>
      </c>
      <c r="I7" s="99"/>
      <c r="J7" s="100">
        <f>SUMIF(Funções!$C$8:$C$766,Deflatores!G7,Funções!$H$8:$H$766)</f>
        <v>0</v>
      </c>
      <c r="K7" s="101">
        <f>IF(H7="",COUNTIF(Funções!C$8:C$766,G7)*I7,H7*J7)</f>
        <v>0</v>
      </c>
    </row>
    <row r="8" spans="1:12" x14ac:dyDescent="0.25">
      <c r="A8" s="3"/>
      <c r="B8" s="149" t="s">
        <v>274</v>
      </c>
      <c r="C8" s="149"/>
      <c r="D8" s="149"/>
      <c r="E8" s="149"/>
      <c r="F8" s="2" t="s">
        <v>267</v>
      </c>
      <c r="G8" s="24" t="s">
        <v>275</v>
      </c>
      <c r="H8" s="98">
        <v>0.75</v>
      </c>
      <c r="I8" s="99"/>
      <c r="J8" s="100">
        <f>SUMIF(Funções!$C$8:$C$766,Deflatores!G8,Funções!$H$8:$H$766)</f>
        <v>0</v>
      </c>
      <c r="K8" s="101">
        <f>IF(H8="",COUNTIF(Funções!C$8:C$766,G8)*I8,H8*J8)</f>
        <v>0</v>
      </c>
    </row>
    <row r="9" spans="1:12" x14ac:dyDescent="0.25">
      <c r="A9" s="3"/>
      <c r="B9" s="149" t="s">
        <v>276</v>
      </c>
      <c r="C9" s="149"/>
      <c r="D9" s="149"/>
      <c r="E9" s="149"/>
      <c r="F9" s="2" t="s">
        <v>267</v>
      </c>
      <c r="G9" s="24" t="s">
        <v>277</v>
      </c>
      <c r="H9" s="98">
        <v>0.9</v>
      </c>
      <c r="I9" s="99"/>
      <c r="J9" s="100">
        <f>SUMIF(Funções!$C$8:$C$766,Deflatores!G9,Funções!$H$8:$H$766)</f>
        <v>0</v>
      </c>
      <c r="K9" s="101">
        <f>IF(H9="",COUNTIF(Funções!C$8:C$766,G9)*I9,H9*J9)</f>
        <v>0</v>
      </c>
    </row>
    <row r="10" spans="1:12" x14ac:dyDescent="0.25">
      <c r="A10" s="3"/>
      <c r="B10" s="149" t="s">
        <v>278</v>
      </c>
      <c r="C10" s="149"/>
      <c r="D10" s="149"/>
      <c r="E10" s="149"/>
      <c r="F10" s="2" t="s">
        <v>279</v>
      </c>
      <c r="G10" s="24" t="s">
        <v>280</v>
      </c>
      <c r="H10" s="98">
        <v>1</v>
      </c>
      <c r="I10" s="99"/>
      <c r="J10" s="100">
        <f>SUMIF(Funções!$C$8:$C$766,Deflatores!G10,Funções!$H$8:$H$766)</f>
        <v>0</v>
      </c>
      <c r="K10" s="101">
        <f>IF(H10="",COUNTIF(Funções!C$8:C$766,G10)*I10,H10*J10)</f>
        <v>0</v>
      </c>
    </row>
    <row r="11" spans="1:12" x14ac:dyDescent="0.25">
      <c r="A11" s="3"/>
      <c r="B11" s="149" t="s">
        <v>281</v>
      </c>
      <c r="C11" s="149"/>
      <c r="D11" s="149"/>
      <c r="E11" s="149"/>
      <c r="F11" s="2" t="s">
        <v>282</v>
      </c>
      <c r="G11" s="24" t="s">
        <v>283</v>
      </c>
      <c r="H11" s="98">
        <v>0.5</v>
      </c>
      <c r="I11" s="99"/>
      <c r="J11" s="100">
        <f>SUMIF(Funções!$C$8:$C$766,Deflatores!G11,Funções!$H$8:$H$766)</f>
        <v>0</v>
      </c>
      <c r="K11" s="101">
        <f>IF(H11="",COUNTIF(Funções!C$8:C$766,G11)*I11,H11*J11)</f>
        <v>0</v>
      </c>
    </row>
    <row r="12" spans="1:12" ht="13.5" customHeight="1" x14ac:dyDescent="0.25">
      <c r="A12" s="3"/>
      <c r="B12" s="149" t="s">
        <v>284</v>
      </c>
      <c r="C12" s="149"/>
      <c r="D12" s="149"/>
      <c r="E12" s="149"/>
      <c r="F12" s="2" t="s">
        <v>282</v>
      </c>
      <c r="G12" s="24" t="s">
        <v>285</v>
      </c>
      <c r="H12" s="98">
        <v>0.5</v>
      </c>
      <c r="I12" s="99"/>
      <c r="J12" s="100">
        <f>SUMIF(Funções!$C$8:$C$766,Deflatores!G12,Funções!$H$8:$H$766)</f>
        <v>0</v>
      </c>
      <c r="K12" s="101">
        <f>IF(H12="",COUNTIF(Funções!C$8:C$766,G12)*I12,H12*J12)</f>
        <v>0</v>
      </c>
    </row>
    <row r="13" spans="1:12" ht="13.5" customHeight="1" x14ac:dyDescent="0.25">
      <c r="A13" s="3"/>
      <c r="B13" s="149" t="s">
        <v>286</v>
      </c>
      <c r="C13" s="149"/>
      <c r="D13" s="149"/>
      <c r="E13" s="149"/>
      <c r="F13" s="2" t="s">
        <v>282</v>
      </c>
      <c r="G13" s="24" t="s">
        <v>287</v>
      </c>
      <c r="H13" s="98">
        <v>0.75</v>
      </c>
      <c r="I13" s="99"/>
      <c r="J13" s="100">
        <f>SUMIF(Funções!$C$8:$C$766,Deflatores!G13,Funções!$H$8:$H$766)</f>
        <v>0</v>
      </c>
      <c r="K13" s="101">
        <f>IF(H13="",COUNTIF(Funções!C$8:C$766,G13)*I13,H13*J13)</f>
        <v>0</v>
      </c>
    </row>
    <row r="14" spans="1:12" ht="13.5" customHeight="1" x14ac:dyDescent="0.25">
      <c r="A14" s="3"/>
      <c r="B14" s="149" t="s">
        <v>288</v>
      </c>
      <c r="C14" s="149"/>
      <c r="D14" s="149"/>
      <c r="E14" s="149"/>
      <c r="F14" s="2" t="s">
        <v>282</v>
      </c>
      <c r="G14" s="24" t="s">
        <v>289</v>
      </c>
      <c r="H14" s="98">
        <v>0.9</v>
      </c>
      <c r="I14" s="99"/>
      <c r="J14" s="100">
        <f>SUMIF(Funções!$C$8:$C$766,Deflatores!G14,Funções!$H$8:$H$766)</f>
        <v>0</v>
      </c>
      <c r="K14" s="101">
        <f>IF(H14="",COUNTIF(Funções!C$8:C$766,G14)*I14,H14*J14)</f>
        <v>0</v>
      </c>
    </row>
    <row r="15" spans="1:12" ht="13.5" customHeight="1" x14ac:dyDescent="0.25">
      <c r="A15" s="3"/>
      <c r="B15" s="149" t="s">
        <v>290</v>
      </c>
      <c r="C15" s="149"/>
      <c r="D15" s="149"/>
      <c r="E15" s="149"/>
      <c r="F15" s="2" t="s">
        <v>282</v>
      </c>
      <c r="G15" s="24" t="s">
        <v>291</v>
      </c>
      <c r="H15" s="98">
        <v>0</v>
      </c>
      <c r="I15" s="99"/>
      <c r="J15" s="100">
        <f>SUMIF(Funções!$C$8:$C$766,Deflatores!G15,Funções!$H$8:$H$766)</f>
        <v>0</v>
      </c>
      <c r="K15" s="101">
        <f>IF(H15="",COUNTIF(Funções!C$8:C$766,G15)*I15,H15*J15)</f>
        <v>0</v>
      </c>
    </row>
    <row r="16" spans="1:12" ht="13.5" customHeight="1" x14ac:dyDescent="0.25">
      <c r="A16" s="3"/>
      <c r="B16" s="149" t="s">
        <v>292</v>
      </c>
      <c r="C16" s="149"/>
      <c r="D16" s="149"/>
      <c r="E16" s="149"/>
      <c r="F16" s="2" t="s">
        <v>293</v>
      </c>
      <c r="G16" s="24" t="s">
        <v>294</v>
      </c>
      <c r="H16" s="98">
        <v>1</v>
      </c>
      <c r="I16" s="99"/>
      <c r="J16" s="100">
        <f>SUMIF(Funções!$C$8:$C$766,Deflatores!G16,Funções!$H$8:$H$766)</f>
        <v>0</v>
      </c>
      <c r="K16" s="101">
        <f>IF(H16="",COUNTIF(Funções!C$8:C$766,G16)*I16,H16*J16)</f>
        <v>0</v>
      </c>
    </row>
    <row r="17" spans="1:11" x14ac:dyDescent="0.25">
      <c r="A17" s="3"/>
      <c r="B17" s="149" t="s">
        <v>295</v>
      </c>
      <c r="C17" s="149"/>
      <c r="D17" s="149"/>
      <c r="E17" s="149"/>
      <c r="F17" s="2" t="s">
        <v>296</v>
      </c>
      <c r="G17" s="24" t="s">
        <v>297</v>
      </c>
      <c r="H17" s="98">
        <v>1</v>
      </c>
      <c r="I17" s="99"/>
      <c r="J17" s="100">
        <f>SUMIF(Funções!$C$8:$C$766,Deflatores!G17,Funções!$H$8:$H$766)</f>
        <v>0</v>
      </c>
      <c r="K17" s="101">
        <f>IF(H17="",COUNTIF(Funções!C$8:C$766,G17)*I17,H17*J17)</f>
        <v>0</v>
      </c>
    </row>
    <row r="18" spans="1:11" ht="13.5" customHeight="1" x14ac:dyDescent="0.25">
      <c r="A18" s="3"/>
      <c r="B18" s="149" t="s">
        <v>298</v>
      </c>
      <c r="C18" s="149"/>
      <c r="D18" s="149"/>
      <c r="E18" s="149"/>
      <c r="F18" s="2" t="s">
        <v>296</v>
      </c>
      <c r="G18" s="24" t="s">
        <v>299</v>
      </c>
      <c r="H18" s="98">
        <v>0.3</v>
      </c>
      <c r="I18" s="99"/>
      <c r="J18" s="100">
        <f>SUMIF(Funções!$C$8:$C$766,Deflatores!G18,Funções!$H$8:$H$766)</f>
        <v>0</v>
      </c>
      <c r="K18" s="101">
        <f>IF(H18="",COUNTIF(Funções!C$8:C$766,G18)*I18,H18*J18)</f>
        <v>0</v>
      </c>
    </row>
    <row r="19" spans="1:11" ht="13.5" customHeight="1" x14ac:dyDescent="0.25">
      <c r="A19" s="3"/>
      <c r="B19" s="149" t="s">
        <v>300</v>
      </c>
      <c r="C19" s="149"/>
      <c r="D19" s="149"/>
      <c r="E19" s="149"/>
      <c r="F19" s="2" t="s">
        <v>301</v>
      </c>
      <c r="G19" s="24" t="s">
        <v>302</v>
      </c>
      <c r="H19" s="98">
        <v>0.3</v>
      </c>
      <c r="I19" s="99"/>
      <c r="J19" s="100">
        <f>SUMIF(Funções!$C$8:$C$766,Deflatores!G19,Funções!$H$8:$H$766)</f>
        <v>0</v>
      </c>
      <c r="K19" s="101">
        <f>IF(H19="",COUNTIF(Funções!C$8:C$766,G19)*I19,H19*J19)</f>
        <v>0</v>
      </c>
    </row>
    <row r="20" spans="1:11" ht="13.5" customHeight="1" x14ac:dyDescent="0.25">
      <c r="A20" s="3"/>
      <c r="B20" s="149" t="s">
        <v>303</v>
      </c>
      <c r="C20" s="149"/>
      <c r="D20" s="149"/>
      <c r="E20" s="149"/>
      <c r="F20" s="2" t="s">
        <v>304</v>
      </c>
      <c r="G20" s="24" t="s">
        <v>305</v>
      </c>
      <c r="H20" s="98">
        <v>0.3</v>
      </c>
      <c r="I20" s="99"/>
      <c r="J20" s="100">
        <f>SUMIF(Funções!$C$8:$C$766,Deflatores!G20,Funções!$H$8:$H$766)</f>
        <v>0</v>
      </c>
      <c r="K20" s="101">
        <f>IF(H20="",COUNTIF(Funções!C$8:C$766,G20)*I20,H20*J20)</f>
        <v>0</v>
      </c>
    </row>
    <row r="21" spans="1:11" ht="13.5" customHeight="1" x14ac:dyDescent="0.25">
      <c r="A21" s="3"/>
      <c r="B21" s="149" t="s">
        <v>306</v>
      </c>
      <c r="C21" s="149"/>
      <c r="D21" s="149"/>
      <c r="E21" s="149"/>
      <c r="F21" s="2" t="s">
        <v>307</v>
      </c>
      <c r="G21" s="24" t="s">
        <v>308</v>
      </c>
      <c r="H21" s="98">
        <v>0.3</v>
      </c>
      <c r="I21" s="99"/>
      <c r="J21" s="100">
        <f>SUMIF(Funções!$C$8:$C$766,Deflatores!G21,Funções!$H$8:$H$766)</f>
        <v>0</v>
      </c>
      <c r="K21" s="101">
        <f>IF(H21="",COUNTIF(Funções!C$8:C$766,G21)*I21,H21*J21)</f>
        <v>0</v>
      </c>
    </row>
    <row r="22" spans="1:11" x14ac:dyDescent="0.25">
      <c r="A22" s="3"/>
      <c r="B22" s="149" t="s">
        <v>309</v>
      </c>
      <c r="C22" s="149"/>
      <c r="D22" s="149"/>
      <c r="E22" s="149"/>
      <c r="F22" s="2" t="s">
        <v>310</v>
      </c>
      <c r="G22" s="24" t="s">
        <v>311</v>
      </c>
      <c r="H22" s="98"/>
      <c r="I22" s="99">
        <v>0.6</v>
      </c>
      <c r="J22" s="100">
        <f>SUMIF(Funções!$C$8:$C$766,Deflatores!G22,Funções!$H$8:$H$766)</f>
        <v>0</v>
      </c>
      <c r="K22" s="101">
        <f>IF(H22="",COUNTIF(Funções!C$8:C$766,G22)*I22,H22*J22)</f>
        <v>0</v>
      </c>
    </row>
    <row r="23" spans="1:11" ht="27" customHeight="1" x14ac:dyDescent="0.25">
      <c r="A23" s="3"/>
      <c r="B23" s="169" t="s">
        <v>312</v>
      </c>
      <c r="C23" s="170"/>
      <c r="D23" s="170"/>
      <c r="E23" s="171"/>
      <c r="F23" s="97" t="s">
        <v>313</v>
      </c>
      <c r="G23" s="24" t="s">
        <v>314</v>
      </c>
      <c r="H23" s="98">
        <v>0.5</v>
      </c>
      <c r="I23" s="99"/>
      <c r="J23" s="100">
        <f>SUMIF(Funções!$C$8:$C$766,Deflatores!G23,Funções!$H$8:$H$766)</f>
        <v>0</v>
      </c>
      <c r="K23" s="101">
        <f>IF(H23="",COUNTIF(Funções!C$8:C$766,G23)*I23,H23*J23)</f>
        <v>0</v>
      </c>
    </row>
    <row r="24" spans="1:11" ht="27" customHeight="1" x14ac:dyDescent="0.25">
      <c r="A24" s="3"/>
      <c r="B24" s="169" t="s">
        <v>315</v>
      </c>
      <c r="C24" s="170"/>
      <c r="D24" s="170"/>
      <c r="E24" s="171"/>
      <c r="F24" s="97" t="s">
        <v>313</v>
      </c>
      <c r="G24" s="24" t="s">
        <v>316</v>
      </c>
      <c r="H24" s="98">
        <v>0.5</v>
      </c>
      <c r="I24" s="99"/>
      <c r="J24" s="100">
        <f>SUMIF(Funções!$C$8:$C$766,Deflatores!G24,Funções!$H$8:$H$766)</f>
        <v>0</v>
      </c>
      <c r="K24" s="101">
        <f>IF(H24="",COUNTIF(Funções!C$8:C$766,G24)*I24,H24*J24)</f>
        <v>0</v>
      </c>
    </row>
    <row r="25" spans="1:11" ht="27" customHeight="1" x14ac:dyDescent="0.25">
      <c r="A25" s="3"/>
      <c r="B25" s="172" t="s">
        <v>317</v>
      </c>
      <c r="C25" s="149"/>
      <c r="D25" s="149"/>
      <c r="E25" s="149"/>
      <c r="F25" s="97" t="s">
        <v>313</v>
      </c>
      <c r="G25" s="24" t="s">
        <v>318</v>
      </c>
      <c r="H25" s="98">
        <v>0.75</v>
      </c>
      <c r="I25" s="99"/>
      <c r="J25" s="100">
        <f>SUMIF(Funções!$C$8:$C$766,Deflatores!G25,Funções!$H$8:$H$766)</f>
        <v>0</v>
      </c>
      <c r="K25" s="101">
        <f>IF(H25="",COUNTIF(Funções!C$8:C$766,G25)*I25,H25*J25)</f>
        <v>0</v>
      </c>
    </row>
    <row r="26" spans="1:11" ht="13.5" customHeight="1" x14ac:dyDescent="0.25">
      <c r="A26" s="3"/>
      <c r="B26" s="149" t="s">
        <v>319</v>
      </c>
      <c r="C26" s="149"/>
      <c r="D26" s="149"/>
      <c r="E26" s="149"/>
      <c r="F26" s="2" t="s">
        <v>320</v>
      </c>
      <c r="G26" s="24" t="s">
        <v>321</v>
      </c>
      <c r="H26" s="98">
        <v>1</v>
      </c>
      <c r="I26" s="99"/>
      <c r="J26" s="100">
        <f>SUMIF(Funções!$C$8:$C$766,Deflatores!G26,Funções!$H$8:$H$766)</f>
        <v>0</v>
      </c>
      <c r="K26" s="101">
        <f>IF(H26="",COUNTIF(Funções!C$8:C$766,G26)*I26,H26*J26)</f>
        <v>0</v>
      </c>
    </row>
    <row r="27" spans="1:11" ht="13.5" customHeight="1" x14ac:dyDescent="0.25">
      <c r="A27" s="3"/>
      <c r="B27" s="149" t="s">
        <v>322</v>
      </c>
      <c r="C27" s="149"/>
      <c r="D27" s="149"/>
      <c r="E27" s="149"/>
      <c r="F27" s="2" t="s">
        <v>320</v>
      </c>
      <c r="G27" s="24" t="s">
        <v>323</v>
      </c>
      <c r="H27" s="98">
        <v>1</v>
      </c>
      <c r="I27" s="99"/>
      <c r="J27" s="100">
        <f>SUMIF(Funções!$C$8:$C$766,Deflatores!G27,Funções!$H$8:$H$766)</f>
        <v>0</v>
      </c>
      <c r="K27" s="101">
        <f>IF(H27="",COUNTIF(Funções!C$8:C$766,G27)*I27,H27*J27)</f>
        <v>0</v>
      </c>
    </row>
    <row r="28" spans="1:11" ht="13.5" customHeight="1" x14ac:dyDescent="0.25">
      <c r="A28" s="3"/>
      <c r="B28" s="149" t="s">
        <v>324</v>
      </c>
      <c r="C28" s="149"/>
      <c r="D28" s="149"/>
      <c r="E28" s="149"/>
      <c r="F28" s="2" t="s">
        <v>320</v>
      </c>
      <c r="G28" s="24" t="s">
        <v>325</v>
      </c>
      <c r="H28" s="98">
        <v>0.6</v>
      </c>
      <c r="I28" s="99"/>
      <c r="J28" s="100">
        <f>SUMIF(Funções!$C$8:$C$766,Deflatores!G28,Funções!$H$8:$H$766)</f>
        <v>0</v>
      </c>
      <c r="K28" s="101">
        <f>IF(H28="",COUNTIF(Funções!C$8:C$766,G28)*I28,H28*J28)</f>
        <v>0</v>
      </c>
    </row>
    <row r="29" spans="1:11" ht="13.5" customHeight="1" x14ac:dyDescent="0.25">
      <c r="A29" s="3"/>
      <c r="B29" s="149" t="s">
        <v>326</v>
      </c>
      <c r="C29" s="149"/>
      <c r="D29" s="149"/>
      <c r="E29" s="149"/>
      <c r="F29" s="2" t="s">
        <v>327</v>
      </c>
      <c r="G29" s="24" t="s">
        <v>328</v>
      </c>
      <c r="H29" s="98">
        <v>1</v>
      </c>
      <c r="I29" s="99"/>
      <c r="J29" s="100">
        <f>SUMIF(Funções!$C$8:$C$766,Deflatores!G29,Funções!$H$8:$H$766)</f>
        <v>0</v>
      </c>
      <c r="K29" s="101">
        <f>IF(H29="",COUNTIF(Funções!C$8:C$766,G29)*I29,H29*J29)</f>
        <v>0</v>
      </c>
    </row>
    <row r="30" spans="1:11" ht="13.5" customHeight="1" x14ac:dyDescent="0.25">
      <c r="A30" s="3"/>
      <c r="B30" s="149" t="s">
        <v>329</v>
      </c>
      <c r="C30" s="149"/>
      <c r="D30" s="149"/>
      <c r="E30" s="149"/>
      <c r="F30" s="2" t="s">
        <v>330</v>
      </c>
      <c r="G30" s="24" t="s">
        <v>331</v>
      </c>
      <c r="H30" s="98">
        <v>0.1</v>
      </c>
      <c r="I30" s="99"/>
      <c r="J30" s="100">
        <f>SUMIF(Funções!$C$8:$C$766,Deflatores!G30,Funções!$H$8:$H$766)</f>
        <v>0</v>
      </c>
      <c r="K30" s="101">
        <f>IF(H30="",COUNTIF(Funções!C$8:C$766,G30)*I30,H30*J30)</f>
        <v>0</v>
      </c>
    </row>
    <row r="31" spans="1:11" ht="13.5" customHeight="1" x14ac:dyDescent="0.25">
      <c r="A31" s="3"/>
      <c r="B31" s="149" t="s">
        <v>332</v>
      </c>
      <c r="C31" s="149"/>
      <c r="D31" s="149"/>
      <c r="E31" s="149"/>
      <c r="F31" s="2" t="s">
        <v>333</v>
      </c>
      <c r="G31" s="24" t="s">
        <v>334</v>
      </c>
      <c r="H31" s="98">
        <v>0.1</v>
      </c>
      <c r="I31" s="99"/>
      <c r="J31" s="100">
        <f>SUMIF(Funções!$C$8:$C$766,Deflatores!G31,Funções!$H$8:$H$766)</f>
        <v>0</v>
      </c>
      <c r="K31" s="101">
        <f>IF(H31="",COUNTIF(Funções!C$8:C$766,G31)*I31,H31*J31)</f>
        <v>0</v>
      </c>
    </row>
    <row r="32" spans="1:11" ht="13.5" customHeight="1" x14ac:dyDescent="0.25">
      <c r="A32" s="3"/>
      <c r="B32" s="111" t="s">
        <v>335</v>
      </c>
      <c r="C32" s="112"/>
      <c r="D32" s="112"/>
      <c r="E32" s="113"/>
      <c r="F32" s="2" t="s">
        <v>336</v>
      </c>
      <c r="G32" s="24" t="s">
        <v>337</v>
      </c>
      <c r="H32" s="98">
        <v>0.25</v>
      </c>
      <c r="I32" s="99"/>
      <c r="J32" s="100">
        <f>SUMIF(Funções!$C$8:$C$766,Deflatores!G32,Funções!$H$8:$H$766)</f>
        <v>0</v>
      </c>
      <c r="K32" s="101">
        <f>IF(H32="",COUNTIF(Funções!C$8:C$766,G32)*I32,H32*J32)</f>
        <v>0</v>
      </c>
    </row>
    <row r="33" spans="1:12" ht="13.5" customHeight="1" x14ac:dyDescent="0.25">
      <c r="A33" s="3"/>
      <c r="B33" s="111" t="s">
        <v>338</v>
      </c>
      <c r="C33" s="112"/>
      <c r="D33" s="112"/>
      <c r="E33" s="113"/>
      <c r="F33" s="2" t="s">
        <v>339</v>
      </c>
      <c r="G33" s="24" t="s">
        <v>340</v>
      </c>
      <c r="H33" s="98">
        <v>0.2</v>
      </c>
      <c r="I33" s="99"/>
      <c r="J33" s="100">
        <f>SUMIF(Funções!$C$8:$C$766,Deflatores!G33,Funções!$H$8:$H$766)</f>
        <v>0</v>
      </c>
      <c r="K33" s="101">
        <f>IF(H33="",COUNTIF(Funções!C$8:C$766,G33)*I33,H33*J33)</f>
        <v>0</v>
      </c>
    </row>
    <row r="34" spans="1:12" ht="13.5" customHeight="1" x14ac:dyDescent="0.25">
      <c r="A34" s="3"/>
      <c r="B34" s="111" t="s">
        <v>341</v>
      </c>
      <c r="C34" s="112"/>
      <c r="D34" s="112"/>
      <c r="E34" s="113"/>
      <c r="F34" s="2" t="s">
        <v>339</v>
      </c>
      <c r="G34" s="24" t="s">
        <v>342</v>
      </c>
      <c r="H34" s="98">
        <v>0.15</v>
      </c>
      <c r="I34" s="99"/>
      <c r="J34" s="100">
        <f>SUMIF(Funções!$C$8:$C$766,Deflatores!G34,Funções!$H$8:$H$766)</f>
        <v>0</v>
      </c>
      <c r="K34" s="101">
        <f>IF(H34="",COUNTIF(Funções!C$8:C$766,G34)*I34,H34*J34)</f>
        <v>0</v>
      </c>
    </row>
    <row r="35" spans="1:12" ht="13.5" customHeight="1" x14ac:dyDescent="0.25">
      <c r="A35" s="3"/>
      <c r="B35" s="111" t="s">
        <v>343</v>
      </c>
      <c r="C35" s="112"/>
      <c r="D35" s="112"/>
      <c r="E35" s="113"/>
      <c r="F35" s="2" t="s">
        <v>344</v>
      </c>
      <c r="G35" s="24" t="s">
        <v>345</v>
      </c>
      <c r="H35" s="98">
        <v>0.15</v>
      </c>
      <c r="I35" s="99"/>
      <c r="J35" s="100">
        <f>SUMIF(Funções!$C$8:$C$766,Deflatores!G35,Funções!$H$8:$H$766)</f>
        <v>0</v>
      </c>
      <c r="K35" s="101">
        <f>IF(H35="",COUNTIF(Funções!C$8:C$766,G35)*I35,H35*J35)</f>
        <v>0</v>
      </c>
    </row>
    <row r="36" spans="1:12" ht="13.5" customHeight="1" x14ac:dyDescent="0.25">
      <c r="A36" s="3"/>
      <c r="B36" s="149" t="s">
        <v>346</v>
      </c>
      <c r="C36" s="149"/>
      <c r="D36" s="149"/>
      <c r="E36" s="149"/>
      <c r="F36" s="2" t="s">
        <v>347</v>
      </c>
      <c r="G36" s="24" t="s">
        <v>348</v>
      </c>
      <c r="H36" s="98">
        <v>1</v>
      </c>
      <c r="I36" s="99"/>
      <c r="J36" s="100">
        <f>SUMIF(Funções!$C$8:$C$766,Deflatores!G36,Funções!$H$8:$H$766)</f>
        <v>0</v>
      </c>
      <c r="K36" s="101">
        <f>IF(H36="",COUNTIF(Funções!C$8:C$766,G36)*I36,H36*J36)</f>
        <v>0</v>
      </c>
    </row>
    <row r="37" spans="1:12" ht="13.5" customHeight="1" x14ac:dyDescent="0.25">
      <c r="A37" s="3"/>
      <c r="B37" s="149"/>
      <c r="C37" s="149"/>
      <c r="D37" s="149"/>
      <c r="E37" s="149"/>
      <c r="F37" s="2"/>
      <c r="G37" s="24" t="s">
        <v>349</v>
      </c>
      <c r="H37" s="98"/>
      <c r="I37" s="99"/>
      <c r="J37" s="100">
        <f>SUMIF(Funções!$C$8:$C$766,Deflatores!G37,Funções!$H$8:$H$766)</f>
        <v>0</v>
      </c>
      <c r="K37" s="101">
        <f>IF(H37="",COUNTIF(Funções!C$8:C$766,G37)*I37,H37*J37)</f>
        <v>0</v>
      </c>
      <c r="L37" s="19" t="s">
        <v>48</v>
      </c>
    </row>
    <row r="38" spans="1:12" ht="13.5" customHeight="1" x14ac:dyDescent="0.25">
      <c r="A38" s="3"/>
      <c r="B38" s="149"/>
      <c r="C38" s="149"/>
      <c r="D38" s="149"/>
      <c r="E38" s="149"/>
      <c r="F38" s="2"/>
      <c r="G38" s="24" t="s">
        <v>349</v>
      </c>
      <c r="H38" s="98"/>
      <c r="I38" s="99"/>
      <c r="J38" s="100">
        <f>SUMIF(Funções!$C$8:$C$766,Deflatores!G38,Funções!$H$8:$H$766)</f>
        <v>0</v>
      </c>
      <c r="K38" s="101">
        <f>IF(H38="",COUNTIF(Funções!C$8:C$766,G38)*I38,H38*J38)</f>
        <v>0</v>
      </c>
      <c r="L38" s="19" t="s">
        <v>45</v>
      </c>
    </row>
    <row r="39" spans="1:12" ht="13.5" x14ac:dyDescent="0.35">
      <c r="A39" s="74"/>
      <c r="B39" s="75"/>
      <c r="C39" s="75"/>
      <c r="D39" s="75"/>
      <c r="E39" s="75"/>
      <c r="F39" s="75"/>
      <c r="G39" s="76"/>
      <c r="H39" s="77"/>
      <c r="I39" s="77"/>
      <c r="J39" s="78"/>
      <c r="K39" s="79"/>
      <c r="L39" s="19" t="s">
        <v>53</v>
      </c>
    </row>
    <row r="40" spans="1:12" ht="14.9" customHeight="1" x14ac:dyDescent="0.25">
      <c r="A40" s="168" t="s">
        <v>253</v>
      </c>
      <c r="B40" s="168"/>
      <c r="C40" s="168"/>
      <c r="D40" s="168"/>
      <c r="E40" s="168"/>
      <c r="F40" s="168"/>
      <c r="G40" s="166" t="s">
        <v>255</v>
      </c>
      <c r="H40" s="166" t="s">
        <v>256</v>
      </c>
      <c r="I40" s="166"/>
      <c r="J40" s="166" t="s">
        <v>350</v>
      </c>
      <c r="K40" s="167" t="s">
        <v>257</v>
      </c>
      <c r="L40" s="19" t="s">
        <v>51</v>
      </c>
    </row>
    <row r="41" spans="1:12" ht="14.9" customHeight="1" x14ac:dyDescent="0.25">
      <c r="A41" s="22" t="s">
        <v>258</v>
      </c>
      <c r="B41" s="166" t="s">
        <v>259</v>
      </c>
      <c r="C41" s="166"/>
      <c r="D41" s="166"/>
      <c r="E41" s="166"/>
      <c r="F41" s="23" t="s">
        <v>260</v>
      </c>
      <c r="G41" s="166"/>
      <c r="H41" s="166"/>
      <c r="I41" s="166"/>
      <c r="J41" s="166"/>
      <c r="K41" s="167"/>
      <c r="L41" s="19" t="s">
        <v>100</v>
      </c>
    </row>
    <row r="42" spans="1:12" ht="13.5" customHeight="1" x14ac:dyDescent="0.35">
      <c r="A42" s="26"/>
      <c r="B42" s="149" t="s">
        <v>351</v>
      </c>
      <c r="C42" s="149"/>
      <c r="D42" s="149"/>
      <c r="E42" s="149"/>
      <c r="F42" s="2" t="s">
        <v>352</v>
      </c>
      <c r="G42" s="24" t="s">
        <v>353</v>
      </c>
      <c r="H42" s="163">
        <v>0.6</v>
      </c>
      <c r="I42" s="163"/>
      <c r="J42" s="27">
        <f>COUNTIF(Funções!B$8:B$766,G42)</f>
        <v>0</v>
      </c>
      <c r="K42" s="25">
        <f>SUMIF(Funções!B$8:B$766,$G42,Funções!K$8:K$766)</f>
        <v>0</v>
      </c>
      <c r="L42" s="19" t="str">
        <f t="shared" ref="L42:L64" si="0">""&amp;G42</f>
        <v>PAG</v>
      </c>
    </row>
    <row r="43" spans="1:12" ht="13.5" customHeight="1" x14ac:dyDescent="0.35">
      <c r="A43" s="26"/>
      <c r="B43" s="149" t="s">
        <v>354</v>
      </c>
      <c r="C43" s="149"/>
      <c r="D43" s="149"/>
      <c r="E43" s="149"/>
      <c r="F43" s="2" t="s">
        <v>310</v>
      </c>
      <c r="G43" s="24" t="s">
        <v>355</v>
      </c>
      <c r="H43" s="163">
        <v>0.6</v>
      </c>
      <c r="I43" s="163"/>
      <c r="J43" s="27">
        <f>COUNTIF(Funções!B$8:B$766,G43)</f>
        <v>0</v>
      </c>
      <c r="K43" s="25">
        <f>SUMIF(Funções!B$8:B$766,$G43,Funções!K$8:K$766)</f>
        <v>0</v>
      </c>
      <c r="L43" s="19" t="str">
        <f t="shared" si="0"/>
        <v>COSNF</v>
      </c>
    </row>
    <row r="44" spans="1:12" ht="13.5" customHeight="1" x14ac:dyDescent="0.35">
      <c r="A44" s="26"/>
      <c r="B44" s="149" t="s">
        <v>356</v>
      </c>
      <c r="C44" s="149"/>
      <c r="D44" s="149"/>
      <c r="E44" s="149"/>
      <c r="F44" s="2"/>
      <c r="G44" s="24" t="s">
        <v>357</v>
      </c>
      <c r="H44" s="163">
        <v>0</v>
      </c>
      <c r="I44" s="163"/>
      <c r="J44" s="27">
        <f>COUNTIF(Funções!B$8:B$766,G44)</f>
        <v>0</v>
      </c>
      <c r="K44" s="25">
        <f>SUMIF(Funções!B$8:B$766,$G44,Funções!K$8:K$766)</f>
        <v>0</v>
      </c>
      <c r="L44" s="19" t="str">
        <f t="shared" si="0"/>
        <v>DC</v>
      </c>
    </row>
    <row r="45" spans="1:12" ht="13.5" customHeight="1" x14ac:dyDescent="0.35">
      <c r="A45" s="26"/>
      <c r="B45" s="149"/>
      <c r="C45" s="149"/>
      <c r="D45" s="149"/>
      <c r="E45" s="149"/>
      <c r="F45" s="2"/>
      <c r="G45" s="24" t="s">
        <v>349</v>
      </c>
      <c r="H45" s="163"/>
      <c r="I45" s="163"/>
      <c r="J45" s="27">
        <f>COUNTIF(Funções!B$8:B$766,G45)</f>
        <v>0</v>
      </c>
      <c r="K45" s="25">
        <f>SUMIF(Funções!B$8:B$766,$G45,Funções!K$8:K$766)</f>
        <v>0</v>
      </c>
      <c r="L45" s="19" t="str">
        <f t="shared" si="0"/>
        <v xml:space="preserve">           .</v>
      </c>
    </row>
    <row r="46" spans="1:12" ht="13.5" customHeight="1" x14ac:dyDescent="0.35">
      <c r="A46" s="26"/>
      <c r="B46" s="149"/>
      <c r="C46" s="149"/>
      <c r="D46" s="149"/>
      <c r="E46" s="149"/>
      <c r="F46" s="2"/>
      <c r="G46" s="24" t="s">
        <v>349</v>
      </c>
      <c r="H46" s="163"/>
      <c r="I46" s="163"/>
      <c r="J46" s="27">
        <f>COUNTIF(Funções!B$8:B$766,G46)</f>
        <v>0</v>
      </c>
      <c r="K46" s="25">
        <f>SUMIF(Funções!B$8:B$766,$G46,Funções!K$8:K$766)</f>
        <v>0</v>
      </c>
      <c r="L46" s="19" t="str">
        <f t="shared" si="0"/>
        <v xml:space="preserve">           .</v>
      </c>
    </row>
    <row r="47" spans="1:12" ht="13.5" x14ac:dyDescent="0.35">
      <c r="A47" s="26"/>
      <c r="B47" s="149"/>
      <c r="C47" s="149"/>
      <c r="D47" s="149"/>
      <c r="E47" s="149"/>
      <c r="F47" s="2"/>
      <c r="G47" s="24" t="s">
        <v>349</v>
      </c>
      <c r="H47" s="163"/>
      <c r="I47" s="163"/>
      <c r="J47" s="27">
        <f>COUNTIF(Funções!B$8:B$766,G47)</f>
        <v>0</v>
      </c>
      <c r="K47" s="25">
        <f>SUMIF(Funções!B$8:B$766,$G47,Funções!K$8:K$766)</f>
        <v>0</v>
      </c>
      <c r="L47" s="19" t="str">
        <f t="shared" si="0"/>
        <v xml:space="preserve">           .</v>
      </c>
    </row>
    <row r="48" spans="1:12" ht="13.5" x14ac:dyDescent="0.35">
      <c r="A48" s="26"/>
      <c r="B48" s="149"/>
      <c r="C48" s="149"/>
      <c r="D48" s="149"/>
      <c r="E48" s="149"/>
      <c r="F48" s="2"/>
      <c r="G48" s="24" t="s">
        <v>349</v>
      </c>
      <c r="H48" s="163"/>
      <c r="I48" s="163"/>
      <c r="J48" s="27">
        <f>COUNTIF(Funções!B$8:B$766,G48)</f>
        <v>0</v>
      </c>
      <c r="K48" s="25">
        <f>SUMIF(Funções!B$8:B$766,$G48,Funções!K$8:K$766)</f>
        <v>0</v>
      </c>
      <c r="L48" s="19" t="str">
        <f t="shared" si="0"/>
        <v xml:space="preserve">           .</v>
      </c>
    </row>
    <row r="49" spans="1:12" ht="13.5" x14ac:dyDescent="0.35">
      <c r="A49" s="26"/>
      <c r="B49" s="149"/>
      <c r="C49" s="149"/>
      <c r="D49" s="149"/>
      <c r="E49" s="149"/>
      <c r="F49" s="2"/>
      <c r="G49" s="24" t="s">
        <v>349</v>
      </c>
      <c r="H49" s="163"/>
      <c r="I49" s="163"/>
      <c r="J49" s="27">
        <f>COUNTIF(Funções!B$8:B$766,G49)</f>
        <v>0</v>
      </c>
      <c r="K49" s="25">
        <f>SUMIF(Funções!B$8:B$766,$G49,Funções!K$8:K$766)</f>
        <v>0</v>
      </c>
      <c r="L49" s="19" t="str">
        <f t="shared" si="0"/>
        <v xml:space="preserve">           .</v>
      </c>
    </row>
    <row r="50" spans="1:12" ht="13.5" x14ac:dyDescent="0.35">
      <c r="A50" s="26"/>
      <c r="B50" s="149"/>
      <c r="C50" s="149"/>
      <c r="D50" s="149"/>
      <c r="E50" s="149"/>
      <c r="F50" s="2"/>
      <c r="G50" s="24" t="s">
        <v>349</v>
      </c>
      <c r="H50" s="163"/>
      <c r="I50" s="163"/>
      <c r="J50" s="27">
        <f>COUNTIF(Funções!B$8:B$766,G50)</f>
        <v>0</v>
      </c>
      <c r="K50" s="25">
        <f>SUMIF(Funções!B$8:B$766,$G50,Funções!K$8:K$766)</f>
        <v>0</v>
      </c>
      <c r="L50" s="19" t="str">
        <f t="shared" si="0"/>
        <v xml:space="preserve">           .</v>
      </c>
    </row>
    <row r="51" spans="1:12" ht="13.5" x14ac:dyDescent="0.35">
      <c r="A51" s="26"/>
      <c r="B51" s="149"/>
      <c r="C51" s="149"/>
      <c r="D51" s="149"/>
      <c r="E51" s="149"/>
      <c r="F51" s="2"/>
      <c r="G51" s="24" t="s">
        <v>349</v>
      </c>
      <c r="H51" s="163"/>
      <c r="I51" s="163"/>
      <c r="J51" s="27">
        <f>COUNTIF(Funções!B$8:B$766,G51)</f>
        <v>0</v>
      </c>
      <c r="K51" s="25">
        <f>SUMIF(Funções!B$8:B$766,$G51,Funções!K$8:K$766)</f>
        <v>0</v>
      </c>
      <c r="L51" s="19" t="str">
        <f t="shared" si="0"/>
        <v xml:space="preserve">           .</v>
      </c>
    </row>
    <row r="52" spans="1:12" ht="13.5" x14ac:dyDescent="0.35">
      <c r="A52" s="26"/>
      <c r="B52" s="149"/>
      <c r="C52" s="149"/>
      <c r="D52" s="149"/>
      <c r="E52" s="149"/>
      <c r="F52" s="2"/>
      <c r="G52" s="24" t="s">
        <v>349</v>
      </c>
      <c r="H52" s="163"/>
      <c r="I52" s="163"/>
      <c r="J52" s="27">
        <f>COUNTIF(Funções!B$8:B$766,G52)</f>
        <v>0</v>
      </c>
      <c r="K52" s="25">
        <f>SUMIF(Funções!B$8:B$766,$G52,Funções!K$8:K$766)</f>
        <v>0</v>
      </c>
      <c r="L52" s="19" t="str">
        <f t="shared" si="0"/>
        <v xml:space="preserve">           .</v>
      </c>
    </row>
    <row r="53" spans="1:12" ht="13.5" x14ac:dyDescent="0.35">
      <c r="A53" s="26"/>
      <c r="B53" s="149"/>
      <c r="C53" s="149"/>
      <c r="D53" s="149"/>
      <c r="E53" s="149"/>
      <c r="F53" s="2"/>
      <c r="G53" s="24" t="s">
        <v>349</v>
      </c>
      <c r="H53" s="163"/>
      <c r="I53" s="163"/>
      <c r="J53" s="27">
        <f>COUNTIF(Funções!B$8:B$766,G53)</f>
        <v>0</v>
      </c>
      <c r="K53" s="25">
        <f>SUMIF(Funções!B$8:B$766,$G53,Funções!K$8:K$766)</f>
        <v>0</v>
      </c>
      <c r="L53" s="19" t="str">
        <f t="shared" si="0"/>
        <v xml:space="preserve">           .</v>
      </c>
    </row>
    <row r="54" spans="1:12" ht="13.5" x14ac:dyDescent="0.35">
      <c r="A54" s="26"/>
      <c r="B54" s="149"/>
      <c r="C54" s="149"/>
      <c r="D54" s="149"/>
      <c r="E54" s="149"/>
      <c r="F54" s="2"/>
      <c r="G54" s="24" t="s">
        <v>349</v>
      </c>
      <c r="H54" s="163"/>
      <c r="I54" s="163"/>
      <c r="J54" s="27">
        <f>COUNTIF(Funções!B$8:B$766,G54)</f>
        <v>0</v>
      </c>
      <c r="K54" s="25">
        <f>SUMIF(Funções!B$8:B$766,$G54,Funções!K$8:K$766)</f>
        <v>0</v>
      </c>
      <c r="L54" s="19" t="str">
        <f t="shared" si="0"/>
        <v xml:space="preserve">           .</v>
      </c>
    </row>
    <row r="55" spans="1:12" ht="13.5" x14ac:dyDescent="0.35">
      <c r="A55" s="26"/>
      <c r="B55" s="149"/>
      <c r="C55" s="149"/>
      <c r="D55" s="149"/>
      <c r="E55" s="149"/>
      <c r="F55" s="2"/>
      <c r="G55" s="24" t="s">
        <v>349</v>
      </c>
      <c r="H55" s="163"/>
      <c r="I55" s="163"/>
      <c r="J55" s="27">
        <f>COUNTIF(Funções!B$8:B$766,G55)</f>
        <v>0</v>
      </c>
      <c r="K55" s="25">
        <f>SUMIF(Funções!B$8:B$766,$G55,Funções!K$8:K$766)</f>
        <v>0</v>
      </c>
      <c r="L55" s="19" t="str">
        <f t="shared" si="0"/>
        <v xml:space="preserve">           .</v>
      </c>
    </row>
    <row r="56" spans="1:12" ht="13.5" x14ac:dyDescent="0.35">
      <c r="A56" s="26"/>
      <c r="B56" s="149"/>
      <c r="C56" s="149"/>
      <c r="D56" s="149"/>
      <c r="E56" s="149"/>
      <c r="F56" s="2"/>
      <c r="G56" s="24" t="s">
        <v>349</v>
      </c>
      <c r="H56" s="163"/>
      <c r="I56" s="163"/>
      <c r="J56" s="27">
        <f>COUNTIF(Funções!B$8:B$766,G56)</f>
        <v>0</v>
      </c>
      <c r="K56" s="25">
        <f>SUMIF(Funções!B$8:B$766,$G56,Funções!K$8:K$766)</f>
        <v>0</v>
      </c>
      <c r="L56" s="19" t="str">
        <f t="shared" si="0"/>
        <v xml:space="preserve">           .</v>
      </c>
    </row>
    <row r="57" spans="1:12" ht="13.5" x14ac:dyDescent="0.35">
      <c r="A57" s="26"/>
      <c r="B57" s="149"/>
      <c r="C57" s="149"/>
      <c r="D57" s="149"/>
      <c r="E57" s="149"/>
      <c r="F57" s="2"/>
      <c r="G57" s="24" t="s">
        <v>349</v>
      </c>
      <c r="H57" s="163"/>
      <c r="I57" s="163"/>
      <c r="J57" s="27">
        <f>COUNTIF(Funções!B$8:B$766,G57)</f>
        <v>0</v>
      </c>
      <c r="K57" s="25">
        <f>SUMIF(Funções!B$8:B$766,$G57,Funções!K$8:K$766)</f>
        <v>0</v>
      </c>
      <c r="L57" s="19" t="str">
        <f t="shared" si="0"/>
        <v xml:space="preserve">           .</v>
      </c>
    </row>
    <row r="58" spans="1:12" ht="13.5" x14ac:dyDescent="0.35">
      <c r="A58" s="26"/>
      <c r="B58" s="149"/>
      <c r="C58" s="149"/>
      <c r="D58" s="149"/>
      <c r="E58" s="149"/>
      <c r="F58" s="2"/>
      <c r="G58" s="24" t="s">
        <v>349</v>
      </c>
      <c r="H58" s="163"/>
      <c r="I58" s="163"/>
      <c r="J58" s="27">
        <f>COUNTIF(Funções!B$8:B$766,G58)</f>
        <v>0</v>
      </c>
      <c r="K58" s="25">
        <f>SUMIF(Funções!B$8:B$766,$G58,Funções!K$8:K$766)</f>
        <v>0</v>
      </c>
      <c r="L58" s="19" t="str">
        <f t="shared" si="0"/>
        <v xml:space="preserve">           .</v>
      </c>
    </row>
    <row r="59" spans="1:12" ht="13.5" x14ac:dyDescent="0.35">
      <c r="A59" s="26"/>
      <c r="B59" s="149"/>
      <c r="C59" s="149"/>
      <c r="D59" s="149"/>
      <c r="E59" s="149"/>
      <c r="F59" s="2"/>
      <c r="G59" s="24" t="s">
        <v>349</v>
      </c>
      <c r="H59" s="163"/>
      <c r="I59" s="163"/>
      <c r="J59" s="27">
        <f>COUNTIF(Funções!B$8:B$766,G59)</f>
        <v>0</v>
      </c>
      <c r="K59" s="25">
        <f>SUMIF(Funções!B$8:B$766,$G59,Funções!K$8:K$766)</f>
        <v>0</v>
      </c>
      <c r="L59" s="19" t="str">
        <f t="shared" si="0"/>
        <v xml:space="preserve">           .</v>
      </c>
    </row>
    <row r="60" spans="1:12" ht="13.5" x14ac:dyDescent="0.35">
      <c r="A60" s="26"/>
      <c r="B60" s="149"/>
      <c r="C60" s="149"/>
      <c r="D60" s="149"/>
      <c r="E60" s="149"/>
      <c r="F60" s="2"/>
      <c r="G60" s="24" t="s">
        <v>349</v>
      </c>
      <c r="H60" s="163"/>
      <c r="I60" s="163"/>
      <c r="J60" s="27">
        <f>COUNTIF(Funções!B$8:B$766,G60)</f>
        <v>0</v>
      </c>
      <c r="K60" s="25">
        <f>SUMIF(Funções!B$8:B$766,$G60,Funções!K$8:K$766)</f>
        <v>0</v>
      </c>
      <c r="L60" s="19" t="str">
        <f t="shared" si="0"/>
        <v xml:space="preserve">           .</v>
      </c>
    </row>
    <row r="61" spans="1:12" ht="13.5" x14ac:dyDescent="0.35">
      <c r="A61" s="26"/>
      <c r="B61" s="149"/>
      <c r="C61" s="149"/>
      <c r="D61" s="149"/>
      <c r="E61" s="149"/>
      <c r="F61" s="2"/>
      <c r="G61" s="24" t="s">
        <v>349</v>
      </c>
      <c r="H61" s="163"/>
      <c r="I61" s="163"/>
      <c r="J61" s="27">
        <f>COUNTIF(Funções!B$8:B$766,G61)</f>
        <v>0</v>
      </c>
      <c r="K61" s="25">
        <f>SUMIF(Funções!B$8:B$766,$G61,Funções!K$8:K$766)</f>
        <v>0</v>
      </c>
      <c r="L61" s="19" t="str">
        <f t="shared" si="0"/>
        <v xml:space="preserve">           .</v>
      </c>
    </row>
    <row r="62" spans="1:12" ht="13.5" x14ac:dyDescent="0.35">
      <c r="A62" s="26"/>
      <c r="B62" s="149"/>
      <c r="C62" s="149"/>
      <c r="D62" s="149"/>
      <c r="E62" s="149"/>
      <c r="F62" s="2"/>
      <c r="G62" s="24" t="s">
        <v>349</v>
      </c>
      <c r="H62" s="163"/>
      <c r="I62" s="163"/>
      <c r="J62" s="27">
        <f>COUNTIF(Funções!B$8:B$766,G62)</f>
        <v>0</v>
      </c>
      <c r="K62" s="25">
        <f>SUMIF(Funções!B$8:B$766,$G62,Funções!K$8:K$766)</f>
        <v>0</v>
      </c>
      <c r="L62" s="19" t="str">
        <f t="shared" si="0"/>
        <v xml:space="preserve">           .</v>
      </c>
    </row>
    <row r="63" spans="1:12" ht="13.5" x14ac:dyDescent="0.35">
      <c r="A63" s="26"/>
      <c r="B63" s="149"/>
      <c r="C63" s="149"/>
      <c r="D63" s="149"/>
      <c r="E63" s="149"/>
      <c r="F63" s="2"/>
      <c r="G63" s="24" t="s">
        <v>349</v>
      </c>
      <c r="H63" s="163"/>
      <c r="I63" s="163"/>
      <c r="J63" s="27">
        <f>COUNTIF(Funções!B$8:B$766,G63)</f>
        <v>0</v>
      </c>
      <c r="K63" s="25">
        <f>SUMIF(Funções!B$8:B$766,$G63,Funções!K$8:K$766)</f>
        <v>0</v>
      </c>
      <c r="L63" s="19" t="str">
        <f t="shared" si="0"/>
        <v xml:space="preserve">           .</v>
      </c>
    </row>
    <row r="64" spans="1:12" ht="13.5" x14ac:dyDescent="0.35">
      <c r="A64" s="28"/>
      <c r="B64" s="164"/>
      <c r="C64" s="164"/>
      <c r="D64" s="164"/>
      <c r="E64" s="164"/>
      <c r="F64" s="29"/>
      <c r="G64" s="30" t="s">
        <v>349</v>
      </c>
      <c r="H64" s="165"/>
      <c r="I64" s="165"/>
      <c r="J64" s="31">
        <f>COUNTIF(Funções!B$8:B$766,G64)</f>
        <v>0</v>
      </c>
      <c r="K64" s="32">
        <f>SUMIF(Funções!B$8:B$766,$G64,Funções!K$8:K$766)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/>
  <dimension ref="A1:L52"/>
  <sheetViews>
    <sheetView showGridLines="0" zoomScaleNormal="100" zoomScaleSheetLayoutView="100" workbookViewId="0">
      <pane ySplit="8" topLeftCell="A12" activePane="bottomLeft" state="frozen"/>
      <selection activeCell="B11" sqref="B11"/>
      <selection pane="bottomLeft" activeCell="A9" sqref="A9"/>
    </sheetView>
  </sheetViews>
  <sheetFormatPr defaultRowHeight="12.5" x14ac:dyDescent="0.25"/>
  <cols>
    <col min="1" max="1" width="2.81640625" customWidth="1"/>
    <col min="2" max="2" width="8.1796875" customWidth="1"/>
    <col min="3" max="3" width="11.54296875" customWidth="1"/>
    <col min="4" max="4" width="1.1796875" customWidth="1"/>
    <col min="5" max="5" width="7.81640625" customWidth="1"/>
    <col min="6" max="6" width="5.81640625" customWidth="1"/>
    <col min="7" max="7" width="13.453125" customWidth="1"/>
    <col min="8" max="8" width="8.453125" customWidth="1"/>
    <col min="9" max="9" width="5.81640625" customWidth="1"/>
    <col min="10" max="10" width="11.54296875" customWidth="1"/>
    <col min="11" max="11" width="8.453125" customWidth="1"/>
    <col min="12" max="12" width="6.54296875" customWidth="1"/>
  </cols>
  <sheetData>
    <row r="1" spans="1:12" x14ac:dyDescent="0.25">
      <c r="A1" s="152" t="s">
        <v>358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</row>
    <row r="2" spans="1:12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</row>
    <row r="3" spans="1:12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</row>
    <row r="4" spans="1:12" x14ac:dyDescent="0.25">
      <c r="A4" s="178" t="str">
        <f>Contagem!A5&amp;" : "&amp;Contagem!F5</f>
        <v>Aplicação : Web Ponto 2.0</v>
      </c>
      <c r="B4" s="178"/>
      <c r="C4" s="178"/>
      <c r="D4" s="178"/>
      <c r="E4" s="178"/>
      <c r="F4" s="157" t="str">
        <f>Contagem!A8&amp;" : "&amp;Contagem!F8</f>
        <v>Projeto : SIFSW</v>
      </c>
      <c r="G4" s="157"/>
      <c r="H4" s="157"/>
      <c r="I4" s="157"/>
      <c r="J4" s="157"/>
      <c r="K4" s="157"/>
      <c r="L4" s="157"/>
    </row>
    <row r="5" spans="1:12" x14ac:dyDescent="0.25">
      <c r="A5" s="178" t="str">
        <f>Contagem!A9&amp;" : "&amp;Contagem!F9</f>
        <v>Responsável : Ana Karyna da Silva Teixeira</v>
      </c>
      <c r="B5" s="178"/>
      <c r="C5" s="178"/>
      <c r="D5" s="178"/>
      <c r="E5" s="178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</row>
    <row r="6" spans="1:12" x14ac:dyDescent="0.25">
      <c r="A6" s="178" t="str">
        <f>Contagem!A4&amp;" : "&amp;Contagem!F4</f>
        <v>Empresa : Secretaria de Estado de Planejamento e Gestão de Mato Grosso</v>
      </c>
      <c r="B6" s="178"/>
      <c r="C6" s="178"/>
      <c r="D6" s="178"/>
      <c r="E6" s="178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</row>
    <row r="7" spans="1:12" ht="12.75" customHeight="1" x14ac:dyDescent="0.25">
      <c r="A7" s="174" t="s">
        <v>359</v>
      </c>
      <c r="B7" s="174"/>
      <c r="C7" s="175" t="s">
        <v>360</v>
      </c>
      <c r="D7" s="175"/>
      <c r="E7" s="175"/>
      <c r="F7" s="175"/>
      <c r="G7" s="176" t="s">
        <v>361</v>
      </c>
      <c r="H7" s="176" t="s">
        <v>362</v>
      </c>
      <c r="I7" s="65"/>
      <c r="J7" s="176" t="s">
        <v>363</v>
      </c>
      <c r="K7" s="176"/>
      <c r="L7" s="177" t="s">
        <v>362</v>
      </c>
    </row>
    <row r="8" spans="1:12" x14ac:dyDescent="0.25">
      <c r="A8" s="174"/>
      <c r="B8" s="174"/>
      <c r="C8" s="175"/>
      <c r="D8" s="175"/>
      <c r="E8" s="175"/>
      <c r="F8" s="175"/>
      <c r="G8" s="176"/>
      <c r="H8" s="176"/>
      <c r="I8" s="66"/>
      <c r="J8" s="176"/>
      <c r="K8" s="176"/>
      <c r="L8" s="177"/>
    </row>
    <row r="9" spans="1:12" ht="6" customHeight="1" x14ac:dyDescent="0.3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7"/>
    </row>
    <row r="10" spans="1:12" ht="13.5" x14ac:dyDescent="0.35">
      <c r="A10" s="48"/>
      <c r="B10" s="49" t="s">
        <v>53</v>
      </c>
      <c r="C10" s="50">
        <f>COUNTIF(Funções!G8:G766,"EEL")</f>
        <v>68</v>
      </c>
      <c r="D10" s="49"/>
      <c r="E10" s="51" t="s">
        <v>364</v>
      </c>
      <c r="F10" s="51" t="s">
        <v>365</v>
      </c>
      <c r="G10" s="50">
        <f>C10*3</f>
        <v>204</v>
      </c>
      <c r="H10" s="49"/>
      <c r="I10" s="33"/>
      <c r="J10" s="52" t="str">
        <f>Deflatores!$G$4&amp;"="</f>
        <v>I=</v>
      </c>
      <c r="K10" s="53">
        <f>SUMIF(Funções!$J$8:$J$766,"EE"&amp;Deflatores!G4,Funções!$L$8:$L$766)</f>
        <v>360</v>
      </c>
      <c r="L10" s="54"/>
    </row>
    <row r="11" spans="1:12" ht="13.5" x14ac:dyDescent="0.35">
      <c r="A11" s="55"/>
      <c r="B11" s="49"/>
      <c r="C11" s="50">
        <f>COUNTIF(Funções!G8:G766,"EEA")</f>
        <v>18</v>
      </c>
      <c r="D11" s="49"/>
      <c r="E11" s="51" t="s">
        <v>366</v>
      </c>
      <c r="F11" s="51" t="s">
        <v>367</v>
      </c>
      <c r="G11" s="50">
        <f>C11*4</f>
        <v>72</v>
      </c>
      <c r="H11" s="49"/>
      <c r="I11" s="33"/>
      <c r="J11" s="52" t="str">
        <f>Deflatores!$G$5&amp;"="</f>
        <v>A=</v>
      </c>
      <c r="K11" s="53">
        <f>SUMIF(Funções!$J$8:$J$766,"EE"&amp;Deflatores!G5,Funções!$L$8:$L$766)</f>
        <v>0</v>
      </c>
      <c r="L11" s="54"/>
    </row>
    <row r="12" spans="1:12" ht="13.5" x14ac:dyDescent="0.35">
      <c r="A12" s="55"/>
      <c r="B12" s="49"/>
      <c r="C12" s="50">
        <f>COUNTIF(Funções!G8:G766,"EEH")</f>
        <v>14</v>
      </c>
      <c r="D12" s="49"/>
      <c r="E12" s="51" t="s">
        <v>368</v>
      </c>
      <c r="F12" s="51" t="s">
        <v>369</v>
      </c>
      <c r="G12" s="50">
        <f>C12*6</f>
        <v>84</v>
      </c>
      <c r="H12" s="49"/>
      <c r="I12" s="33"/>
      <c r="J12" s="52" t="str">
        <f>Deflatores!$G$6&amp;"="</f>
        <v>E=</v>
      </c>
      <c r="K12" s="53">
        <f>SUMIF(Funções!$J$8:$J$766,"EE"&amp;Deflatores!G6,Funções!$L$8:$L$766)</f>
        <v>0</v>
      </c>
      <c r="L12" s="56"/>
    </row>
    <row r="13" spans="1:12" ht="13.5" x14ac:dyDescent="0.35">
      <c r="A13" s="55"/>
      <c r="B13" s="49"/>
      <c r="C13" s="49"/>
      <c r="D13" s="49"/>
      <c r="E13" s="49"/>
      <c r="F13" s="49"/>
      <c r="G13" s="49"/>
      <c r="H13" s="49"/>
      <c r="I13" s="49"/>
      <c r="J13" s="49"/>
      <c r="K13" s="57"/>
      <c r="L13" s="54"/>
    </row>
    <row r="14" spans="1:12" ht="13.5" x14ac:dyDescent="0.35">
      <c r="A14" s="55"/>
      <c r="B14" s="58" t="s">
        <v>370</v>
      </c>
      <c r="C14" s="50">
        <f>SUM(C10:C12)</f>
        <v>100</v>
      </c>
      <c r="D14" s="49"/>
      <c r="E14" s="49"/>
      <c r="F14" s="58" t="s">
        <v>371</v>
      </c>
      <c r="G14" s="50">
        <f>SUM(G10:G12)</f>
        <v>360</v>
      </c>
      <c r="H14" s="33">
        <f>IF($G$45&lt;&gt;0,G14/$G$45,"")</f>
        <v>0.42857142857142855</v>
      </c>
      <c r="J14" s="52"/>
      <c r="K14" s="53">
        <f>SUM(K10:K13)</f>
        <v>360</v>
      </c>
      <c r="L14" s="34">
        <f>IF('Sumário 2'!L11&lt;&gt;0,K14/'Sumário 2'!L11,"")</f>
        <v>0.43062200956937802</v>
      </c>
    </row>
    <row r="15" spans="1:12" ht="6" customHeight="1" x14ac:dyDescent="0.35">
      <c r="A15" s="59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60"/>
    </row>
    <row r="16" spans="1:12" ht="6" customHeight="1" x14ac:dyDescent="0.35">
      <c r="A16" s="5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54"/>
    </row>
    <row r="17" spans="1:12" ht="13.5" x14ac:dyDescent="0.35">
      <c r="A17" s="55"/>
      <c r="B17" s="49" t="s">
        <v>100</v>
      </c>
      <c r="C17" s="52">
        <f>COUNTIF(Funções!G8:G766,"SEL")</f>
        <v>3</v>
      </c>
      <c r="D17" s="49"/>
      <c r="E17" s="51" t="s">
        <v>364</v>
      </c>
      <c r="F17" s="51" t="s">
        <v>367</v>
      </c>
      <c r="G17" s="52">
        <f>C17*4</f>
        <v>12</v>
      </c>
      <c r="H17" s="49"/>
      <c r="I17" s="49"/>
      <c r="J17" s="52" t="str">
        <f>Deflatores!$G$4&amp;"="</f>
        <v>I=</v>
      </c>
      <c r="K17" s="61">
        <f>SUMIF(Funções!$J$8:$J$766,"SE"&amp;Deflatores!$G$4,Funções!$L$8:$L$766)</f>
        <v>41</v>
      </c>
      <c r="L17" s="54"/>
    </row>
    <row r="18" spans="1:12" ht="13.5" x14ac:dyDescent="0.35">
      <c r="A18" s="55"/>
      <c r="B18" s="49"/>
      <c r="C18" s="52">
        <f>COUNTIF(Funções!G8:G766,"SEA")</f>
        <v>3</v>
      </c>
      <c r="D18" s="49"/>
      <c r="E18" s="51" t="s">
        <v>366</v>
      </c>
      <c r="F18" s="51" t="s">
        <v>372</v>
      </c>
      <c r="G18" s="52">
        <f>C18*5</f>
        <v>15</v>
      </c>
      <c r="H18" s="49"/>
      <c r="I18" s="49"/>
      <c r="J18" s="52" t="str">
        <f>Deflatores!$G$5&amp;"="</f>
        <v>A=</v>
      </c>
      <c r="K18" s="61">
        <f>SUMIF(Funções!$J$8:$J$766,"SE"&amp;Deflatores!$G$5,Funções!$L$8:$L$766)</f>
        <v>0</v>
      </c>
      <c r="L18" s="54"/>
    </row>
    <row r="19" spans="1:12" ht="13.5" x14ac:dyDescent="0.35">
      <c r="A19" s="55"/>
      <c r="B19" s="49"/>
      <c r="C19" s="52">
        <f>COUNTIF(Funções!G8:G766,"SEH")</f>
        <v>2</v>
      </c>
      <c r="D19" s="49"/>
      <c r="E19" s="51" t="s">
        <v>368</v>
      </c>
      <c r="F19" s="51" t="s">
        <v>373</v>
      </c>
      <c r="G19" s="52">
        <f>C19*7</f>
        <v>14</v>
      </c>
      <c r="H19" s="49"/>
      <c r="I19" s="49"/>
      <c r="J19" s="52" t="str">
        <f>Deflatores!$G$6&amp;"="</f>
        <v>E=</v>
      </c>
      <c r="K19" s="61">
        <f>SUMIF(Funções!$J$8:$J$766,"SE"&amp;Deflatores!$G$6,Funções!$L$8:$L$766)</f>
        <v>0</v>
      </c>
      <c r="L19" s="56"/>
    </row>
    <row r="20" spans="1:12" ht="13.5" x14ac:dyDescent="0.35">
      <c r="A20" s="55"/>
      <c r="B20" s="49"/>
      <c r="C20" s="49"/>
      <c r="D20" s="49"/>
      <c r="E20" s="49"/>
      <c r="F20" s="49"/>
      <c r="G20" s="49"/>
      <c r="H20" s="49"/>
      <c r="I20" s="49"/>
      <c r="J20" s="49"/>
      <c r="K20" s="57"/>
      <c r="L20" s="54"/>
    </row>
    <row r="21" spans="1:12" ht="13.5" x14ac:dyDescent="0.35">
      <c r="A21" s="55"/>
      <c r="B21" s="58" t="s">
        <v>370</v>
      </c>
      <c r="C21" s="50">
        <f>SUM(C17:C19)</f>
        <v>8</v>
      </c>
      <c r="D21" s="49"/>
      <c r="E21" s="49"/>
      <c r="F21" s="58" t="s">
        <v>371</v>
      </c>
      <c r="G21" s="50">
        <f>SUM(G17:G19)</f>
        <v>41</v>
      </c>
      <c r="H21" s="33">
        <f>IF($G$45&lt;&gt;0,G21/$G$45,"")</f>
        <v>4.880952380952381E-2</v>
      </c>
      <c r="J21" s="52"/>
      <c r="K21" s="53">
        <f>SUM(K17:K20)</f>
        <v>41</v>
      </c>
      <c r="L21" s="34">
        <f>IF('Sumário 2'!L11&lt;&gt;0,K21/'Sumário 2'!L11,"")</f>
        <v>4.9043062200956937E-2</v>
      </c>
    </row>
    <row r="22" spans="1:12" ht="6" customHeight="1" x14ac:dyDescent="0.35">
      <c r="A22" s="59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60"/>
    </row>
    <row r="23" spans="1:12" ht="6" customHeight="1" x14ac:dyDescent="0.35">
      <c r="A23" s="45"/>
      <c r="B23" s="46"/>
      <c r="C23" s="49"/>
      <c r="D23" s="46"/>
      <c r="E23" s="46"/>
      <c r="F23" s="46"/>
      <c r="G23" s="49"/>
      <c r="H23" s="46"/>
      <c r="I23" s="46"/>
      <c r="J23" s="46"/>
      <c r="K23" s="46"/>
      <c r="L23" s="47"/>
    </row>
    <row r="24" spans="1:12" ht="13.5" x14ac:dyDescent="0.35">
      <c r="A24" s="55"/>
      <c r="B24" s="49" t="s">
        <v>51</v>
      </c>
      <c r="C24" s="50">
        <f>COUNTIF(Funções!G8:G766,"CEL")</f>
        <v>51</v>
      </c>
      <c r="D24" s="49"/>
      <c r="E24" s="51" t="s">
        <v>364</v>
      </c>
      <c r="F24" s="51" t="s">
        <v>365</v>
      </c>
      <c r="G24" s="50">
        <f>C24*3</f>
        <v>153</v>
      </c>
      <c r="H24" s="49"/>
      <c r="I24" s="49"/>
      <c r="J24" s="52" t="str">
        <f>Deflatores!$G$4&amp;"="</f>
        <v>I=</v>
      </c>
      <c r="K24" s="53">
        <f>SUMIF(Funções!$J$8:$J$766,"CE"&amp;Deflatores!$G$4,Funções!$L$8:$L$766)</f>
        <v>274</v>
      </c>
      <c r="L24" s="54"/>
    </row>
    <row r="25" spans="1:12" ht="13.5" x14ac:dyDescent="0.35">
      <c r="A25" s="55"/>
      <c r="B25" s="49"/>
      <c r="C25" s="50">
        <f>COUNTIF(Funções!G8:G766,"CEA")</f>
        <v>28</v>
      </c>
      <c r="D25" s="49"/>
      <c r="E25" s="51" t="s">
        <v>366</v>
      </c>
      <c r="F25" s="51" t="s">
        <v>367</v>
      </c>
      <c r="G25" s="50">
        <f>C25*4</f>
        <v>112</v>
      </c>
      <c r="H25" s="49"/>
      <c r="I25" s="49"/>
      <c r="J25" s="52" t="str">
        <f>Deflatores!$G$5&amp;"="</f>
        <v>A=</v>
      </c>
      <c r="K25" s="53">
        <f>SUMIF(Funções!$J$8:$J$766,"CE"&amp;Deflatores!$G$5,Funções!$L$8:$L$766)</f>
        <v>0</v>
      </c>
      <c r="L25" s="54"/>
    </row>
    <row r="26" spans="1:12" ht="13.5" x14ac:dyDescent="0.35">
      <c r="A26" s="55"/>
      <c r="B26" s="49"/>
      <c r="C26" s="50">
        <f>COUNTIF(Funções!G8:G766,"CEH")</f>
        <v>1</v>
      </c>
      <c r="D26" s="49"/>
      <c r="E26" s="51" t="s">
        <v>368</v>
      </c>
      <c r="F26" s="51" t="s">
        <v>369</v>
      </c>
      <c r="G26" s="50">
        <f>C26*6</f>
        <v>6</v>
      </c>
      <c r="H26" s="49"/>
      <c r="I26" s="49"/>
      <c r="J26" s="52" t="str">
        <f>Deflatores!$G$6&amp;"="</f>
        <v>E=</v>
      </c>
      <c r="K26" s="53">
        <f>SUMIF(Funções!$J$8:$J$766,"CE"&amp;Deflatores!$G$6,Funções!$L$8:$L$766)</f>
        <v>0</v>
      </c>
      <c r="L26" s="56"/>
    </row>
    <row r="27" spans="1:12" ht="13.5" x14ac:dyDescent="0.35">
      <c r="A27" s="55"/>
      <c r="B27" s="49"/>
      <c r="C27" s="49"/>
      <c r="D27" s="49"/>
      <c r="E27" s="49"/>
      <c r="F27" s="49"/>
      <c r="G27" s="49"/>
      <c r="H27" s="49"/>
      <c r="I27" s="49"/>
      <c r="J27" s="49"/>
      <c r="K27" s="57"/>
      <c r="L27" s="54"/>
    </row>
    <row r="28" spans="1:12" ht="13.5" x14ac:dyDescent="0.35">
      <c r="A28" s="55"/>
      <c r="B28" s="58" t="s">
        <v>370</v>
      </c>
      <c r="C28" s="50">
        <f>SUM(C24:C26)</f>
        <v>80</v>
      </c>
      <c r="D28" s="49"/>
      <c r="E28" s="49"/>
      <c r="F28" s="58" t="s">
        <v>371</v>
      </c>
      <c r="G28" s="50">
        <f>SUM(G24:G26)</f>
        <v>271</v>
      </c>
      <c r="H28" s="33">
        <f>IF($G$45&lt;&gt;0,G28/$G$45,"")</f>
        <v>0.32261904761904764</v>
      </c>
      <c r="J28" s="52"/>
      <c r="K28" s="53">
        <f>SUM(K24:K27)</f>
        <v>274</v>
      </c>
      <c r="L28" s="34">
        <f>IF('Sumário 2'!L11&lt;&gt;0,K28/'Sumário 2'!L11,"")</f>
        <v>0.32775119617224879</v>
      </c>
    </row>
    <row r="29" spans="1:12" ht="6" customHeight="1" x14ac:dyDescent="0.35">
      <c r="A29" s="59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60"/>
    </row>
    <row r="30" spans="1:12" ht="6" customHeight="1" x14ac:dyDescent="0.35">
      <c r="A30" s="45"/>
      <c r="B30" s="46"/>
      <c r="C30" s="49"/>
      <c r="D30" s="46"/>
      <c r="E30" s="46"/>
      <c r="F30" s="46"/>
      <c r="G30" s="49"/>
      <c r="H30" s="46"/>
      <c r="I30" s="46"/>
      <c r="J30" s="46"/>
      <c r="K30" s="46"/>
      <c r="L30" s="47"/>
    </row>
    <row r="31" spans="1:12" ht="13.5" x14ac:dyDescent="0.35">
      <c r="A31" s="55"/>
      <c r="B31" s="49" t="s">
        <v>48</v>
      </c>
      <c r="C31" s="50">
        <f>COUNTIF(Funções!G8:G766,"ALIL")</f>
        <v>19</v>
      </c>
      <c r="D31" s="49"/>
      <c r="E31" s="49" t="s">
        <v>364</v>
      </c>
      <c r="F31" s="49" t="s">
        <v>373</v>
      </c>
      <c r="G31" s="50">
        <f>C31*7</f>
        <v>133</v>
      </c>
      <c r="H31" s="49"/>
      <c r="I31" s="49"/>
      <c r="J31" s="52" t="str">
        <f>Deflatores!$G$4&amp;"="</f>
        <v>I=</v>
      </c>
      <c r="K31" s="53">
        <f>SUMIF(Funções!$J$8:$J$766,"ALI"&amp;Deflatores!$G$4,Funções!$L$8:$L$766)</f>
        <v>136</v>
      </c>
      <c r="L31" s="54"/>
    </row>
    <row r="32" spans="1:12" ht="13.5" x14ac:dyDescent="0.35">
      <c r="A32" s="55"/>
      <c r="B32" s="49"/>
      <c r="C32" s="50">
        <f>COUNTIF(Funções!G8:G766,"ALIA")</f>
        <v>1</v>
      </c>
      <c r="D32" s="49"/>
      <c r="E32" s="49" t="s">
        <v>366</v>
      </c>
      <c r="F32" s="49" t="s">
        <v>374</v>
      </c>
      <c r="G32" s="50">
        <f>C32*10</f>
        <v>10</v>
      </c>
      <c r="H32" s="49"/>
      <c r="I32" s="49"/>
      <c r="J32" s="52" t="str">
        <f>Deflatores!$G$5&amp;"="</f>
        <v>A=</v>
      </c>
      <c r="K32" s="53">
        <f>SUMIF(Funções!$J$8:$J$766,"ALI"&amp;Deflatores!$G$5,Funções!$L$8:$L$766)</f>
        <v>0</v>
      </c>
      <c r="L32" s="54"/>
    </row>
    <row r="33" spans="1:12" ht="13.5" x14ac:dyDescent="0.35">
      <c r="A33" s="55"/>
      <c r="B33" s="49"/>
      <c r="C33" s="50">
        <f>COUNTIF(Funções!G8:G766,"ALIH")</f>
        <v>0</v>
      </c>
      <c r="D33" s="49"/>
      <c r="E33" s="49" t="s">
        <v>368</v>
      </c>
      <c r="F33" s="49" t="s">
        <v>375</v>
      </c>
      <c r="G33" s="50">
        <f>C33*15</f>
        <v>0</v>
      </c>
      <c r="H33" s="49"/>
      <c r="I33" s="49"/>
      <c r="J33" s="52" t="str">
        <f>Deflatores!$G$6&amp;"="</f>
        <v>E=</v>
      </c>
      <c r="K33" s="53">
        <f>SUMIF(Funções!$J$8:$J$766,"ALI"&amp;Deflatores!$G$6,Funções!$L$8:$L$766)</f>
        <v>0</v>
      </c>
      <c r="L33" s="56"/>
    </row>
    <row r="34" spans="1:12" ht="13.5" x14ac:dyDescent="0.35">
      <c r="A34" s="55"/>
      <c r="B34" s="49"/>
      <c r="C34" s="49"/>
      <c r="D34" s="49"/>
      <c r="E34" s="49"/>
      <c r="F34" s="49"/>
      <c r="G34" s="49"/>
      <c r="H34" s="49"/>
      <c r="I34" s="49"/>
      <c r="J34" s="49"/>
      <c r="K34" s="57"/>
      <c r="L34" s="54"/>
    </row>
    <row r="35" spans="1:12" ht="13.5" x14ac:dyDescent="0.35">
      <c r="A35" s="55"/>
      <c r="B35" s="58" t="s">
        <v>370</v>
      </c>
      <c r="C35" s="50">
        <f>SUM(C31:C33)</f>
        <v>20</v>
      </c>
      <c r="D35" s="49"/>
      <c r="E35" s="49"/>
      <c r="F35" s="58" t="s">
        <v>371</v>
      </c>
      <c r="G35" s="50">
        <f>SUM(G31:G33)</f>
        <v>143</v>
      </c>
      <c r="H35" s="33">
        <f>IF($G$45&lt;&gt;0,G35/$G$45,"")</f>
        <v>0.17023809523809524</v>
      </c>
      <c r="J35" s="52"/>
      <c r="K35" s="53">
        <f>SUM(K31:K34)</f>
        <v>136</v>
      </c>
      <c r="L35" s="34">
        <f>IF('Sumário 2'!L11&lt;&gt;0,K35/'Sumário 2'!L11,"")</f>
        <v>0.16267942583732056</v>
      </c>
    </row>
    <row r="36" spans="1:12" ht="6" customHeight="1" x14ac:dyDescent="0.35">
      <c r="A36" s="59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60"/>
    </row>
    <row r="37" spans="1:12" ht="6" customHeight="1" x14ac:dyDescent="0.35">
      <c r="A37" s="45"/>
      <c r="B37" s="46"/>
      <c r="C37" s="49"/>
      <c r="D37" s="46"/>
      <c r="E37" s="46"/>
      <c r="F37" s="46"/>
      <c r="G37" s="49"/>
      <c r="H37" s="46"/>
      <c r="I37" s="46"/>
      <c r="J37" s="46"/>
      <c r="K37" s="46"/>
      <c r="L37" s="47"/>
    </row>
    <row r="38" spans="1:12" ht="13.5" x14ac:dyDescent="0.35">
      <c r="A38" s="55"/>
      <c r="B38" s="49" t="s">
        <v>45</v>
      </c>
      <c r="C38" s="50">
        <f>COUNTIF(Funções!G8:G766,"AIEL")</f>
        <v>5</v>
      </c>
      <c r="D38" s="49"/>
      <c r="E38" s="49" t="s">
        <v>364</v>
      </c>
      <c r="F38" s="49" t="s">
        <v>372</v>
      </c>
      <c r="G38" s="50">
        <f>C38*5</f>
        <v>25</v>
      </c>
      <c r="H38" s="49"/>
      <c r="I38" s="49"/>
      <c r="J38" s="52" t="str">
        <f>Deflatores!$G$4&amp;"="</f>
        <v>I=</v>
      </c>
      <c r="K38" s="53">
        <f>SUMIF(Funções!$J$8:$J$766,"AIE"&amp;Deflatores!$G$4,Funções!$L$8:$L$766)</f>
        <v>25</v>
      </c>
      <c r="L38" s="54"/>
    </row>
    <row r="39" spans="1:12" ht="13.5" x14ac:dyDescent="0.35">
      <c r="A39" s="55"/>
      <c r="B39" s="49"/>
      <c r="C39" s="50">
        <f>COUNTIF(Funções!G8:G766,"AIEA")</f>
        <v>0</v>
      </c>
      <c r="D39" s="49"/>
      <c r="E39" s="49" t="s">
        <v>366</v>
      </c>
      <c r="F39" s="49" t="s">
        <v>373</v>
      </c>
      <c r="G39" s="50">
        <f>C39*7</f>
        <v>0</v>
      </c>
      <c r="H39" s="49"/>
      <c r="I39" s="49"/>
      <c r="J39" s="52" t="str">
        <f>Deflatores!$G$5&amp;"="</f>
        <v>A=</v>
      </c>
      <c r="K39" s="53">
        <f>SUMIF(Funções!$J$8:$J$766,"AIE"&amp;Deflatores!$G$5,Funções!$L$8:$L$766)</f>
        <v>0</v>
      </c>
      <c r="L39" s="54"/>
    </row>
    <row r="40" spans="1:12" ht="13.5" x14ac:dyDescent="0.35">
      <c r="A40" s="55"/>
      <c r="B40" s="49"/>
      <c r="C40" s="50">
        <f>COUNTIF(Funções!G8:G766,"AIEH")</f>
        <v>0</v>
      </c>
      <c r="D40" s="49"/>
      <c r="E40" s="49" t="s">
        <v>368</v>
      </c>
      <c r="F40" s="49" t="s">
        <v>374</v>
      </c>
      <c r="G40" s="50">
        <f>C40*10</f>
        <v>0</v>
      </c>
      <c r="H40" s="49"/>
      <c r="I40" s="49"/>
      <c r="J40" s="52" t="str">
        <f>Deflatores!$G$6&amp;"="</f>
        <v>E=</v>
      </c>
      <c r="K40" s="53">
        <f>SUMIF(Funções!$J$8:$J$766,"AIE"&amp;Deflatores!$G$6,Funções!$L$8:$L$766)</f>
        <v>0</v>
      </c>
      <c r="L40" s="56"/>
    </row>
    <row r="41" spans="1:12" ht="13.5" x14ac:dyDescent="0.35">
      <c r="A41" s="55"/>
      <c r="B41" s="49"/>
      <c r="C41" s="49"/>
      <c r="D41" s="49"/>
      <c r="E41" s="49"/>
      <c r="F41" s="49"/>
      <c r="G41" s="49"/>
      <c r="H41" s="49"/>
      <c r="I41" s="49"/>
      <c r="J41" s="49"/>
      <c r="K41" s="57"/>
      <c r="L41" s="54"/>
    </row>
    <row r="42" spans="1:12" ht="13.5" x14ac:dyDescent="0.35">
      <c r="A42" s="55"/>
      <c r="B42" s="58" t="s">
        <v>370</v>
      </c>
      <c r="C42" s="50">
        <f>SUM(C38:C40)</f>
        <v>5</v>
      </c>
      <c r="D42" s="49"/>
      <c r="E42" s="49"/>
      <c r="F42" s="58" t="s">
        <v>371</v>
      </c>
      <c r="G42" s="50">
        <f>SUM(G38:G40)</f>
        <v>25</v>
      </c>
      <c r="H42" s="33">
        <f>IF($G$45&lt;&gt;0,G42/$G$45,"")</f>
        <v>2.976190476190476E-2</v>
      </c>
      <c r="J42" s="52"/>
      <c r="K42" s="53">
        <f>SUM(K38:K41)</f>
        <v>25</v>
      </c>
      <c r="L42" s="34">
        <f>IF('Sumário 2'!L11&lt;&gt;0,K42/'Sumário 2'!L11,"")</f>
        <v>2.9904306220095694E-2</v>
      </c>
    </row>
    <row r="43" spans="1:12" ht="6" customHeight="1" x14ac:dyDescent="0.35">
      <c r="A43" s="59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60"/>
    </row>
    <row r="44" spans="1:12" ht="6" customHeight="1" x14ac:dyDescent="0.35">
      <c r="A44" s="55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54"/>
    </row>
    <row r="45" spans="1:12" ht="13.5" x14ac:dyDescent="0.35">
      <c r="A45" s="55"/>
      <c r="B45" s="173" t="s">
        <v>376</v>
      </c>
      <c r="C45" s="173"/>
      <c r="D45" s="173"/>
      <c r="E45" s="173"/>
      <c r="F45" s="173"/>
      <c r="G45" s="50">
        <f>SUM(G14+G21+G28+G35+G42)</f>
        <v>840</v>
      </c>
      <c r="H45" s="49"/>
      <c r="I45" s="49"/>
      <c r="J45" s="49"/>
      <c r="K45" s="49"/>
      <c r="L45" s="54"/>
    </row>
    <row r="46" spans="1:12" ht="13.5" x14ac:dyDescent="0.35">
      <c r="A46" s="55"/>
      <c r="B46" s="173" t="s">
        <v>377</v>
      </c>
      <c r="C46" s="173"/>
      <c r="D46" s="173"/>
      <c r="E46" s="173"/>
      <c r="F46" s="173"/>
      <c r="G46" s="50">
        <f>(C10+C11+C12)*4+(C17+C18+C19)*5+(C24+C25+C26)*4+(C31+C32+C33)*7+(C38+C39+C40)*5</f>
        <v>925</v>
      </c>
      <c r="H46" s="49"/>
      <c r="I46" s="49"/>
      <c r="J46" s="49"/>
      <c r="K46" s="49"/>
      <c r="L46" s="54"/>
    </row>
    <row r="47" spans="1:12" ht="13.5" x14ac:dyDescent="0.35">
      <c r="A47" s="55"/>
      <c r="B47" s="173" t="s">
        <v>378</v>
      </c>
      <c r="C47" s="173"/>
      <c r="D47" s="173"/>
      <c r="E47" s="173"/>
      <c r="F47" s="173"/>
      <c r="G47" s="50">
        <f>(C31+C32+C33)*35+(C38+C39+C40)*15</f>
        <v>775</v>
      </c>
      <c r="H47" s="49"/>
      <c r="I47" s="49"/>
      <c r="J47" s="49"/>
      <c r="K47" s="49"/>
      <c r="L47" s="54"/>
    </row>
    <row r="48" spans="1:12" ht="13.5" x14ac:dyDescent="0.35">
      <c r="A48" s="55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54"/>
    </row>
    <row r="49" spans="1:12" ht="13.5" x14ac:dyDescent="0.35">
      <c r="A49" s="55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54"/>
    </row>
    <row r="50" spans="1:12" ht="13.5" x14ac:dyDescent="0.35">
      <c r="A50" s="55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54"/>
    </row>
    <row r="51" spans="1:12" ht="13.5" x14ac:dyDescent="0.35">
      <c r="A51" s="55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54"/>
    </row>
    <row r="52" spans="1:12" ht="13.5" x14ac:dyDescent="0.35">
      <c r="A52" s="62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4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4296875" defaultRowHeight="12.5" x14ac:dyDescent="0.25"/>
  <cols>
    <col min="1" max="1" width="3.1796875" customWidth="1"/>
    <col min="2" max="2" width="32.54296875" customWidth="1"/>
    <col min="3" max="3" width="36.453125" customWidth="1"/>
    <col min="4" max="4" width="7" customWidth="1"/>
    <col min="5" max="5" width="9.81640625" customWidth="1"/>
    <col min="6" max="6" width="9.1796875" customWidth="1"/>
    <col min="7" max="8" width="12.1796875" customWidth="1"/>
    <col min="9" max="9" width="12.54296875" customWidth="1"/>
    <col min="10" max="10" width="7.54296875" customWidth="1"/>
    <col min="11" max="11" width="2.1796875" customWidth="1"/>
    <col min="12" max="12" width="13.54296875" customWidth="1"/>
    <col min="13" max="13" width="1.81640625" customWidth="1"/>
  </cols>
  <sheetData>
    <row r="1" spans="1:13" x14ac:dyDescent="0.25">
      <c r="A1" s="152" t="s">
        <v>379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3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</row>
    <row r="3" spans="1:13" x14ac:dyDescent="0.25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</row>
    <row r="4" spans="1:13" x14ac:dyDescent="0.25">
      <c r="A4" s="178" t="str">
        <f>Contagem!A5&amp;" : "&amp;Contagem!F5</f>
        <v>Aplicação : Web Ponto 2.0</v>
      </c>
      <c r="B4" s="178"/>
      <c r="C4" s="178"/>
      <c r="D4" s="178"/>
      <c r="E4" s="178"/>
      <c r="F4" s="157" t="str">
        <f>Contagem!A8&amp;" : "&amp;Contagem!F8</f>
        <v>Projeto : SIFSW</v>
      </c>
      <c r="G4" s="157"/>
      <c r="H4" s="157"/>
      <c r="I4" s="157"/>
      <c r="J4" s="157"/>
      <c r="K4" s="157"/>
      <c r="L4" s="157"/>
      <c r="M4" s="157"/>
    </row>
    <row r="5" spans="1:13" x14ac:dyDescent="0.25">
      <c r="A5" s="180" t="str">
        <f>Contagem!A9&amp;" : "&amp;Contagem!F9</f>
        <v>Responsável : Ana Karyna da Silva Teixeira</v>
      </c>
      <c r="B5" s="180"/>
      <c r="C5" s="180"/>
      <c r="D5" s="180"/>
      <c r="E5" s="180"/>
      <c r="F5" s="157" t="str">
        <f>Contagem!A10&amp;" : "&amp;Contagem!F10</f>
        <v>Revisor : Luana Alves de Araújo Passos Aguiar</v>
      </c>
      <c r="G5" s="157"/>
      <c r="H5" s="157"/>
      <c r="I5" s="157"/>
      <c r="J5" s="157"/>
      <c r="K5" s="157"/>
      <c r="L5" s="157"/>
      <c r="M5" s="157"/>
    </row>
    <row r="6" spans="1:13" x14ac:dyDescent="0.25">
      <c r="A6" s="180" t="str">
        <f>Contagem!A4&amp;" : "&amp;Contagem!F4</f>
        <v>Empresa : Secretaria de Estado de Planejamento e Gestão de Mato Grosso</v>
      </c>
      <c r="B6" s="180"/>
      <c r="C6" s="180"/>
      <c r="D6" s="180"/>
      <c r="E6" s="180"/>
      <c r="F6" s="157" t="str">
        <f>"Tipo de Contagem : "&amp;Contagem!F6</f>
        <v>Tipo de Contagem : Projeto de Desenvolvimento</v>
      </c>
      <c r="G6" s="157"/>
      <c r="H6" s="157"/>
      <c r="I6" s="157"/>
      <c r="J6" s="157"/>
      <c r="K6" s="157"/>
      <c r="L6" s="157"/>
      <c r="M6" s="157"/>
    </row>
    <row r="7" spans="1:13" x14ac:dyDescent="0.25">
      <c r="A7" s="80"/>
      <c r="M7" s="81"/>
    </row>
    <row r="8" spans="1:13" ht="13.5" x14ac:dyDescent="0.35">
      <c r="A8" s="80"/>
      <c r="B8" s="181"/>
      <c r="C8" s="181"/>
      <c r="D8" s="181"/>
      <c r="E8" s="181"/>
      <c r="F8" s="181"/>
      <c r="G8" s="181"/>
      <c r="H8" s="181"/>
      <c r="I8" s="181"/>
      <c r="M8" s="81"/>
    </row>
    <row r="9" spans="1:13" ht="13.5" x14ac:dyDescent="0.35">
      <c r="A9" s="80"/>
      <c r="B9" s="182" t="s">
        <v>380</v>
      </c>
      <c r="C9" s="182"/>
      <c r="D9" s="182"/>
      <c r="E9" s="35" t="s">
        <v>350</v>
      </c>
      <c r="F9" s="35" t="s">
        <v>3</v>
      </c>
      <c r="G9" s="35" t="s">
        <v>381</v>
      </c>
      <c r="H9" s="35" t="s">
        <v>382</v>
      </c>
      <c r="I9" s="35" t="s">
        <v>9</v>
      </c>
      <c r="J9" s="35" t="s">
        <v>383</v>
      </c>
      <c r="M9" s="81"/>
    </row>
    <row r="10" spans="1:13" ht="13.5" customHeight="1" x14ac:dyDescent="0.35">
      <c r="A10" s="80"/>
      <c r="B10" s="149" t="str">
        <f>""&amp;Deflatores!B4</f>
        <v>Inclusão</v>
      </c>
      <c r="C10" s="149"/>
      <c r="D10" s="24" t="str">
        <f>""&amp;Deflatores!G4</f>
        <v>I</v>
      </c>
      <c r="E10" s="102">
        <f>IF(D10="","",COUNTIF(Funções!C$8:C$766,D10))</f>
        <v>213</v>
      </c>
      <c r="F10" s="103">
        <f>SUMIF(Funções!$C$8:$C$766,Deflatores!G4,Funções!$H$8:$H$766)</f>
        <v>836</v>
      </c>
      <c r="G10" s="104">
        <f>IF(ISBLANK(Deflatores!H4),"",Deflatores!H4)</f>
        <v>1</v>
      </c>
      <c r="H10" s="103" t="str">
        <f>IF(ISBLANK(Deflatores!I4),"",Deflatores!I4)</f>
        <v/>
      </c>
      <c r="I10" s="105">
        <f>IF(F10=0,Deflatores!K4,F10*G10)</f>
        <v>836</v>
      </c>
      <c r="J10" s="106">
        <f t="shared" ref="J10:J44" si="0">IF($L$11&lt;&gt;0,I10/$L$11,"")</f>
        <v>1</v>
      </c>
      <c r="L10" s="40" t="s">
        <v>9</v>
      </c>
      <c r="M10" s="54"/>
    </row>
    <row r="11" spans="1:13" ht="13.5" customHeight="1" x14ac:dyDescent="0.35">
      <c r="A11" s="80"/>
      <c r="B11" s="149" t="str">
        <f>""&amp;Deflatores!B5</f>
        <v>Alteração (sem conhecimento do Fator de Impacto)</v>
      </c>
      <c r="C11" s="149"/>
      <c r="D11" s="24" t="str">
        <f>""&amp;Deflatores!G5</f>
        <v>A</v>
      </c>
      <c r="E11" s="102">
        <f>IF(D11="","",COUNTIF(Funções!C$8:C$766,D11))</f>
        <v>0</v>
      </c>
      <c r="F11" s="103">
        <f>SUMIF(Funções!$C$8:$C$766,Deflatores!G5,Funções!$H$8:$H$766)</f>
        <v>0</v>
      </c>
      <c r="G11" s="104">
        <f>IF(ISBLANK(Deflatores!H5),"",Deflatores!H5)</f>
        <v>0.5</v>
      </c>
      <c r="H11" s="103" t="str">
        <f>IF(ISBLANK(Deflatores!I5),"",Deflatores!I5)</f>
        <v/>
      </c>
      <c r="I11" s="105">
        <f>IF(F11=0,Deflatores!K5,F11*G11)</f>
        <v>0</v>
      </c>
      <c r="J11" s="106">
        <f t="shared" si="0"/>
        <v>0</v>
      </c>
      <c r="K11" s="92"/>
      <c r="L11" s="41">
        <f>Contagem!Q6</f>
        <v>836</v>
      </c>
      <c r="M11" s="54"/>
    </row>
    <row r="12" spans="1:13" ht="13.5" customHeight="1" x14ac:dyDescent="0.35">
      <c r="A12" s="80"/>
      <c r="B12" s="149" t="str">
        <f>""&amp;Deflatores!B6</f>
        <v>Exclusão</v>
      </c>
      <c r="C12" s="149"/>
      <c r="D12" s="24" t="str">
        <f>""&amp;Deflatores!G6</f>
        <v>E</v>
      </c>
      <c r="E12" s="102">
        <f>IF(D12="","",COUNTIF(Funções!C$8:C$766,D12))</f>
        <v>0</v>
      </c>
      <c r="F12" s="103">
        <f>SUMIF(Funções!$C$8:$C$766,Deflatores!G6,Funções!$H$8:$H$766)</f>
        <v>0</v>
      </c>
      <c r="G12" s="104">
        <f>IF(ISBLANK(Deflatores!H6),"",Deflatores!H6)</f>
        <v>0.4</v>
      </c>
      <c r="H12" s="103" t="str">
        <f>IF(ISBLANK(Deflatores!I6),"",Deflatores!I6)</f>
        <v/>
      </c>
      <c r="I12" s="105">
        <f>IF(F12=0,Deflatores!K6,F12*G12)</f>
        <v>0</v>
      </c>
      <c r="J12" s="106">
        <f t="shared" si="0"/>
        <v>0</v>
      </c>
      <c r="K12" s="92"/>
      <c r="L12" s="93"/>
      <c r="M12" s="54"/>
    </row>
    <row r="13" spans="1:13" ht="13.5" customHeight="1" x14ac:dyDescent="0.35">
      <c r="A13" s="80"/>
      <c r="B13" s="149" t="str">
        <f>""&amp;Deflatores!B7</f>
        <v>Alteração (50%) de função desenvolvida ou já alterada pela empresa atual</v>
      </c>
      <c r="C13" s="149"/>
      <c r="D13" s="24" t="str">
        <f>""&amp;Deflatores!G7</f>
        <v>A50</v>
      </c>
      <c r="E13" s="102">
        <f>IF(D13="","",COUNTIF(Funções!C$8:C$766,D13))</f>
        <v>0</v>
      </c>
      <c r="F13" s="103">
        <f>SUMIF(Funções!$C$8:$C$766,Deflatores!G7,Funções!$H$8:$H$766)</f>
        <v>0</v>
      </c>
      <c r="G13" s="104">
        <f>IF(ISBLANK(Deflatores!H7),"",Deflatores!H7)</f>
        <v>0.5</v>
      </c>
      <c r="H13" s="103" t="str">
        <f>IF(ISBLANK(Deflatores!I7),"",Deflatores!I7)</f>
        <v/>
      </c>
      <c r="I13" s="105">
        <f>Deflatores!K7</f>
        <v>0</v>
      </c>
      <c r="J13" s="106">
        <f t="shared" si="0"/>
        <v>0</v>
      </c>
      <c r="K13" s="92"/>
      <c r="L13" s="40" t="s">
        <v>384</v>
      </c>
      <c r="M13" s="54"/>
    </row>
    <row r="14" spans="1:13" ht="13.5" customHeight="1" x14ac:dyDescent="0.35">
      <c r="A14" s="80"/>
      <c r="B14" s="149" t="str">
        <f>""&amp;Deflatores!B8</f>
        <v>Alteração (75%) de função não desenv. e ainda não alterada pela empresa atual</v>
      </c>
      <c r="C14" s="149"/>
      <c r="D14" s="24" t="str">
        <f>""&amp;Deflatores!G8</f>
        <v>A75</v>
      </c>
      <c r="E14" s="102">
        <f>IF(D14="","",COUNTIF(Funções!C$8:C$766,D14))</f>
        <v>0</v>
      </c>
      <c r="F14" s="103">
        <f>SUMIF(Funções!$C$8:$C$766,Deflatores!G8,Funções!$H$8:$H$766)</f>
        <v>0</v>
      </c>
      <c r="G14" s="104">
        <f>IF(ISBLANK(Deflatores!H8),"",Deflatores!H8)</f>
        <v>0.75</v>
      </c>
      <c r="H14" s="103" t="str">
        <f>IF(ISBLANK(Deflatores!I8),"",Deflatores!I8)</f>
        <v/>
      </c>
      <c r="I14" s="105">
        <f>Deflatores!K8</f>
        <v>0</v>
      </c>
      <c r="J14" s="106">
        <f t="shared" si="0"/>
        <v>0</v>
      </c>
      <c r="L14" s="41">
        <f>Contagem!Q4</f>
        <v>836</v>
      </c>
      <c r="M14" s="54"/>
    </row>
    <row r="15" spans="1:13" ht="13.5" customHeight="1" x14ac:dyDescent="0.25">
      <c r="A15" s="80"/>
      <c r="B15" s="149" t="str">
        <f>""&amp;Deflatores!B9</f>
        <v>Alteração (75%+15%): o mesmo acima + redocumentar a função</v>
      </c>
      <c r="C15" s="149"/>
      <c r="D15" s="24" t="str">
        <f>""&amp;Deflatores!G9</f>
        <v>A90</v>
      </c>
      <c r="E15" s="102">
        <f>IF(D15="","",COUNTIF(Funções!C$8:C$766,D15))</f>
        <v>0</v>
      </c>
      <c r="F15" s="103">
        <f>SUMIF(Funções!$C$8:$C$766,Deflatores!G9,Funções!$H$8:$H$766)</f>
        <v>0</v>
      </c>
      <c r="G15" s="104">
        <f>IF(ISBLANK(Deflatores!H9),"",Deflatores!H9)</f>
        <v>0.9</v>
      </c>
      <c r="H15" s="103" t="str">
        <f>IF(ISBLANK(Deflatores!I9),"",Deflatores!I9)</f>
        <v/>
      </c>
      <c r="I15" s="105">
        <f>Deflatores!K9</f>
        <v>0</v>
      </c>
      <c r="J15" s="106">
        <f t="shared" si="0"/>
        <v>0</v>
      </c>
      <c r="M15" s="81"/>
    </row>
    <row r="16" spans="1:13" ht="13.5" customHeight="1" x14ac:dyDescent="0.25">
      <c r="A16" s="80"/>
      <c r="B16" s="149" t="str">
        <f>""&amp;Deflatores!B10</f>
        <v>Migração de Dados</v>
      </c>
      <c r="C16" s="149"/>
      <c r="D16" s="24" t="str">
        <f>""&amp;Deflatores!G10</f>
        <v>PMD</v>
      </c>
      <c r="E16" s="102">
        <f>IF(D16="","",COUNTIF(Funções!C$8:C$766,D16))</f>
        <v>0</v>
      </c>
      <c r="F16" s="103">
        <f>SUMIF(Funções!$C$8:$C$766,Deflatores!G10,Funções!$H$8:$H$766)</f>
        <v>0</v>
      </c>
      <c r="G16" s="104">
        <f>IF(ISBLANK(Deflatores!H10),"",Deflatores!H10)</f>
        <v>1</v>
      </c>
      <c r="H16" s="103" t="str">
        <f>IF(ISBLANK(Deflatores!I10),"",Deflatores!I10)</f>
        <v/>
      </c>
      <c r="I16" s="105">
        <f>Deflatores!K10</f>
        <v>0</v>
      </c>
      <c r="J16" s="106">
        <f t="shared" si="0"/>
        <v>0</v>
      </c>
      <c r="M16" s="81"/>
    </row>
    <row r="17" spans="1:13" ht="13.5" customHeight="1" x14ac:dyDescent="0.25">
      <c r="A17" s="80"/>
      <c r="B17" s="149" t="str">
        <f>""&amp;Deflatores!B11</f>
        <v>Corretiva (sem conhecimento do Fator de Impacto)</v>
      </c>
      <c r="C17" s="149"/>
      <c r="D17" s="24" t="str">
        <f>""&amp;Deflatores!G11</f>
        <v>COR</v>
      </c>
      <c r="E17" s="102">
        <f>IF(D17="","",COUNTIF(Funções!C$8:C$766,D17))</f>
        <v>0</v>
      </c>
      <c r="F17" s="103">
        <f>SUMIF(Funções!$C$8:$C$766,Deflatores!G11,Funções!$H$8:$H$766)</f>
        <v>0</v>
      </c>
      <c r="G17" s="104">
        <f>IF(ISBLANK(Deflatores!H11),"",Deflatores!H11)</f>
        <v>0.5</v>
      </c>
      <c r="H17" s="103" t="str">
        <f>IF(ISBLANK(Deflatores!I11),"",Deflatores!I11)</f>
        <v/>
      </c>
      <c r="I17" s="105">
        <f>Deflatores!K11</f>
        <v>0</v>
      </c>
      <c r="J17" s="106">
        <f>IF($L$11&lt;&gt;0,I17/$L$11,"")</f>
        <v>0</v>
      </c>
      <c r="M17" s="81"/>
    </row>
    <row r="18" spans="1:13" ht="13.5" customHeight="1" x14ac:dyDescent="0.25">
      <c r="A18" s="80"/>
      <c r="B18" s="149" t="str">
        <f>""&amp;Deflatores!B12</f>
        <v>Corretiva (50%) - Fora da garantia (mesma empresa)</v>
      </c>
      <c r="C18" s="149"/>
      <c r="D18" s="24" t="str">
        <f>""&amp;Deflatores!G12</f>
        <v>COR50</v>
      </c>
      <c r="E18" s="102">
        <f>IF(D18="","",COUNTIF(Funções!C$8:C$766,D18))</f>
        <v>0</v>
      </c>
      <c r="F18" s="103">
        <f>SUMIF(Funções!$C$8:$C$766,Deflatores!G12,Funções!$H$8:$H$766)</f>
        <v>0</v>
      </c>
      <c r="G18" s="104">
        <f>IF(ISBLANK(Deflatores!H12),"",Deflatores!H12)</f>
        <v>0.5</v>
      </c>
      <c r="H18" s="103" t="str">
        <f>IF(ISBLANK(Deflatores!I12),"",Deflatores!I12)</f>
        <v/>
      </c>
      <c r="I18" s="105">
        <f>Deflatores!K12</f>
        <v>0</v>
      </c>
      <c r="J18" s="106">
        <f t="shared" si="0"/>
        <v>0</v>
      </c>
      <c r="M18" s="81"/>
    </row>
    <row r="19" spans="1:13" ht="13.5" customHeight="1" x14ac:dyDescent="0.25">
      <c r="A19" s="80"/>
      <c r="B19" s="149" t="str">
        <f>""&amp;Deflatores!B13</f>
        <v>Corretiva (75%) - Fora da garantia (outra empresa)</v>
      </c>
      <c r="C19" s="149"/>
      <c r="D19" s="24" t="str">
        <f>""&amp;Deflatores!G13</f>
        <v>COR75</v>
      </c>
      <c r="E19" s="102">
        <f>IF(D19="","",COUNTIF(Funções!C$8:C$766,D19))</f>
        <v>0</v>
      </c>
      <c r="F19" s="103">
        <f>SUMIF(Funções!$C$8:$C$766,Deflatores!G13,Funções!$H$8:$H$766)</f>
        <v>0</v>
      </c>
      <c r="G19" s="104">
        <f>IF(ISBLANK(Deflatores!H13),"",Deflatores!H13)</f>
        <v>0.75</v>
      </c>
      <c r="H19" s="103" t="str">
        <f>IF(ISBLANK(Deflatores!I13),"",Deflatores!I13)</f>
        <v/>
      </c>
      <c r="I19" s="105">
        <f>Deflatores!K13</f>
        <v>0</v>
      </c>
      <c r="J19" s="106">
        <f t="shared" si="0"/>
        <v>0</v>
      </c>
      <c r="M19" s="81"/>
    </row>
    <row r="20" spans="1:13" ht="13.5" customHeight="1" x14ac:dyDescent="0.25">
      <c r="A20" s="80"/>
      <c r="B20" s="149" t="str">
        <f>""&amp;Deflatores!B14</f>
        <v>Corretiva (75%+15%) - Fora da garantia (outra empresa) + Redocumentação</v>
      </c>
      <c r="C20" s="149"/>
      <c r="D20" s="24" t="str">
        <f>""&amp;Deflatores!G14</f>
        <v>COR90</v>
      </c>
      <c r="E20" s="102">
        <f>IF(D20="","",COUNTIF(Funções!C$8:C$766,D20))</f>
        <v>0</v>
      </c>
      <c r="F20" s="103">
        <f>SUMIF(Funções!$C$8:$C$766,Deflatores!G14,Funções!$H$8:$H$766)</f>
        <v>0</v>
      </c>
      <c r="G20" s="104">
        <f>IF(ISBLANK(Deflatores!H14),"",Deflatores!H14)</f>
        <v>0.9</v>
      </c>
      <c r="H20" s="103" t="str">
        <f>IF(ISBLANK(Deflatores!I14),"",Deflatores!I14)</f>
        <v/>
      </c>
      <c r="I20" s="105">
        <f>Deflatores!K14</f>
        <v>0</v>
      </c>
      <c r="J20" s="106">
        <f>IF($L$11&lt;&gt;0,I20/$L$11,"")</f>
        <v>0</v>
      </c>
      <c r="M20" s="81"/>
    </row>
    <row r="21" spans="1:13" ht="13.5" customHeight="1" x14ac:dyDescent="0.25">
      <c r="A21" s="80"/>
      <c r="B21" s="149" t="str">
        <f>""&amp;Deflatores!B15</f>
        <v>Corretiva em Garantia</v>
      </c>
      <c r="C21" s="149"/>
      <c r="D21" s="24" t="str">
        <f>""&amp;Deflatores!G15</f>
        <v>GAR</v>
      </c>
      <c r="E21" s="102">
        <f>IF(D21="","",COUNTIF(Funções!C$8:C$766,D21))</f>
        <v>0</v>
      </c>
      <c r="F21" s="103">
        <f>SUMIF(Funções!$C$8:$C$766,Deflatores!G15,Funções!$H$8:$H$766)</f>
        <v>0</v>
      </c>
      <c r="G21" s="104">
        <f>IF(ISBLANK(Deflatores!H15),"",Deflatores!H15)</f>
        <v>0</v>
      </c>
      <c r="H21" s="103" t="str">
        <f>IF(ISBLANK(Deflatores!I15),"",Deflatores!I15)</f>
        <v/>
      </c>
      <c r="I21" s="105">
        <f>Deflatores!K15</f>
        <v>0</v>
      </c>
      <c r="J21" s="106">
        <f>IF($L$11&lt;&gt;0,I21/$L$11,"")</f>
        <v>0</v>
      </c>
      <c r="M21" s="81"/>
    </row>
    <row r="22" spans="1:13" ht="13.5" customHeight="1" x14ac:dyDescent="0.25">
      <c r="A22" s="80"/>
      <c r="B22" s="149" t="str">
        <f>""&amp;Deflatores!B16</f>
        <v>Mudança de Plataforma - Linguagem de Programação</v>
      </c>
      <c r="C22" s="149"/>
      <c r="D22" s="24" t="str">
        <f>""&amp;Deflatores!G16</f>
        <v>MLP</v>
      </c>
      <c r="E22" s="102">
        <f>IF(D22="","",COUNTIF(Funções!C$8:C$766,D22))</f>
        <v>0</v>
      </c>
      <c r="F22" s="103">
        <f>SUMIF(Funções!$C$8:$C$766,Deflatores!G16,Funções!$H$8:$H$766)</f>
        <v>0</v>
      </c>
      <c r="G22" s="104">
        <f>IF(ISBLANK(Deflatores!H16),"",Deflatores!H16)</f>
        <v>1</v>
      </c>
      <c r="H22" s="103" t="str">
        <f>IF(ISBLANK(Deflatores!I16),"",Deflatores!I16)</f>
        <v/>
      </c>
      <c r="I22" s="105">
        <f>Deflatores!K16</f>
        <v>0</v>
      </c>
      <c r="J22" s="106">
        <f t="shared" si="0"/>
        <v>0</v>
      </c>
      <c r="M22" s="81"/>
    </row>
    <row r="23" spans="1:13" ht="13.5" customHeight="1" x14ac:dyDescent="0.25">
      <c r="A23" s="80"/>
      <c r="B23" s="149" t="str">
        <f>""&amp;Deflatores!B17</f>
        <v>Mudança de Plataforma - Banco de Dados (outro paradigma)</v>
      </c>
      <c r="C23" s="149"/>
      <c r="D23" s="24" t="str">
        <f>""&amp;Deflatores!G17</f>
        <v>MBO</v>
      </c>
      <c r="E23" s="102">
        <f>IF(D23="","",COUNTIF(Funções!C$8:C$766,D23))</f>
        <v>0</v>
      </c>
      <c r="F23" s="103">
        <f>SUMIF(Funções!$C$8:$C$766,Deflatores!G17,Funções!$H$8:$H$766)</f>
        <v>0</v>
      </c>
      <c r="G23" s="104">
        <f>IF(ISBLANK(Deflatores!H17),"",Deflatores!H17)</f>
        <v>1</v>
      </c>
      <c r="H23" s="103" t="str">
        <f>IF(ISBLANK(Deflatores!I17),"",Deflatores!I17)</f>
        <v/>
      </c>
      <c r="I23" s="105">
        <f>Deflatores!K17</f>
        <v>0</v>
      </c>
      <c r="J23" s="106">
        <f t="shared" si="0"/>
        <v>0</v>
      </c>
      <c r="M23" s="81"/>
    </row>
    <row r="24" spans="1:13" ht="13.5" customHeight="1" x14ac:dyDescent="0.25">
      <c r="A24" s="80"/>
      <c r="B24" s="149" t="str">
        <f>""&amp;Deflatores!B18</f>
        <v>Mudança de Plataforma - Banco de Dados (mesmo paradigma com alterações)</v>
      </c>
      <c r="C24" s="149"/>
      <c r="D24" s="24" t="str">
        <f>""&amp;Deflatores!G18</f>
        <v>MBM</v>
      </c>
      <c r="E24" s="102">
        <f>IF(D24="","",COUNTIF(Funções!C$8:C$766,D24))</f>
        <v>0</v>
      </c>
      <c r="F24" s="103">
        <f>SUMIF(Funções!$C$8:$C$766,Deflatores!G18,Funções!$H$8:$H$766)</f>
        <v>0</v>
      </c>
      <c r="G24" s="104">
        <f>IF(ISBLANK(Deflatores!H18),"",Deflatores!H18)</f>
        <v>0.3</v>
      </c>
      <c r="H24" s="103" t="str">
        <f>IF(ISBLANK(Deflatores!I18),"",Deflatores!I18)</f>
        <v/>
      </c>
      <c r="I24" s="105">
        <f>Deflatores!K18</f>
        <v>0</v>
      </c>
      <c r="J24" s="106">
        <f t="shared" si="0"/>
        <v>0</v>
      </c>
      <c r="K24" s="92"/>
      <c r="M24" s="81"/>
    </row>
    <row r="25" spans="1:13" ht="13.5" customHeight="1" x14ac:dyDescent="0.25">
      <c r="A25" s="80"/>
      <c r="B25" s="149" t="str">
        <f>""&amp;Deflatores!B19</f>
        <v>Atualização de Versão – Linguagem de Programação</v>
      </c>
      <c r="C25" s="149"/>
      <c r="D25" s="24" t="str">
        <f>""&amp;Deflatores!G19</f>
        <v>ALP</v>
      </c>
      <c r="E25" s="102">
        <f>IF(D25="","",COUNTIF(Funções!C$8:C$766,D25))</f>
        <v>0</v>
      </c>
      <c r="F25" s="103">
        <f>SUMIF(Funções!$C$8:$C$766,Deflatores!G19,Funções!$H$8:$H$766)</f>
        <v>0</v>
      </c>
      <c r="G25" s="104">
        <f>IF(ISBLANK(Deflatores!H19),"",Deflatores!H19)</f>
        <v>0.3</v>
      </c>
      <c r="H25" s="103" t="str">
        <f>IF(ISBLANK(Deflatores!I19),"",Deflatores!I19)</f>
        <v/>
      </c>
      <c r="I25" s="105">
        <f>Deflatores!K19</f>
        <v>0</v>
      </c>
      <c r="J25" s="106">
        <f t="shared" si="0"/>
        <v>0</v>
      </c>
      <c r="K25" s="92"/>
      <c r="M25" s="81"/>
    </row>
    <row r="26" spans="1:13" ht="13.5" customHeight="1" x14ac:dyDescent="0.25">
      <c r="A26" s="80"/>
      <c r="B26" s="149" t="str">
        <f>""&amp;Deflatores!B20</f>
        <v>Atualização de Versão – Browser</v>
      </c>
      <c r="C26" s="149"/>
      <c r="D26" s="24" t="str">
        <f>""&amp;Deflatores!G20</f>
        <v>AVB</v>
      </c>
      <c r="E26" s="102">
        <f>IF(D26="","",COUNTIF(Funções!C$8:C$766,D26))</f>
        <v>0</v>
      </c>
      <c r="F26" s="103">
        <f>SUMIF(Funções!$C$8:$C$766,Deflatores!G20,Funções!$H$8:$H$766)</f>
        <v>0</v>
      </c>
      <c r="G26" s="104">
        <f>IF(ISBLANK(Deflatores!H20),"",Deflatores!H20)</f>
        <v>0.3</v>
      </c>
      <c r="H26" s="103" t="str">
        <f>IF(ISBLANK(Deflatores!I20),"",Deflatores!I20)</f>
        <v/>
      </c>
      <c r="I26" s="105">
        <f>Deflatores!K20</f>
        <v>0</v>
      </c>
      <c r="J26" s="106">
        <f t="shared" si="0"/>
        <v>0</v>
      </c>
      <c r="K26" s="92"/>
      <c r="M26" s="81"/>
    </row>
    <row r="27" spans="1:13" ht="13.5" customHeight="1" x14ac:dyDescent="0.25">
      <c r="A27" s="80"/>
      <c r="B27" s="149" t="str">
        <f>""&amp;Deflatores!B21</f>
        <v>Atualização de Versão – Banco de Dados</v>
      </c>
      <c r="C27" s="149"/>
      <c r="D27" s="24" t="str">
        <f>""&amp;Deflatores!G21</f>
        <v>ABD</v>
      </c>
      <c r="E27" s="102">
        <f>IF(D27="","",COUNTIF(Funções!C$8:C$766,D27))</f>
        <v>0</v>
      </c>
      <c r="F27" s="103">
        <f>SUMIF(Funções!$C$8:$C$766,Deflatores!G21,Funções!$H$8:$H$766)</f>
        <v>0</v>
      </c>
      <c r="G27" s="104">
        <f>IF(ISBLANK(Deflatores!H21),"",Deflatores!H21)</f>
        <v>0.3</v>
      </c>
      <c r="H27" s="103" t="str">
        <f>IF(ISBLANK(Deflatores!I21),"",Deflatores!I21)</f>
        <v/>
      </c>
      <c r="I27" s="105">
        <f>Deflatores!K21</f>
        <v>0</v>
      </c>
      <c r="J27" s="106">
        <f t="shared" si="0"/>
        <v>0</v>
      </c>
      <c r="K27" s="92"/>
      <c r="M27" s="81"/>
    </row>
    <row r="28" spans="1:13" ht="13.5" customHeight="1" x14ac:dyDescent="0.25">
      <c r="A28" s="80"/>
      <c r="B28" s="149" t="str">
        <f>""&amp;Deflatores!B22</f>
        <v>Manutenção Cosmética</v>
      </c>
      <c r="C28" s="149"/>
      <c r="D28" s="24" t="str">
        <f>""&amp;Deflatores!G22</f>
        <v>COS</v>
      </c>
      <c r="E28" s="102">
        <f>IF(D28="","",COUNTIF(Funções!C$8:C$766,D28))</f>
        <v>0</v>
      </c>
      <c r="F28" s="103">
        <f>SUMIF(Funções!$C$8:$C$766,Deflatores!G22,Funções!$H$8:$H$766)</f>
        <v>0</v>
      </c>
      <c r="G28" s="104" t="str">
        <f>IF(ISBLANK(Deflatores!H22),"",Deflatores!H22)</f>
        <v/>
      </c>
      <c r="H28" s="103">
        <f>IF(ISBLANK(Deflatores!I22),"",Deflatores!I22)</f>
        <v>0.6</v>
      </c>
      <c r="I28" s="105">
        <f>Deflatores!K22</f>
        <v>0</v>
      </c>
      <c r="J28" s="106">
        <f t="shared" si="0"/>
        <v>0</v>
      </c>
      <c r="M28" s="81"/>
    </row>
    <row r="29" spans="1:13" ht="27" customHeight="1" x14ac:dyDescent="0.25">
      <c r="A29" s="80"/>
      <c r="B29" s="169" t="str">
        <f>""&amp;Deflatores!B23</f>
        <v>Adaptação em Funcionalidades sem Alteração de Requisitos Funcionais
(sem conhecimento do Fator de Impacto)</v>
      </c>
      <c r="C29" s="171"/>
      <c r="D29" s="24" t="str">
        <f>""&amp;Deflatores!G23</f>
        <v>ARN</v>
      </c>
      <c r="E29" s="102">
        <f>IF(D29="","",COUNTIF(Funções!C$8:C$766,D29))</f>
        <v>0</v>
      </c>
      <c r="F29" s="103">
        <f>SUMIF(Funções!$C$8:$C$766,Deflatores!G23,Funções!$H$8:$H$766)</f>
        <v>0</v>
      </c>
      <c r="G29" s="104">
        <f>IF(ISBLANK(Deflatores!H23),"",Deflatores!H23)</f>
        <v>0.5</v>
      </c>
      <c r="H29" s="103" t="str">
        <f>IF(ISBLANK(Deflatores!I23),"",Deflatores!I23)</f>
        <v/>
      </c>
      <c r="I29" s="105">
        <f>Deflatores!K23</f>
        <v>0</v>
      </c>
      <c r="J29" s="106">
        <f>IF($L$11&lt;&gt;0,I29/$L$11,"")</f>
        <v>0</v>
      </c>
      <c r="M29" s="81"/>
    </row>
    <row r="30" spans="1:13" ht="27" customHeight="1" x14ac:dyDescent="0.25">
      <c r="A30" s="80"/>
      <c r="B30" s="169" t="str">
        <f>""&amp;Deflatores!B24</f>
        <v>Adaptação em Funcionalidades sem Alteração de Requisitos Funcionais (50%)
(em função desenvolvida ou já alterada pela empresa atual)</v>
      </c>
      <c r="C30" s="171"/>
      <c r="D30" s="24" t="str">
        <f>""&amp;Deflatores!G24</f>
        <v>ARN50</v>
      </c>
      <c r="E30" s="102">
        <f>IF(D30="","",COUNTIF(Funções!C$8:C$766,D30))</f>
        <v>0</v>
      </c>
      <c r="F30" s="103">
        <f>SUMIF(Funções!$C$8:$C$766,Deflatores!G24,Funções!$H$8:$H$766)</f>
        <v>0</v>
      </c>
      <c r="G30" s="104">
        <f>IF(ISBLANK(Deflatores!H24),"",Deflatores!H24)</f>
        <v>0.5</v>
      </c>
      <c r="H30" s="103" t="str">
        <f>IF(ISBLANK(Deflatores!I24),"",Deflatores!I24)</f>
        <v/>
      </c>
      <c r="I30" s="105">
        <f>Deflatores!K24</f>
        <v>0</v>
      </c>
      <c r="J30" s="106">
        <f t="shared" si="0"/>
        <v>0</v>
      </c>
      <c r="M30" s="81"/>
    </row>
    <row r="31" spans="1:13" ht="27" customHeight="1" x14ac:dyDescent="0.25">
      <c r="A31" s="80"/>
      <c r="B31" s="169" t="str">
        <f>""&amp;Deflatores!B25</f>
        <v>Adaptação em Funcionalidades sem Alteração de Requisitos Funcionais (75%)
(em função não desenvolvida e ainda não alterada pela empresa atual)</v>
      </c>
      <c r="C31" s="171"/>
      <c r="D31" s="24" t="str">
        <f>""&amp;Deflatores!G25</f>
        <v>ARN75</v>
      </c>
      <c r="E31" s="102">
        <f>IF(D31="","",COUNTIF(Funções!C$8:C$766,D31))</f>
        <v>0</v>
      </c>
      <c r="F31" s="103">
        <f>SUMIF(Funções!$C$8:$C$766,Deflatores!G25,Funções!$H$8:$H$766)</f>
        <v>0</v>
      </c>
      <c r="G31" s="104">
        <f>IF(ISBLANK(Deflatores!H25),"",Deflatores!H25)</f>
        <v>0.75</v>
      </c>
      <c r="H31" s="103" t="str">
        <f>IF(ISBLANK(Deflatores!I25),"",Deflatores!I25)</f>
        <v/>
      </c>
      <c r="I31" s="105">
        <f>Deflatores!K25</f>
        <v>0</v>
      </c>
      <c r="J31" s="106">
        <f t="shared" si="0"/>
        <v>0</v>
      </c>
      <c r="M31" s="81"/>
    </row>
    <row r="32" spans="1:13" ht="13.5" customHeight="1" x14ac:dyDescent="0.25">
      <c r="A32" s="80"/>
      <c r="B32" s="149" t="str">
        <f>""&amp;Deflatores!B26</f>
        <v>Atualização de Dados sem Consulta Prévia</v>
      </c>
      <c r="C32" s="149"/>
      <c r="D32" s="24" t="str">
        <f>""&amp;Deflatores!G26</f>
        <v>ADS</v>
      </c>
      <c r="E32" s="102">
        <f>IF(D32="","",COUNTIF(Funções!C$8:C$766,D32))</f>
        <v>0</v>
      </c>
      <c r="F32" s="103">
        <f>SUMIF(Funções!$C$8:$C$766,Deflatores!G26,Funções!$H$8:$H$766)</f>
        <v>0</v>
      </c>
      <c r="G32" s="104">
        <f>IF(ISBLANK(Deflatores!H26),"",Deflatores!H26)</f>
        <v>1</v>
      </c>
      <c r="H32" s="103" t="str">
        <f>IF(ISBLANK(Deflatores!I26),"",Deflatores!I26)</f>
        <v/>
      </c>
      <c r="I32" s="105">
        <f>Deflatores!K26</f>
        <v>0</v>
      </c>
      <c r="J32" s="106">
        <f t="shared" si="0"/>
        <v>0</v>
      </c>
      <c r="M32" s="81"/>
    </row>
    <row r="33" spans="1:13" ht="13.5" customHeight="1" x14ac:dyDescent="0.25">
      <c r="A33" s="80"/>
      <c r="B33" s="149" t="str">
        <f>""&amp;Deflatores!B27</f>
        <v>Consulta Prévia sem Atualização</v>
      </c>
      <c r="C33" s="149"/>
      <c r="D33" s="24" t="str">
        <f>""&amp;Deflatores!G27</f>
        <v>CPA</v>
      </c>
      <c r="E33" s="102">
        <f>IF(D33="","",COUNTIF(Funções!C$8:C$766,D33))</f>
        <v>0</v>
      </c>
      <c r="F33" s="103">
        <f>SUMIF(Funções!$C$8:$C$766,Deflatores!G27,Funções!$H$8:$H$766)</f>
        <v>0</v>
      </c>
      <c r="G33" s="104">
        <f>IF(ISBLANK(Deflatores!H27),"",Deflatores!H27)</f>
        <v>1</v>
      </c>
      <c r="H33" s="103" t="str">
        <f>IF(ISBLANK(Deflatores!I27),"",Deflatores!I27)</f>
        <v/>
      </c>
      <c r="I33" s="105">
        <f>Deflatores!K27</f>
        <v>0</v>
      </c>
      <c r="J33" s="106">
        <f t="shared" si="0"/>
        <v>0</v>
      </c>
      <c r="M33" s="81"/>
    </row>
    <row r="34" spans="1:13" ht="13.5" customHeight="1" x14ac:dyDescent="0.25">
      <c r="A34" s="80"/>
      <c r="B34" s="149" t="str">
        <f>""&amp;Deflatores!B28</f>
        <v>Atualização de Dados com Consulta Prévia</v>
      </c>
      <c r="C34" s="149"/>
      <c r="D34" s="24" t="str">
        <f>""&amp;Deflatores!G28</f>
        <v>ADC</v>
      </c>
      <c r="E34" s="102">
        <f>IF(D34="","",COUNTIF(Funções!C$8:C$766,D34))</f>
        <v>0</v>
      </c>
      <c r="F34" s="103">
        <f>SUMIF(Funções!$C$8:$C$766,Deflatores!G28,Funções!$H$8:$H$766)</f>
        <v>0</v>
      </c>
      <c r="G34" s="104">
        <f>IF(ISBLANK(Deflatores!H28),"",Deflatores!H28)</f>
        <v>0.6</v>
      </c>
      <c r="H34" s="103" t="str">
        <f>IF(ISBLANK(Deflatores!I28),"",Deflatores!I28)</f>
        <v/>
      </c>
      <c r="I34" s="105">
        <f>Deflatores!K28</f>
        <v>0</v>
      </c>
      <c r="J34" s="106">
        <f t="shared" si="0"/>
        <v>0</v>
      </c>
      <c r="M34" s="81"/>
    </row>
    <row r="35" spans="1:13" ht="13.5" customHeight="1" x14ac:dyDescent="0.25">
      <c r="A35" s="80"/>
      <c r="B35" s="149" t="str">
        <f>""&amp;Deflatores!B29</f>
        <v>Apuração Especial – Geração de Relatórios</v>
      </c>
      <c r="C35" s="149"/>
      <c r="D35" s="24" t="str">
        <f>""&amp;Deflatores!G29</f>
        <v>AGR</v>
      </c>
      <c r="E35" s="102">
        <f>IF(D35="","",COUNTIF(Funções!C$8:C$766,D35))</f>
        <v>0</v>
      </c>
      <c r="F35" s="103">
        <f>SUMIF(Funções!$C$8:$C$766,Deflatores!G29,Funções!$H$8:$H$766)</f>
        <v>0</v>
      </c>
      <c r="G35" s="104">
        <f>IF(ISBLANK(Deflatores!H29),"",Deflatores!H29)</f>
        <v>1</v>
      </c>
      <c r="H35" s="103" t="str">
        <f>IF(ISBLANK(Deflatores!I29),"",Deflatores!I29)</f>
        <v/>
      </c>
      <c r="I35" s="105">
        <f>Deflatores!K29</f>
        <v>0</v>
      </c>
      <c r="J35" s="106">
        <f t="shared" si="0"/>
        <v>0</v>
      </c>
      <c r="M35" s="81"/>
    </row>
    <row r="36" spans="1:13" ht="13.5" customHeight="1" x14ac:dyDescent="0.25">
      <c r="A36" s="80"/>
      <c r="B36" s="149" t="str">
        <f>""&amp;Deflatores!B30</f>
        <v>Apuração Especial – Reexecução</v>
      </c>
      <c r="C36" s="149"/>
      <c r="D36" s="24" t="str">
        <f>""&amp;Deflatores!G30</f>
        <v>AER</v>
      </c>
      <c r="E36" s="102">
        <f>IF(D36="","",COUNTIF(Funções!C$8:C$766,D36))</f>
        <v>0</v>
      </c>
      <c r="F36" s="103">
        <f>SUMIF(Funções!$C$8:$C$766,Deflatores!G30,Funções!$H$8:$H$766)</f>
        <v>0</v>
      </c>
      <c r="G36" s="104">
        <f>IF(ISBLANK(Deflatores!H30),"",Deflatores!H30)</f>
        <v>0.1</v>
      </c>
      <c r="H36" s="103" t="str">
        <f>IF(ISBLANK(Deflatores!I30),"",Deflatores!I30)</f>
        <v/>
      </c>
      <c r="I36" s="105">
        <f>Deflatores!K30</f>
        <v>0</v>
      </c>
      <c r="J36" s="106">
        <f t="shared" si="0"/>
        <v>0</v>
      </c>
      <c r="M36" s="81"/>
    </row>
    <row r="37" spans="1:13" ht="13.5" customHeight="1" x14ac:dyDescent="0.25">
      <c r="A37" s="80"/>
      <c r="B37" s="149" t="str">
        <f>""&amp;Deflatores!B31</f>
        <v>Atualização de Dados</v>
      </c>
      <c r="C37" s="149"/>
      <c r="D37" s="24" t="str">
        <f>""&amp;Deflatores!G31</f>
        <v>ATD</v>
      </c>
      <c r="E37" s="102">
        <f>IF(D37="","",COUNTIF(Funções!C$8:C$766,D37))</f>
        <v>0</v>
      </c>
      <c r="F37" s="103">
        <f>SUMIF(Funções!$C$8:$C$766,Deflatores!G31,Funções!$H$8:$H$766)</f>
        <v>0</v>
      </c>
      <c r="G37" s="104">
        <f>IF(ISBLANK(Deflatores!H31),"",Deflatores!H31)</f>
        <v>0.1</v>
      </c>
      <c r="H37" s="103" t="str">
        <f>IF(ISBLANK(Deflatores!I31),"",Deflatores!I31)</f>
        <v/>
      </c>
      <c r="I37" s="105">
        <f>Deflatores!K31</f>
        <v>0</v>
      </c>
      <c r="J37" s="106">
        <f t="shared" si="0"/>
        <v>0</v>
      </c>
      <c r="M37" s="81"/>
    </row>
    <row r="38" spans="1:13" ht="13.5" customHeight="1" x14ac:dyDescent="0.25">
      <c r="A38" s="80"/>
      <c r="B38" s="149" t="str">
        <f>""&amp;Deflatores!B32</f>
        <v>Manutenção de Documentação de Sistemas Legados</v>
      </c>
      <c r="C38" s="149"/>
      <c r="D38" s="24" t="str">
        <f>""&amp;Deflatores!G32</f>
        <v>MSL</v>
      </c>
      <c r="E38" s="102">
        <f>IF(D38="","",COUNTIF(Funções!C$8:C$766,D38))</f>
        <v>0</v>
      </c>
      <c r="F38" s="103">
        <f>SUMIF(Funções!$C$8:$C$766,Deflatores!G32,Funções!$H$8:$H$766)</f>
        <v>0</v>
      </c>
      <c r="G38" s="104">
        <f>IF(ISBLANK(Deflatores!H32),"",Deflatores!H32)</f>
        <v>0.25</v>
      </c>
      <c r="H38" s="103" t="str">
        <f>IF(ISBLANK(Deflatores!I32),"",Deflatores!I32)</f>
        <v/>
      </c>
      <c r="I38" s="105">
        <f>Deflatores!K32</f>
        <v>0</v>
      </c>
      <c r="J38" s="106">
        <f>IF($L$11&lt;&gt;0,I38/$L$11,"")</f>
        <v>0</v>
      </c>
      <c r="M38" s="81"/>
    </row>
    <row r="39" spans="1:13" ht="13.5" customHeight="1" x14ac:dyDescent="0.25">
      <c r="A39" s="80"/>
      <c r="B39" s="149" t="str">
        <f>""&amp;Deflatores!B33</f>
        <v>Verificação de Erros (Sem Documentação de Teste existente)</v>
      </c>
      <c r="C39" s="149"/>
      <c r="D39" s="24" t="str">
        <f>""&amp;Deflatores!G33</f>
        <v>VES</v>
      </c>
      <c r="E39" s="102">
        <f>IF(D39="","",COUNTIF(Funções!C$8:C$766,D39))</f>
        <v>0</v>
      </c>
      <c r="F39" s="103">
        <f>SUMIF(Funções!$C$8:$C$766,Deflatores!G33,Funções!$H$8:$H$766)</f>
        <v>0</v>
      </c>
      <c r="G39" s="104">
        <f>IF(ISBLANK(Deflatores!H33),"",Deflatores!H33)</f>
        <v>0.2</v>
      </c>
      <c r="H39" s="103" t="str">
        <f>IF(ISBLANK(Deflatores!I33),"",Deflatores!I33)</f>
        <v/>
      </c>
      <c r="I39" s="105">
        <f>Deflatores!K33</f>
        <v>0</v>
      </c>
      <c r="J39" s="106">
        <f>IF($L$11&lt;&gt;0,I39/$L$11,"")</f>
        <v>0</v>
      </c>
      <c r="M39" s="81"/>
    </row>
    <row r="40" spans="1:13" ht="13.5" customHeight="1" x14ac:dyDescent="0.25">
      <c r="A40" s="80"/>
      <c r="B40" s="149" t="str">
        <f>""&amp;Deflatores!B34</f>
        <v>Verificação de Erros (Com Documentação de Teste existente)</v>
      </c>
      <c r="C40" s="149"/>
      <c r="D40" s="24" t="str">
        <f>""&amp;Deflatores!G34</f>
        <v>VEC</v>
      </c>
      <c r="E40" s="102">
        <f>IF(D40="","",COUNTIF(Funções!C$8:C$766,D40))</f>
        <v>0</v>
      </c>
      <c r="F40" s="103">
        <f>SUMIF(Funções!$C$8:$C$766,Deflatores!G34,Funções!$H$8:$H$766)</f>
        <v>0</v>
      </c>
      <c r="G40" s="104">
        <f>IF(ISBLANK(Deflatores!H34),"",Deflatores!H34)</f>
        <v>0.15</v>
      </c>
      <c r="H40" s="103" t="str">
        <f>IF(ISBLANK(Deflatores!I34),"",Deflatores!I34)</f>
        <v/>
      </c>
      <c r="I40" s="105">
        <f>Deflatores!K34</f>
        <v>0</v>
      </c>
      <c r="J40" s="106">
        <f>IF($L$11&lt;&gt;0,I40/$L$11,"")</f>
        <v>0</v>
      </c>
      <c r="M40" s="81"/>
    </row>
    <row r="41" spans="1:13" ht="13.5" customHeight="1" x14ac:dyDescent="0.25">
      <c r="A41" s="80"/>
      <c r="B41" s="149" t="str">
        <f>""&amp;Deflatores!B35</f>
        <v>Pontos de Função de Teste</v>
      </c>
      <c r="C41" s="149"/>
      <c r="D41" s="24" t="str">
        <f>""&amp;Deflatores!G35</f>
        <v>PFT</v>
      </c>
      <c r="E41" s="102">
        <f>IF(D41="","",COUNTIF(Funções!C$8:C$766,D41))</f>
        <v>0</v>
      </c>
      <c r="F41" s="103">
        <f>SUMIF(Funções!$C$8:$C$766,Deflatores!G35,Funções!$H$8:$H$766)</f>
        <v>0</v>
      </c>
      <c r="G41" s="104">
        <f>IF(ISBLANK(Deflatores!H35),"",Deflatores!H35)</f>
        <v>0.15</v>
      </c>
      <c r="H41" s="103" t="str">
        <f>IF(ISBLANK(Deflatores!I35),"",Deflatores!I35)</f>
        <v/>
      </c>
      <c r="I41" s="105">
        <f>Deflatores!K35</f>
        <v>0</v>
      </c>
      <c r="J41" s="106">
        <f>IF($L$11&lt;&gt;0,I41/$L$11,"")</f>
        <v>0</v>
      </c>
      <c r="M41" s="81"/>
    </row>
    <row r="42" spans="1:13" ht="13.5" customHeight="1" x14ac:dyDescent="0.25">
      <c r="A42" s="80"/>
      <c r="B42" s="149" t="str">
        <f>""&amp;Deflatores!B36</f>
        <v>Componente Interno Reusável</v>
      </c>
      <c r="C42" s="149"/>
      <c r="D42" s="24" t="str">
        <f>""&amp;Deflatores!G36</f>
        <v>CIR</v>
      </c>
      <c r="E42" s="102">
        <f>IF(D42="","",COUNTIF(Funções!C$8:C$766,D42))</f>
        <v>0</v>
      </c>
      <c r="F42" s="103">
        <f>SUMIF(Funções!$C$8:$C$766,Deflatores!G36,Funções!$H$8:$H$766)</f>
        <v>0</v>
      </c>
      <c r="G42" s="104">
        <f>IF(ISBLANK(Deflatores!H36),"",Deflatores!H36)</f>
        <v>1</v>
      </c>
      <c r="H42" s="103" t="str">
        <f>IF(ISBLANK(Deflatores!I36),"",Deflatores!I36)</f>
        <v/>
      </c>
      <c r="I42" s="105">
        <f>Deflatores!K36</f>
        <v>0</v>
      </c>
      <c r="J42" s="106">
        <f t="shared" si="0"/>
        <v>0</v>
      </c>
      <c r="M42" s="81"/>
    </row>
    <row r="43" spans="1:13" ht="13.5" customHeight="1" x14ac:dyDescent="0.25">
      <c r="A43" s="80"/>
      <c r="B43" s="149" t="str">
        <f>""&amp;Deflatores!B37</f>
        <v/>
      </c>
      <c r="C43" s="149"/>
      <c r="D43" s="24" t="str">
        <f>""&amp;Deflatores!G37</f>
        <v xml:space="preserve">           .</v>
      </c>
      <c r="E43" s="102">
        <f>IF(D43="","",COUNTIF(Funções!C$8:C$766,D43))</f>
        <v>0</v>
      </c>
      <c r="F43" s="103">
        <f>SUMIF(Funções!$C$8:$C$766,Deflatores!G37,Funções!$H$8:$H$766)</f>
        <v>0</v>
      </c>
      <c r="G43" s="104" t="str">
        <f>IF(ISBLANK(Deflatores!H37),"",Deflatores!H37)</f>
        <v/>
      </c>
      <c r="H43" s="103" t="str">
        <f>IF(ISBLANK(Deflatores!I37),"",Deflatores!I37)</f>
        <v/>
      </c>
      <c r="I43" s="105">
        <f>Deflatores!K37</f>
        <v>0</v>
      </c>
      <c r="J43" s="106">
        <f t="shared" si="0"/>
        <v>0</v>
      </c>
      <c r="M43" s="81"/>
    </row>
    <row r="44" spans="1:13" ht="13.5" customHeight="1" x14ac:dyDescent="0.25">
      <c r="A44" s="80"/>
      <c r="B44" s="149" t="str">
        <f>""&amp;Deflatores!B38</f>
        <v/>
      </c>
      <c r="C44" s="149"/>
      <c r="D44" s="24" t="str">
        <f>""&amp;Deflatores!G38</f>
        <v xml:space="preserve">           .</v>
      </c>
      <c r="E44" s="102">
        <f>IF(D44="","",COUNTIF(Funções!C$8:C$766,D44))</f>
        <v>0</v>
      </c>
      <c r="F44" s="103">
        <f>SUMIF(Funções!$C$8:$C$766,Deflatores!G38,Funções!$H$8:$H$766)</f>
        <v>0</v>
      </c>
      <c r="G44" s="104" t="str">
        <f>IF(ISBLANK(Deflatores!H38),"",Deflatores!H38)</f>
        <v/>
      </c>
      <c r="H44" s="103" t="str">
        <f>IF(ISBLANK(Deflatores!I38),"",Deflatores!I38)</f>
        <v/>
      </c>
      <c r="I44" s="105">
        <f>Deflatores!K38</f>
        <v>0</v>
      </c>
      <c r="J44" s="106">
        <f t="shared" si="0"/>
        <v>0</v>
      </c>
      <c r="M44" s="81"/>
    </row>
    <row r="45" spans="1:13" ht="13.5" x14ac:dyDescent="0.35">
      <c r="A45" s="80"/>
      <c r="B45" s="94"/>
      <c r="C45" s="58"/>
      <c r="D45" s="82"/>
      <c r="E45" s="78"/>
      <c r="F45" s="78"/>
      <c r="G45" s="42"/>
      <c r="H45" s="95"/>
      <c r="I45" s="96"/>
      <c r="M45" s="81"/>
    </row>
    <row r="46" spans="1:13" ht="13.5" customHeight="1" x14ac:dyDescent="0.35">
      <c r="A46" s="80"/>
      <c r="B46" s="179" t="s">
        <v>385</v>
      </c>
      <c r="C46" s="179"/>
      <c r="D46" s="179"/>
      <c r="E46" s="43" t="s">
        <v>350</v>
      </c>
      <c r="F46" s="44"/>
      <c r="G46" s="42"/>
      <c r="H46" s="43" t="s">
        <v>382</v>
      </c>
      <c r="I46" s="43" t="s">
        <v>9</v>
      </c>
      <c r="J46" s="43" t="s">
        <v>383</v>
      </c>
      <c r="M46" s="81"/>
    </row>
    <row r="47" spans="1:13" ht="13.5" customHeight="1" x14ac:dyDescent="0.35">
      <c r="A47" s="80"/>
      <c r="B47" s="149" t="str">
        <f>""&amp;Deflatores!B42</f>
        <v>Páginas Estáticas</v>
      </c>
      <c r="C47" s="149"/>
      <c r="D47" s="36" t="str">
        <f>""&amp;Deflatores!G42</f>
        <v>PAG</v>
      </c>
      <c r="E47" s="37">
        <f>Deflatores!J42</f>
        <v>0</v>
      </c>
      <c r="H47" s="38">
        <f>IF(ISBLANK(Deflatores!H42),"",Deflatores!H42)</f>
        <v>0.6</v>
      </c>
      <c r="I47" s="38">
        <f t="shared" ref="I47:I69" si="1">IF(ISNUMBER(H47),E47*H47,"")</f>
        <v>0</v>
      </c>
      <c r="J47" s="39">
        <f t="shared" ref="J47:J69" si="2">IF(ISNUMBER(I47),IF($L$11&lt;&gt;0,I47/$L$11,""),"")</f>
        <v>0</v>
      </c>
      <c r="M47" s="81"/>
    </row>
    <row r="48" spans="1:13" ht="13.5" customHeight="1" x14ac:dyDescent="0.35">
      <c r="A48" s="80"/>
      <c r="B48" s="149" t="str">
        <f>""&amp;Deflatores!B43</f>
        <v>Manutenção Cosmética (atrelada a algo não funcional)</v>
      </c>
      <c r="C48" s="149"/>
      <c r="D48" s="36" t="str">
        <f>""&amp;Deflatores!G43</f>
        <v>COSNF</v>
      </c>
      <c r="E48" s="37">
        <f>Deflatores!J43</f>
        <v>0</v>
      </c>
      <c r="H48" s="38">
        <f>IF(ISBLANK(Deflatores!H43),"",Deflatores!H43)</f>
        <v>0.6</v>
      </c>
      <c r="I48" s="38">
        <f t="shared" si="1"/>
        <v>0</v>
      </c>
      <c r="J48" s="39">
        <f t="shared" si="2"/>
        <v>0</v>
      </c>
      <c r="M48" s="81"/>
    </row>
    <row r="49" spans="1:13" ht="13.5" x14ac:dyDescent="0.35">
      <c r="A49" s="80"/>
      <c r="B49" s="149" t="str">
        <f>""&amp;Deflatores!B44</f>
        <v>Dados de Código</v>
      </c>
      <c r="C49" s="149"/>
      <c r="D49" s="36" t="str">
        <f>""&amp;Deflatores!G44</f>
        <v>DC</v>
      </c>
      <c r="E49" s="37">
        <f>Deflatores!J44</f>
        <v>0</v>
      </c>
      <c r="H49" s="38">
        <f>IF(ISBLANK(Deflatores!H44),"",Deflatores!H44)</f>
        <v>0</v>
      </c>
      <c r="I49" s="38">
        <f t="shared" si="1"/>
        <v>0</v>
      </c>
      <c r="J49" s="39">
        <f t="shared" si="2"/>
        <v>0</v>
      </c>
      <c r="M49" s="81"/>
    </row>
    <row r="50" spans="1:13" ht="13.5" x14ac:dyDescent="0.35">
      <c r="A50" s="80"/>
      <c r="B50" s="149" t="str">
        <f>""&amp;Deflatores!B45</f>
        <v/>
      </c>
      <c r="C50" s="149"/>
      <c r="D50" s="36" t="str">
        <f>""&amp;Deflatores!G45</f>
        <v xml:space="preserve">           .</v>
      </c>
      <c r="E50" s="37">
        <f>Deflatores!J45</f>
        <v>0</v>
      </c>
      <c r="H50" s="38" t="str">
        <f>IF(ISBLANK(Deflatores!H45),"",Deflatores!H45)</f>
        <v/>
      </c>
      <c r="I50" s="38" t="str">
        <f t="shared" si="1"/>
        <v/>
      </c>
      <c r="J50" s="39" t="str">
        <f t="shared" si="2"/>
        <v/>
      </c>
      <c r="M50" s="81"/>
    </row>
    <row r="51" spans="1:13" ht="13.5" x14ac:dyDescent="0.35">
      <c r="A51" s="80"/>
      <c r="B51" s="149" t="str">
        <f>""&amp;Deflatores!B46</f>
        <v/>
      </c>
      <c r="C51" s="149"/>
      <c r="D51" s="36" t="str">
        <f>""&amp;Deflatores!G46</f>
        <v xml:space="preserve">           .</v>
      </c>
      <c r="E51" s="37">
        <f>Deflatores!J46</f>
        <v>0</v>
      </c>
      <c r="H51" s="38" t="str">
        <f>IF(ISBLANK(Deflatores!H46),"",Deflatores!H46)</f>
        <v/>
      </c>
      <c r="I51" s="38" t="str">
        <f t="shared" si="1"/>
        <v/>
      </c>
      <c r="J51" s="39" t="str">
        <f t="shared" si="2"/>
        <v/>
      </c>
      <c r="M51" s="81"/>
    </row>
    <row r="52" spans="1:13" ht="13.5" x14ac:dyDescent="0.35">
      <c r="A52" s="80"/>
      <c r="B52" s="149" t="str">
        <f>""&amp;Deflatores!B47</f>
        <v/>
      </c>
      <c r="C52" s="149"/>
      <c r="D52" s="36" t="str">
        <f>""&amp;Deflatores!G47</f>
        <v xml:space="preserve">           .</v>
      </c>
      <c r="E52" s="37">
        <f>Deflatores!J47</f>
        <v>0</v>
      </c>
      <c r="H52" s="38" t="str">
        <f>IF(ISBLANK(Deflatores!H47),"",Deflatores!H47)</f>
        <v/>
      </c>
      <c r="I52" s="38" t="str">
        <f t="shared" si="1"/>
        <v/>
      </c>
      <c r="J52" s="39" t="str">
        <f t="shared" si="2"/>
        <v/>
      </c>
      <c r="M52" s="81"/>
    </row>
    <row r="53" spans="1:13" ht="13.5" x14ac:dyDescent="0.35">
      <c r="A53" s="80"/>
      <c r="B53" s="149" t="str">
        <f>""&amp;Deflatores!B48</f>
        <v/>
      </c>
      <c r="C53" s="149"/>
      <c r="D53" s="36" t="str">
        <f>""&amp;Deflatores!G48</f>
        <v xml:space="preserve">           .</v>
      </c>
      <c r="E53" s="37">
        <f>Deflatores!J48</f>
        <v>0</v>
      </c>
      <c r="H53" s="38" t="str">
        <f>IF(ISBLANK(Deflatores!H48),"",Deflatores!H48)</f>
        <v/>
      </c>
      <c r="I53" s="38" t="str">
        <f t="shared" si="1"/>
        <v/>
      </c>
      <c r="J53" s="39" t="str">
        <f t="shared" si="2"/>
        <v/>
      </c>
      <c r="M53" s="81"/>
    </row>
    <row r="54" spans="1:13" ht="13.5" x14ac:dyDescent="0.35">
      <c r="A54" s="80"/>
      <c r="B54" s="149" t="str">
        <f>""&amp;Deflatores!B49</f>
        <v/>
      </c>
      <c r="C54" s="149"/>
      <c r="D54" s="36" t="str">
        <f>""&amp;Deflatores!G49</f>
        <v xml:space="preserve">           .</v>
      </c>
      <c r="E54" s="37">
        <f>Deflatores!J49</f>
        <v>0</v>
      </c>
      <c r="H54" s="38" t="str">
        <f>IF(ISBLANK(Deflatores!H49),"",Deflatores!H49)</f>
        <v/>
      </c>
      <c r="I54" s="38" t="str">
        <f t="shared" si="1"/>
        <v/>
      </c>
      <c r="J54" s="39" t="str">
        <f t="shared" si="2"/>
        <v/>
      </c>
      <c r="M54" s="81"/>
    </row>
    <row r="55" spans="1:13" ht="13.5" x14ac:dyDescent="0.35">
      <c r="A55" s="80"/>
      <c r="B55" s="149" t="str">
        <f>""&amp;Deflatores!B50</f>
        <v/>
      </c>
      <c r="C55" s="149"/>
      <c r="D55" s="36" t="str">
        <f>""&amp;Deflatores!G50</f>
        <v xml:space="preserve">           .</v>
      </c>
      <c r="E55" s="37">
        <f>Deflatores!J50</f>
        <v>0</v>
      </c>
      <c r="H55" s="38" t="str">
        <f>IF(ISBLANK(Deflatores!H50),"",Deflatores!H50)</f>
        <v/>
      </c>
      <c r="I55" s="38" t="str">
        <f t="shared" si="1"/>
        <v/>
      </c>
      <c r="J55" s="39" t="str">
        <f t="shared" si="2"/>
        <v/>
      </c>
      <c r="M55" s="81"/>
    </row>
    <row r="56" spans="1:13" ht="13.5" x14ac:dyDescent="0.35">
      <c r="A56" s="80"/>
      <c r="B56" s="149" t="str">
        <f>""&amp;Deflatores!B51</f>
        <v/>
      </c>
      <c r="C56" s="149"/>
      <c r="D56" s="36" t="str">
        <f>""&amp;Deflatores!G51</f>
        <v xml:space="preserve">           .</v>
      </c>
      <c r="E56" s="37">
        <f>Deflatores!J51</f>
        <v>0</v>
      </c>
      <c r="H56" s="38" t="str">
        <f>IF(ISBLANK(Deflatores!H51),"",Deflatores!H51)</f>
        <v/>
      </c>
      <c r="I56" s="38" t="str">
        <f t="shared" si="1"/>
        <v/>
      </c>
      <c r="J56" s="39" t="str">
        <f t="shared" si="2"/>
        <v/>
      </c>
      <c r="M56" s="81"/>
    </row>
    <row r="57" spans="1:13" ht="13.5" x14ac:dyDescent="0.35">
      <c r="A57" s="80"/>
      <c r="B57" s="149" t="str">
        <f>""&amp;Deflatores!B52</f>
        <v/>
      </c>
      <c r="C57" s="149"/>
      <c r="D57" s="36" t="str">
        <f>""&amp;Deflatores!G52</f>
        <v xml:space="preserve">           .</v>
      </c>
      <c r="E57" s="37">
        <f>Deflatores!J52</f>
        <v>0</v>
      </c>
      <c r="H57" s="38" t="str">
        <f>IF(ISBLANK(Deflatores!H52),"",Deflatores!H52)</f>
        <v/>
      </c>
      <c r="I57" s="38" t="str">
        <f t="shared" si="1"/>
        <v/>
      </c>
      <c r="J57" s="39" t="str">
        <f t="shared" si="2"/>
        <v/>
      </c>
      <c r="M57" s="81"/>
    </row>
    <row r="58" spans="1:13" ht="13.5" x14ac:dyDescent="0.35">
      <c r="A58" s="80"/>
      <c r="B58" s="149" t="str">
        <f>""&amp;Deflatores!B53</f>
        <v/>
      </c>
      <c r="C58" s="149"/>
      <c r="D58" s="36" t="str">
        <f>""&amp;Deflatores!G53</f>
        <v xml:space="preserve">           .</v>
      </c>
      <c r="E58" s="37">
        <f>Deflatores!J53</f>
        <v>0</v>
      </c>
      <c r="H58" s="38" t="str">
        <f>IF(ISBLANK(Deflatores!H53),"",Deflatores!H53)</f>
        <v/>
      </c>
      <c r="I58" s="38" t="str">
        <f t="shared" si="1"/>
        <v/>
      </c>
      <c r="J58" s="39" t="str">
        <f t="shared" si="2"/>
        <v/>
      </c>
      <c r="M58" s="81"/>
    </row>
    <row r="59" spans="1:13" ht="13.5" x14ac:dyDescent="0.35">
      <c r="A59" s="80"/>
      <c r="B59" s="149" t="str">
        <f>""&amp;Deflatores!B54</f>
        <v/>
      </c>
      <c r="C59" s="149"/>
      <c r="D59" s="36" t="str">
        <f>""&amp;Deflatores!G54</f>
        <v xml:space="preserve">           .</v>
      </c>
      <c r="E59" s="37">
        <f>Deflatores!J54</f>
        <v>0</v>
      </c>
      <c r="H59" s="38" t="str">
        <f>IF(ISBLANK(Deflatores!H54),"",Deflatores!H54)</f>
        <v/>
      </c>
      <c r="I59" s="38" t="str">
        <f t="shared" si="1"/>
        <v/>
      </c>
      <c r="J59" s="39" t="str">
        <f t="shared" si="2"/>
        <v/>
      </c>
      <c r="M59" s="81"/>
    </row>
    <row r="60" spans="1:13" ht="13.5" x14ac:dyDescent="0.35">
      <c r="A60" s="80"/>
      <c r="B60" s="149" t="str">
        <f>""&amp;Deflatores!B55</f>
        <v/>
      </c>
      <c r="C60" s="149"/>
      <c r="D60" s="36" t="str">
        <f>""&amp;Deflatores!G55</f>
        <v xml:space="preserve">           .</v>
      </c>
      <c r="E60" s="37">
        <f>Deflatores!J55</f>
        <v>0</v>
      </c>
      <c r="H60" s="38" t="str">
        <f>IF(ISBLANK(Deflatores!H55),"",Deflatores!H55)</f>
        <v/>
      </c>
      <c r="I60" s="38" t="str">
        <f t="shared" si="1"/>
        <v/>
      </c>
      <c r="J60" s="39" t="str">
        <f t="shared" si="2"/>
        <v/>
      </c>
      <c r="M60" s="81"/>
    </row>
    <row r="61" spans="1:13" ht="13.5" x14ac:dyDescent="0.35">
      <c r="A61" s="80"/>
      <c r="B61" s="149" t="str">
        <f>""&amp;Deflatores!B56</f>
        <v/>
      </c>
      <c r="C61" s="149"/>
      <c r="D61" s="36" t="str">
        <f>""&amp;Deflatores!G56</f>
        <v xml:space="preserve">           .</v>
      </c>
      <c r="E61" s="37">
        <f>Deflatores!J56</f>
        <v>0</v>
      </c>
      <c r="H61" s="38" t="str">
        <f>IF(ISBLANK(Deflatores!H56),"",Deflatores!H56)</f>
        <v/>
      </c>
      <c r="I61" s="38" t="str">
        <f t="shared" si="1"/>
        <v/>
      </c>
      <c r="J61" s="39" t="str">
        <f t="shared" si="2"/>
        <v/>
      </c>
      <c r="M61" s="81"/>
    </row>
    <row r="62" spans="1:13" ht="13.5" x14ac:dyDescent="0.35">
      <c r="A62" s="80"/>
      <c r="B62" s="149" t="str">
        <f>""&amp;Deflatores!B57</f>
        <v/>
      </c>
      <c r="C62" s="149"/>
      <c r="D62" s="36" t="str">
        <f>""&amp;Deflatores!G57</f>
        <v xml:space="preserve">           .</v>
      </c>
      <c r="E62" s="37">
        <f>Deflatores!J57</f>
        <v>0</v>
      </c>
      <c r="H62" s="38" t="str">
        <f>IF(ISBLANK(Deflatores!H57),"",Deflatores!H57)</f>
        <v/>
      </c>
      <c r="I62" s="38" t="str">
        <f t="shared" si="1"/>
        <v/>
      </c>
      <c r="J62" s="39" t="str">
        <f t="shared" si="2"/>
        <v/>
      </c>
      <c r="M62" s="81"/>
    </row>
    <row r="63" spans="1:13" ht="13.5" x14ac:dyDescent="0.35">
      <c r="A63" s="80"/>
      <c r="B63" s="149" t="str">
        <f>""&amp;Deflatores!B58</f>
        <v/>
      </c>
      <c r="C63" s="149"/>
      <c r="D63" s="36" t="str">
        <f>""&amp;Deflatores!G58</f>
        <v xml:space="preserve">           .</v>
      </c>
      <c r="E63" s="37">
        <f>Deflatores!J58</f>
        <v>0</v>
      </c>
      <c r="H63" s="38" t="str">
        <f>IF(ISBLANK(Deflatores!H58),"",Deflatores!H58)</f>
        <v/>
      </c>
      <c r="I63" s="38" t="str">
        <f t="shared" si="1"/>
        <v/>
      </c>
      <c r="J63" s="39" t="str">
        <f t="shared" si="2"/>
        <v/>
      </c>
      <c r="M63" s="81"/>
    </row>
    <row r="64" spans="1:13" ht="13.5" x14ac:dyDescent="0.35">
      <c r="A64" s="80"/>
      <c r="B64" s="149" t="str">
        <f>""&amp;Deflatores!B59</f>
        <v/>
      </c>
      <c r="C64" s="149"/>
      <c r="D64" s="36" t="str">
        <f>""&amp;Deflatores!G59</f>
        <v xml:space="preserve">           .</v>
      </c>
      <c r="E64" s="37">
        <f>Deflatores!J59</f>
        <v>0</v>
      </c>
      <c r="H64" s="38" t="str">
        <f>IF(ISBLANK(Deflatores!H59),"",Deflatores!H59)</f>
        <v/>
      </c>
      <c r="I64" s="38" t="str">
        <f t="shared" si="1"/>
        <v/>
      </c>
      <c r="J64" s="39" t="str">
        <f t="shared" si="2"/>
        <v/>
      </c>
      <c r="M64" s="81"/>
    </row>
    <row r="65" spans="1:13" ht="13.5" x14ac:dyDescent="0.35">
      <c r="A65" s="80"/>
      <c r="B65" s="149" t="str">
        <f>""&amp;Deflatores!B60</f>
        <v/>
      </c>
      <c r="C65" s="149"/>
      <c r="D65" s="36" t="str">
        <f>""&amp;Deflatores!G60</f>
        <v xml:space="preserve">           .</v>
      </c>
      <c r="E65" s="37">
        <f>Deflatores!J60</f>
        <v>0</v>
      </c>
      <c r="H65" s="38" t="str">
        <f>IF(ISBLANK(Deflatores!H60),"",Deflatores!H60)</f>
        <v/>
      </c>
      <c r="I65" s="38" t="str">
        <f t="shared" si="1"/>
        <v/>
      </c>
      <c r="J65" s="39" t="str">
        <f t="shared" si="2"/>
        <v/>
      </c>
      <c r="M65" s="81"/>
    </row>
    <row r="66" spans="1:13" ht="13.5" x14ac:dyDescent="0.35">
      <c r="A66" s="80"/>
      <c r="B66" s="149" t="str">
        <f>""&amp;Deflatores!B61</f>
        <v/>
      </c>
      <c r="C66" s="149"/>
      <c r="D66" s="36" t="str">
        <f>""&amp;Deflatores!G61</f>
        <v xml:space="preserve">           .</v>
      </c>
      <c r="E66" s="37">
        <f>Deflatores!J61</f>
        <v>0</v>
      </c>
      <c r="H66" s="38" t="str">
        <f>IF(ISBLANK(Deflatores!H61),"",Deflatores!H61)</f>
        <v/>
      </c>
      <c r="I66" s="38" t="str">
        <f t="shared" si="1"/>
        <v/>
      </c>
      <c r="J66" s="39" t="str">
        <f t="shared" si="2"/>
        <v/>
      </c>
      <c r="M66" s="81"/>
    </row>
    <row r="67" spans="1:13" ht="13.5" x14ac:dyDescent="0.35">
      <c r="A67" s="80"/>
      <c r="B67" s="149" t="str">
        <f>""&amp;Deflatores!B62</f>
        <v/>
      </c>
      <c r="C67" s="149"/>
      <c r="D67" s="36" t="str">
        <f>""&amp;Deflatores!G62</f>
        <v xml:space="preserve">           .</v>
      </c>
      <c r="E67" s="37">
        <f>Deflatores!J62</f>
        <v>0</v>
      </c>
      <c r="H67" s="38" t="str">
        <f>IF(ISBLANK(Deflatores!H62),"",Deflatores!H62)</f>
        <v/>
      </c>
      <c r="I67" s="38" t="str">
        <f t="shared" si="1"/>
        <v/>
      </c>
      <c r="J67" s="39" t="str">
        <f t="shared" si="2"/>
        <v/>
      </c>
      <c r="M67" s="81"/>
    </row>
    <row r="68" spans="1:13" ht="13.5" x14ac:dyDescent="0.35">
      <c r="A68" s="80"/>
      <c r="B68" s="149" t="str">
        <f>""&amp;Deflatores!B63</f>
        <v/>
      </c>
      <c r="C68" s="149"/>
      <c r="D68" s="36" t="str">
        <f>""&amp;Deflatores!G63</f>
        <v xml:space="preserve">           .</v>
      </c>
      <c r="E68" s="37">
        <f>Deflatores!J63</f>
        <v>0</v>
      </c>
      <c r="H68" s="38" t="str">
        <f>IF(ISBLANK(Deflatores!H63),"",Deflatores!H63)</f>
        <v/>
      </c>
      <c r="I68" s="38" t="str">
        <f t="shared" si="1"/>
        <v/>
      </c>
      <c r="J68" s="39" t="str">
        <f t="shared" si="2"/>
        <v/>
      </c>
      <c r="M68" s="81"/>
    </row>
    <row r="69" spans="1:13" ht="13.5" x14ac:dyDescent="0.35">
      <c r="A69" s="80"/>
      <c r="B69" s="149" t="str">
        <f>""&amp;Deflatores!B64</f>
        <v/>
      </c>
      <c r="C69" s="149"/>
      <c r="D69" s="36" t="str">
        <f>""&amp;Deflatores!G64</f>
        <v xml:space="preserve">           .</v>
      </c>
      <c r="E69" s="37">
        <f>Deflatores!J64</f>
        <v>0</v>
      </c>
      <c r="F69" s="42"/>
      <c r="G69" s="42"/>
      <c r="H69" s="38" t="str">
        <f>IF(ISBLANK(Deflatores!H64),"",Deflatores!H64)</f>
        <v/>
      </c>
      <c r="I69" s="38" t="str">
        <f t="shared" si="1"/>
        <v/>
      </c>
      <c r="J69" s="39" t="str">
        <f t="shared" si="2"/>
        <v/>
      </c>
      <c r="M69" s="81"/>
    </row>
    <row r="70" spans="1:13" ht="13.5" x14ac:dyDescent="0.35">
      <c r="A70" s="83"/>
      <c r="B70" s="84"/>
      <c r="C70" s="85"/>
      <c r="D70" s="86"/>
      <c r="E70" s="87"/>
      <c r="F70" s="88"/>
      <c r="G70" s="88"/>
      <c r="H70" s="89"/>
      <c r="I70" s="90"/>
      <c r="J70" s="85"/>
      <c r="K70" s="85"/>
      <c r="L70" s="85"/>
      <c r="M70" s="91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C0D4111719644891596213049875BE" ma:contentTypeVersion="5" ma:contentTypeDescription="Crie um novo documento." ma:contentTypeScope="" ma:versionID="67e6149c045dec9329e1fc660f57b649">
  <xsd:schema xmlns:xsd="http://www.w3.org/2001/XMLSchema" xmlns:xs="http://www.w3.org/2001/XMLSchema" xmlns:p="http://schemas.microsoft.com/office/2006/metadata/properties" xmlns:ns2="bf2ea990-2ca1-4135-a1c9-283655b9ad19" targetNamespace="http://schemas.microsoft.com/office/2006/metadata/properties" ma:root="true" ma:fieldsID="2fe5288c23bb8c6fed08d01a0e910907" ns2:_="">
    <xsd:import namespace="bf2ea990-2ca1-4135-a1c9-283655b9ad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ea990-2ca1-4135-a1c9-283655b9a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4B024B-876C-4883-9092-E47F01415F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36E8EE-F796-40F7-9C57-0E922E94FF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089BB6A-C0A9-4259-B0B6-7C23882C78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ea990-2ca1-4135-a1c9-283655b9ad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Fatto Consultoria e Sistemas;Jonathas Gomes Marques</dc:creator>
  <cp:keywords/>
  <dc:description/>
  <cp:lastModifiedBy>Ana Karyna da Silva Teixeira</cp:lastModifiedBy>
  <cp:revision/>
  <dcterms:created xsi:type="dcterms:W3CDTF">2015-06-26T19:24:40Z</dcterms:created>
  <dcterms:modified xsi:type="dcterms:W3CDTF">2024-08-14T11:11:12Z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0x01010027C0D4111719644891596213049875BE</vt:lpwstr>
  </property>
</Properties>
</file>