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EstaPasta_de_trabalho"/>
  <mc:AlternateContent xmlns:mc="http://schemas.openxmlformats.org/markup-compatibility/2006">
    <mc:Choice Requires="x15">
      <x15ac:absPath xmlns:x15ac="http://schemas.microsoft.com/office/spreadsheetml/2010/11/ac" url="https://crptecnologia-my.sharepoint.com/personal/luana_passos_crptecnologia_com_br/Documents/Documentos/SEPLAG-MT/Medições/"/>
    </mc:Choice>
  </mc:AlternateContent>
  <xr:revisionPtr revIDLastSave="5" documentId="13_ncr:1_{B2533893-A3CD-4D42-8C67-D32281CA0CE0}" xr6:coauthVersionLast="47" xr6:coauthVersionMax="47" xr10:uidLastSave="{97400B83-F1D9-40E6-A047-B355E46AF464}"/>
  <bookViews>
    <workbookView xWindow="-23148" yWindow="-1884" windowWidth="23256" windowHeight="12576" tabRatio="306" activeTab="1" xr2:uid="{00000000-000D-0000-FFFF-FFFF00000000}"/>
  </bookViews>
  <sheets>
    <sheet name="Contagem" sheetId="1" r:id="rId1"/>
    <sheet name="Funções" sheetId="2" r:id="rId2"/>
    <sheet name="Deflatores" sheetId="3" r:id="rId3"/>
    <sheet name="Sumário 1" sheetId="4" r:id="rId4"/>
    <sheet name="Sumário 2" sheetId="5" r:id="rId5"/>
  </sheets>
  <externalReferences>
    <externalReference r:id="rId6"/>
    <externalReference r:id="rId7"/>
  </externalReferences>
  <definedNames>
    <definedName name="_xlnm._FilterDatabase" localSheetId="1" hidden="1">Funções!$A$7:$O$78</definedName>
    <definedName name="_xlnm.Print_Area" localSheetId="0">Contagem!$A$1:$V$45</definedName>
    <definedName name="TiposDeFuncao" localSheetId="1">Deflatores!$L$37:$L$64</definedName>
    <definedName name="TiposDeManutencao" localSheetId="1">Deflatores!$G$4:$G$38</definedName>
    <definedName name="_xlnm.Print_Titles" localSheetId="1">Funções!$1:$7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 i="2" l="1"/>
  <c r="I36" i="2"/>
  <c r="H36" i="2" s="1"/>
  <c r="F36" i="2"/>
  <c r="J21" i="2"/>
  <c r="I21" i="2"/>
  <c r="G21" i="2" s="1"/>
  <c r="H21" i="2"/>
  <c r="K21" i="2" s="1"/>
  <c r="J20" i="2"/>
  <c r="I20" i="2"/>
  <c r="H20" i="2" s="1"/>
  <c r="K36" i="2" l="1"/>
  <c r="L36" i="2"/>
  <c r="G36" i="2"/>
  <c r="F21" i="2"/>
  <c r="L21" i="2"/>
  <c r="K20" i="2"/>
  <c r="L20" i="2"/>
  <c r="F20" i="2"/>
  <c r="G20" i="2"/>
  <c r="L400" i="2" l="1"/>
  <c r="J400" i="2"/>
  <c r="I400" i="2"/>
  <c r="G400" i="2" s="1"/>
  <c r="H400" i="2"/>
  <c r="F400" i="2"/>
  <c r="J399" i="2"/>
  <c r="I399" i="2"/>
  <c r="H399" i="2" s="1"/>
  <c r="L399" i="2" s="1"/>
  <c r="L398" i="2"/>
  <c r="J398" i="2"/>
  <c r="I398" i="2"/>
  <c r="G398" i="2" s="1"/>
  <c r="H398" i="2"/>
  <c r="F398" i="2"/>
  <c r="K400" i="2" l="1"/>
  <c r="K398" i="2"/>
  <c r="G399" i="2"/>
  <c r="F399" i="2"/>
  <c r="K399" i="2"/>
  <c r="L397" i="2" l="1"/>
  <c r="J397" i="2"/>
  <c r="I397" i="2"/>
  <c r="G397" i="2" s="1"/>
  <c r="H397" i="2"/>
  <c r="F397" i="2"/>
  <c r="J396" i="2"/>
  <c r="I396" i="2"/>
  <c r="H396" i="2" s="1"/>
  <c r="L396" i="2" s="1"/>
  <c r="J395" i="2"/>
  <c r="I395" i="2"/>
  <c r="G395" i="2" s="1"/>
  <c r="J394" i="2"/>
  <c r="I394" i="2"/>
  <c r="H394" i="2" s="1"/>
  <c r="L394" i="2" s="1"/>
  <c r="J393" i="2"/>
  <c r="I393" i="2"/>
  <c r="H393" i="2" s="1"/>
  <c r="L393" i="2" s="1"/>
  <c r="L392" i="2"/>
  <c r="J392" i="2"/>
  <c r="I392" i="2"/>
  <c r="G392" i="2" s="1"/>
  <c r="H392" i="2"/>
  <c r="F392" i="2"/>
  <c r="L391" i="2"/>
  <c r="J391" i="2"/>
  <c r="I391" i="2"/>
  <c r="G391" i="2" s="1"/>
  <c r="H391" i="2"/>
  <c r="F391" i="2"/>
  <c r="J390" i="2"/>
  <c r="I390" i="2"/>
  <c r="G390" i="2" s="1"/>
  <c r="J389" i="2"/>
  <c r="I389" i="2"/>
  <c r="G389" i="2" s="1"/>
  <c r="J388" i="2"/>
  <c r="I388" i="2"/>
  <c r="H388" i="2" s="1"/>
  <c r="L388" i="2" s="1"/>
  <c r="J387" i="2"/>
  <c r="I387" i="2"/>
  <c r="G387" i="2" s="1"/>
  <c r="J386" i="2"/>
  <c r="I386" i="2"/>
  <c r="H386" i="2" s="1"/>
  <c r="L386" i="2" s="1"/>
  <c r="J385" i="2"/>
  <c r="I385" i="2"/>
  <c r="H385" i="2" s="1"/>
  <c r="L385" i="2" s="1"/>
  <c r="J384" i="2"/>
  <c r="I384" i="2"/>
  <c r="G384" i="2" s="1"/>
  <c r="J383" i="2"/>
  <c r="I383" i="2"/>
  <c r="F383" i="2" s="1"/>
  <c r="J382" i="2"/>
  <c r="I382" i="2"/>
  <c r="G382" i="2" s="1"/>
  <c r="J381" i="2"/>
  <c r="I381" i="2"/>
  <c r="H381" i="2" s="1"/>
  <c r="L381" i="2" s="1"/>
  <c r="J380" i="2"/>
  <c r="I380" i="2"/>
  <c r="H380" i="2" s="1"/>
  <c r="L380" i="2" s="1"/>
  <c r="L379" i="2"/>
  <c r="J379" i="2"/>
  <c r="I379" i="2"/>
  <c r="G379" i="2" s="1"/>
  <c r="H379" i="2"/>
  <c r="F379" i="2"/>
  <c r="G381" i="2" l="1"/>
  <c r="F388" i="2"/>
  <c r="H383" i="2"/>
  <c r="L383" i="2" s="1"/>
  <c r="H390" i="2"/>
  <c r="L390" i="2" s="1"/>
  <c r="K379" i="2"/>
  <c r="H387" i="2"/>
  <c r="L387" i="2" s="1"/>
  <c r="H389" i="2"/>
  <c r="L389" i="2" s="1"/>
  <c r="F380" i="2"/>
  <c r="H382" i="2"/>
  <c r="L382" i="2" s="1"/>
  <c r="F381" i="2"/>
  <c r="G383" i="2"/>
  <c r="G386" i="2"/>
  <c r="K392" i="2"/>
  <c r="F395" i="2"/>
  <c r="F389" i="2"/>
  <c r="H395" i="2"/>
  <c r="L395" i="2" s="1"/>
  <c r="K391" i="2"/>
  <c r="G380" i="2"/>
  <c r="F382" i="2"/>
  <c r="G388" i="2"/>
  <c r="F390" i="2"/>
  <c r="K397" i="2"/>
  <c r="H384" i="2"/>
  <c r="F387" i="2"/>
  <c r="G394" i="2"/>
  <c r="F396" i="2"/>
  <c r="K386" i="2"/>
  <c r="K380" i="2"/>
  <c r="K388" i="2"/>
  <c r="K385" i="2"/>
  <c r="K396" i="2"/>
  <c r="K393" i="2"/>
  <c r="K394" i="2"/>
  <c r="G396" i="2"/>
  <c r="K383" i="2"/>
  <c r="F386" i="2"/>
  <c r="F394" i="2"/>
  <c r="F385" i="2"/>
  <c r="K390" i="2"/>
  <c r="F393" i="2"/>
  <c r="K381" i="2"/>
  <c r="F384" i="2"/>
  <c r="G385" i="2"/>
  <c r="G393" i="2"/>
  <c r="K387" i="2" l="1"/>
  <c r="K389" i="2"/>
  <c r="K395" i="2"/>
  <c r="K382" i="2"/>
  <c r="K384" i="2"/>
  <c r="L384" i="2"/>
  <c r="J16" i="2"/>
  <c r="I16" i="2"/>
  <c r="H16" i="2" s="1"/>
  <c r="F16" i="2" l="1"/>
  <c r="K16" i="2"/>
  <c r="L16" i="2"/>
  <c r="G16" i="2"/>
  <c r="J35" i="2" l="1"/>
  <c r="I35" i="2"/>
  <c r="H35" i="2" s="1"/>
  <c r="J34" i="2"/>
  <c r="I34" i="2"/>
  <c r="H34" i="2" s="1"/>
  <c r="J27" i="2"/>
  <c r="I27" i="2"/>
  <c r="H27" i="2" s="1"/>
  <c r="F35" i="2" l="1"/>
  <c r="L35" i="2"/>
  <c r="K35" i="2"/>
  <c r="G35" i="2"/>
  <c r="L34" i="2"/>
  <c r="K34" i="2"/>
  <c r="F34" i="2"/>
  <c r="G34" i="2"/>
  <c r="F27" i="2"/>
  <c r="G27" i="2"/>
  <c r="K27" i="2"/>
  <c r="L27" i="2"/>
  <c r="F378" i="2"/>
  <c r="H378" i="2"/>
  <c r="I378" i="2"/>
  <c r="G378" i="2" s="1"/>
  <c r="J378" i="2"/>
  <c r="L378" i="2"/>
  <c r="F401" i="2"/>
  <c r="H401" i="2"/>
  <c r="I401" i="2"/>
  <c r="G401" i="2" s="1"/>
  <c r="J401" i="2"/>
  <c r="L401" i="2"/>
  <c r="F402" i="2"/>
  <c r="H402" i="2"/>
  <c r="I402" i="2"/>
  <c r="G402" i="2" s="1"/>
  <c r="J402" i="2"/>
  <c r="L402" i="2"/>
  <c r="I403" i="2"/>
  <c r="H403" i="2" s="1"/>
  <c r="J403" i="2"/>
  <c r="I404" i="2"/>
  <c r="F404" i="2" s="1"/>
  <c r="J404" i="2"/>
  <c r="I405" i="2"/>
  <c r="F405" i="2" s="1"/>
  <c r="J405" i="2"/>
  <c r="I406" i="2"/>
  <c r="F406" i="2" s="1"/>
  <c r="J406" i="2"/>
  <c r="I407" i="2"/>
  <c r="G407" i="2" s="1"/>
  <c r="J407" i="2"/>
  <c r="I408" i="2"/>
  <c r="F408" i="2" s="1"/>
  <c r="J408" i="2"/>
  <c r="I409" i="2"/>
  <c r="G409" i="2" s="1"/>
  <c r="J409" i="2"/>
  <c r="F410" i="2"/>
  <c r="H410" i="2"/>
  <c r="I410" i="2"/>
  <c r="G410" i="2" s="1"/>
  <c r="J410" i="2"/>
  <c r="L410" i="2"/>
  <c r="F411" i="2"/>
  <c r="H411" i="2"/>
  <c r="I411" i="2"/>
  <c r="G411" i="2" s="1"/>
  <c r="J411" i="2"/>
  <c r="L411" i="2"/>
  <c r="I412" i="2"/>
  <c r="H412" i="2" s="1"/>
  <c r="K412" i="2" s="1"/>
  <c r="J412" i="2"/>
  <c r="I413" i="2"/>
  <c r="F413" i="2" s="1"/>
  <c r="J413" i="2"/>
  <c r="I414" i="2"/>
  <c r="F414" i="2" s="1"/>
  <c r="J414" i="2"/>
  <c r="I415" i="2"/>
  <c r="G415" i="2" s="1"/>
  <c r="J415" i="2"/>
  <c r="I416" i="2"/>
  <c r="F416" i="2" s="1"/>
  <c r="J416" i="2"/>
  <c r="F417" i="2"/>
  <c r="H417" i="2"/>
  <c r="I417" i="2"/>
  <c r="G417" i="2" s="1"/>
  <c r="J417" i="2"/>
  <c r="L417" i="2"/>
  <c r="F418" i="2"/>
  <c r="H418" i="2"/>
  <c r="I418" i="2"/>
  <c r="G418" i="2" s="1"/>
  <c r="J418" i="2"/>
  <c r="L418" i="2"/>
  <c r="I419" i="2"/>
  <c r="H419" i="2" s="1"/>
  <c r="J419" i="2"/>
  <c r="F420" i="2"/>
  <c r="H420" i="2"/>
  <c r="I420" i="2"/>
  <c r="G420" i="2" s="1"/>
  <c r="J420" i="2"/>
  <c r="L420" i="2"/>
  <c r="F421" i="2"/>
  <c r="H421" i="2"/>
  <c r="I421" i="2"/>
  <c r="G421" i="2" s="1"/>
  <c r="J421" i="2"/>
  <c r="L421" i="2"/>
  <c r="I422" i="2"/>
  <c r="F422" i="2" s="1"/>
  <c r="J422" i="2"/>
  <c r="F423" i="2"/>
  <c r="H423" i="2"/>
  <c r="I423" i="2"/>
  <c r="G423" i="2" s="1"/>
  <c r="J423" i="2"/>
  <c r="L423" i="2"/>
  <c r="F424" i="2"/>
  <c r="H424" i="2"/>
  <c r="I424" i="2"/>
  <c r="G424" i="2" s="1"/>
  <c r="J424" i="2"/>
  <c r="L424" i="2"/>
  <c r="I425" i="2"/>
  <c r="G425" i="2" s="1"/>
  <c r="J425" i="2"/>
  <c r="F426" i="2"/>
  <c r="H426" i="2"/>
  <c r="I426" i="2"/>
  <c r="G426" i="2" s="1"/>
  <c r="J426" i="2"/>
  <c r="L426" i="2"/>
  <c r="F427" i="2"/>
  <c r="H427" i="2"/>
  <c r="I427" i="2"/>
  <c r="G427" i="2" s="1"/>
  <c r="J427" i="2"/>
  <c r="L427" i="2"/>
  <c r="I428" i="2"/>
  <c r="F428" i="2" s="1"/>
  <c r="J428" i="2"/>
  <c r="F429" i="2"/>
  <c r="H429" i="2"/>
  <c r="I429" i="2"/>
  <c r="G429" i="2" s="1"/>
  <c r="J429" i="2"/>
  <c r="L429" i="2"/>
  <c r="F430" i="2"/>
  <c r="H430" i="2"/>
  <c r="I430" i="2"/>
  <c r="G430" i="2" s="1"/>
  <c r="J430" i="2"/>
  <c r="L430" i="2"/>
  <c r="I431" i="2"/>
  <c r="G431" i="2" s="1"/>
  <c r="J431" i="2"/>
  <c r="F432" i="2"/>
  <c r="H432" i="2"/>
  <c r="I432" i="2"/>
  <c r="G432" i="2" s="1"/>
  <c r="J432" i="2"/>
  <c r="L432" i="2"/>
  <c r="F433" i="2"/>
  <c r="H433" i="2"/>
  <c r="I433" i="2"/>
  <c r="G433" i="2" s="1"/>
  <c r="J433" i="2"/>
  <c r="L433" i="2"/>
  <c r="I434" i="2"/>
  <c r="H434" i="2" s="1"/>
  <c r="J434" i="2"/>
  <c r="I435" i="2"/>
  <c r="H435" i="2" s="1"/>
  <c r="J435" i="2"/>
  <c r="I436" i="2"/>
  <c r="F436" i="2" s="1"/>
  <c r="J436" i="2"/>
  <c r="I437" i="2"/>
  <c r="F437" i="2" s="1"/>
  <c r="J437" i="2"/>
  <c r="F438" i="2"/>
  <c r="H438" i="2"/>
  <c r="I438" i="2"/>
  <c r="G438" i="2" s="1"/>
  <c r="J438" i="2"/>
  <c r="L438" i="2"/>
  <c r="F439" i="2"/>
  <c r="H439" i="2"/>
  <c r="I439" i="2"/>
  <c r="G439" i="2" s="1"/>
  <c r="J439" i="2"/>
  <c r="L439" i="2"/>
  <c r="I440" i="2"/>
  <c r="F440" i="2" s="1"/>
  <c r="J440" i="2"/>
  <c r="F441" i="2"/>
  <c r="H441" i="2"/>
  <c r="I441" i="2"/>
  <c r="G441" i="2" s="1"/>
  <c r="J441" i="2"/>
  <c r="L441" i="2"/>
  <c r="F442" i="2"/>
  <c r="H442" i="2"/>
  <c r="I442" i="2"/>
  <c r="G442" i="2" s="1"/>
  <c r="J442" i="2"/>
  <c r="L442" i="2"/>
  <c r="I443" i="2"/>
  <c r="H443" i="2" s="1"/>
  <c r="J443" i="2"/>
  <c r="F444" i="2"/>
  <c r="H444" i="2"/>
  <c r="I444" i="2"/>
  <c r="G444" i="2" s="1"/>
  <c r="J444" i="2"/>
  <c r="L444" i="2"/>
  <c r="F445" i="2"/>
  <c r="H445" i="2"/>
  <c r="I445" i="2"/>
  <c r="G445" i="2" s="1"/>
  <c r="J445" i="2"/>
  <c r="L445" i="2"/>
  <c r="I446" i="2"/>
  <c r="F446" i="2" s="1"/>
  <c r="J446" i="2"/>
  <c r="I447" i="2"/>
  <c r="G447" i="2" s="1"/>
  <c r="J447" i="2"/>
  <c r="I448" i="2"/>
  <c r="F448" i="2" s="1"/>
  <c r="J448" i="2"/>
  <c r="J59" i="2"/>
  <c r="I59" i="2"/>
  <c r="G59" i="2" s="1"/>
  <c r="J58" i="2"/>
  <c r="I58" i="2"/>
  <c r="H58" i="2" s="1"/>
  <c r="J57" i="2"/>
  <c r="I57" i="2"/>
  <c r="G57" i="2" s="1"/>
  <c r="I362" i="2"/>
  <c r="F362" i="2" s="1"/>
  <c r="J362" i="2"/>
  <c r="I361" i="2"/>
  <c r="F361" i="2" s="1"/>
  <c r="J361" i="2"/>
  <c r="J377" i="2"/>
  <c r="I377" i="2"/>
  <c r="H377" i="2" s="1"/>
  <c r="J376" i="2"/>
  <c r="I376" i="2"/>
  <c r="F376" i="2" s="1"/>
  <c r="J375" i="2"/>
  <c r="I375" i="2"/>
  <c r="G375" i="2" s="1"/>
  <c r="J374" i="2"/>
  <c r="I374" i="2"/>
  <c r="H374" i="2" s="1"/>
  <c r="L373" i="2"/>
  <c r="J373" i="2"/>
  <c r="I373" i="2"/>
  <c r="G373" i="2" s="1"/>
  <c r="H373" i="2"/>
  <c r="F373" i="2"/>
  <c r="L372" i="2"/>
  <c r="J372" i="2"/>
  <c r="I372" i="2"/>
  <c r="G372" i="2" s="1"/>
  <c r="H372" i="2"/>
  <c r="F372" i="2"/>
  <c r="J371" i="2"/>
  <c r="I371" i="2"/>
  <c r="H371" i="2" s="1"/>
  <c r="L370" i="2"/>
  <c r="J370" i="2"/>
  <c r="I370" i="2"/>
  <c r="G370" i="2" s="1"/>
  <c r="H370" i="2"/>
  <c r="F370" i="2"/>
  <c r="L369" i="2"/>
  <c r="J369" i="2"/>
  <c r="I369" i="2"/>
  <c r="G369" i="2" s="1"/>
  <c r="H369" i="2"/>
  <c r="F369" i="2"/>
  <c r="J368" i="2"/>
  <c r="I368" i="2"/>
  <c r="F368" i="2" s="1"/>
  <c r="J367" i="2"/>
  <c r="I367" i="2"/>
  <c r="F367" i="2" s="1"/>
  <c r="J366" i="2"/>
  <c r="I366" i="2"/>
  <c r="H366" i="2" s="1"/>
  <c r="J365" i="2"/>
  <c r="I365" i="2"/>
  <c r="H365" i="2" s="1"/>
  <c r="L364" i="2"/>
  <c r="J364" i="2"/>
  <c r="I364" i="2"/>
  <c r="G364" i="2" s="1"/>
  <c r="H364" i="2"/>
  <c r="F364" i="2"/>
  <c r="J360" i="2"/>
  <c r="I360" i="2"/>
  <c r="G360" i="2" s="1"/>
  <c r="J359" i="2"/>
  <c r="I359" i="2"/>
  <c r="G359" i="2" s="1"/>
  <c r="J358" i="2"/>
  <c r="I358" i="2"/>
  <c r="F358" i="2" s="1"/>
  <c r="J357" i="2"/>
  <c r="I357" i="2"/>
  <c r="F357" i="2" s="1"/>
  <c r="J356" i="2"/>
  <c r="I356" i="2"/>
  <c r="H356" i="2" s="1"/>
  <c r="L355" i="2"/>
  <c r="J355" i="2"/>
  <c r="I355" i="2"/>
  <c r="G355" i="2" s="1"/>
  <c r="H355" i="2"/>
  <c r="F355" i="2"/>
  <c r="L354" i="2"/>
  <c r="J354" i="2"/>
  <c r="I354" i="2"/>
  <c r="G354" i="2" s="1"/>
  <c r="H354" i="2"/>
  <c r="F354" i="2"/>
  <c r="G408" i="2" l="1"/>
  <c r="K426" i="2"/>
  <c r="K418" i="2"/>
  <c r="K410" i="2"/>
  <c r="K402" i="2"/>
  <c r="K401" i="2"/>
  <c r="H409" i="2"/>
  <c r="K409" i="2" s="1"/>
  <c r="K430" i="2"/>
  <c r="G443" i="2"/>
  <c r="K439" i="2"/>
  <c r="K427" i="2"/>
  <c r="F419" i="2"/>
  <c r="H414" i="2"/>
  <c r="L414" i="2" s="1"/>
  <c r="G435" i="2"/>
  <c r="F431" i="2"/>
  <c r="G416" i="2"/>
  <c r="K424" i="2"/>
  <c r="K423" i="2"/>
  <c r="G419" i="2"/>
  <c r="F415" i="2"/>
  <c r="K444" i="2"/>
  <c r="K433" i="2"/>
  <c r="K417" i="2"/>
  <c r="G412" i="2"/>
  <c r="G428" i="2"/>
  <c r="H440" i="2"/>
  <c r="K440" i="2" s="1"/>
  <c r="K420" i="2"/>
  <c r="F412" i="2"/>
  <c r="K432" i="2"/>
  <c r="K411" i="2"/>
  <c r="H448" i="2"/>
  <c r="K448" i="2" s="1"/>
  <c r="K421" i="2"/>
  <c r="G403" i="2"/>
  <c r="K443" i="2"/>
  <c r="L443" i="2"/>
  <c r="G448" i="2"/>
  <c r="F443" i="2"/>
  <c r="G440" i="2"/>
  <c r="H436" i="2"/>
  <c r="K436" i="2" s="1"/>
  <c r="K429" i="2"/>
  <c r="F407" i="2"/>
  <c r="H404" i="2"/>
  <c r="K404" i="2" s="1"/>
  <c r="K442" i="2"/>
  <c r="K441" i="2"/>
  <c r="G436" i="2"/>
  <c r="F434" i="2"/>
  <c r="G404" i="2"/>
  <c r="K445" i="2"/>
  <c r="K438" i="2"/>
  <c r="F447" i="2"/>
  <c r="H422" i="2"/>
  <c r="L422" i="2" s="1"/>
  <c r="H406" i="2"/>
  <c r="L406" i="2" s="1"/>
  <c r="H428" i="2"/>
  <c r="K428" i="2" s="1"/>
  <c r="H425" i="2"/>
  <c r="K425" i="2" s="1"/>
  <c r="K378" i="2"/>
  <c r="H446" i="2"/>
  <c r="L446" i="2" s="1"/>
  <c r="F435" i="2"/>
  <c r="F403" i="2"/>
  <c r="K419" i="2"/>
  <c r="L419" i="2"/>
  <c r="K435" i="2"/>
  <c r="L435" i="2"/>
  <c r="K403" i="2"/>
  <c r="L403" i="2"/>
  <c r="K434" i="2"/>
  <c r="L434" i="2"/>
  <c r="G434" i="2"/>
  <c r="F425" i="2"/>
  <c r="F409" i="2"/>
  <c r="H437" i="2"/>
  <c r="H413" i="2"/>
  <c r="H405" i="2"/>
  <c r="G413" i="2"/>
  <c r="G405" i="2"/>
  <c r="G437" i="2"/>
  <c r="H447" i="2"/>
  <c r="G446" i="2"/>
  <c r="H431" i="2"/>
  <c r="G422" i="2"/>
  <c r="H415" i="2"/>
  <c r="G414" i="2"/>
  <c r="H407" i="2"/>
  <c r="G406" i="2"/>
  <c r="H416" i="2"/>
  <c r="L412" i="2"/>
  <c r="H408" i="2"/>
  <c r="F59" i="2"/>
  <c r="H59" i="2"/>
  <c r="L59" i="2" s="1"/>
  <c r="F58" i="2"/>
  <c r="L58" i="2"/>
  <c r="K58" i="2"/>
  <c r="G58" i="2"/>
  <c r="H57" i="2"/>
  <c r="F57" i="2"/>
  <c r="K372" i="2"/>
  <c r="H376" i="2"/>
  <c r="L376" i="2" s="1"/>
  <c r="K354" i="2"/>
  <c r="G357" i="2"/>
  <c r="H357" i="2"/>
  <c r="G377" i="2"/>
  <c r="F377" i="2"/>
  <c r="G371" i="2"/>
  <c r="G368" i="2"/>
  <c r="H368" i="2"/>
  <c r="L368" i="2" s="1"/>
  <c r="H367" i="2"/>
  <c r="L367" i="2" s="1"/>
  <c r="F366" i="2"/>
  <c r="G366" i="2"/>
  <c r="H362" i="2"/>
  <c r="G362" i="2"/>
  <c r="K355" i="2"/>
  <c r="K373" i="2"/>
  <c r="H361" i="2"/>
  <c r="G361" i="2"/>
  <c r="K370" i="2"/>
  <c r="F360" i="2"/>
  <c r="H360" i="2"/>
  <c r="G358" i="2"/>
  <c r="K377" i="2"/>
  <c r="L377" i="2"/>
  <c r="L366" i="2"/>
  <c r="K366" i="2"/>
  <c r="H359" i="2"/>
  <c r="G367" i="2"/>
  <c r="F371" i="2"/>
  <c r="H375" i="2"/>
  <c r="L375" i="2" s="1"/>
  <c r="G376" i="2"/>
  <c r="H358" i="2"/>
  <c r="F359" i="2"/>
  <c r="K364" i="2"/>
  <c r="K369" i="2"/>
  <c r="F375" i="2"/>
  <c r="L374" i="2"/>
  <c r="K374" i="2"/>
  <c r="K371" i="2"/>
  <c r="L371" i="2"/>
  <c r="F374" i="2"/>
  <c r="G374" i="2"/>
  <c r="L365" i="2"/>
  <c r="K365" i="2"/>
  <c r="F365" i="2"/>
  <c r="G365" i="2"/>
  <c r="L356" i="2"/>
  <c r="K356" i="2"/>
  <c r="F356" i="2"/>
  <c r="G356" i="2"/>
  <c r="I11" i="2"/>
  <c r="H11" i="2" s="1"/>
  <c r="J11" i="2"/>
  <c r="I12" i="2"/>
  <c r="H12" i="2" s="1"/>
  <c r="J12" i="2"/>
  <c r="I13" i="2"/>
  <c r="H13" i="2" s="1"/>
  <c r="J13" i="2"/>
  <c r="I14" i="2"/>
  <c r="H14" i="2" s="1"/>
  <c r="J14" i="2"/>
  <c r="I15" i="2"/>
  <c r="H15" i="2" s="1"/>
  <c r="J15" i="2"/>
  <c r="I17" i="2"/>
  <c r="H17" i="2" s="1"/>
  <c r="K17" i="2" s="1"/>
  <c r="J17" i="2"/>
  <c r="I18" i="2"/>
  <c r="H18" i="2" s="1"/>
  <c r="J18" i="2"/>
  <c r="I19" i="2"/>
  <c r="H19" i="2" s="1"/>
  <c r="J19" i="2"/>
  <c r="I22" i="2"/>
  <c r="H22" i="2" s="1"/>
  <c r="J22" i="2"/>
  <c r="I23" i="2"/>
  <c r="H23" i="2" s="1"/>
  <c r="J23" i="2"/>
  <c r="H24" i="2"/>
  <c r="I24" i="2"/>
  <c r="J24" i="2"/>
  <c r="L24" i="2"/>
  <c r="H25" i="2"/>
  <c r="I25" i="2"/>
  <c r="G25" i="2" s="1"/>
  <c r="J25" i="2"/>
  <c r="L25" i="2"/>
  <c r="I26" i="2"/>
  <c r="H26" i="2" s="1"/>
  <c r="J26" i="2"/>
  <c r="I28" i="2"/>
  <c r="H28" i="2" s="1"/>
  <c r="K28" i="2" s="1"/>
  <c r="J28" i="2"/>
  <c r="I29" i="2"/>
  <c r="H29" i="2" s="1"/>
  <c r="L29" i="2" s="1"/>
  <c r="J29" i="2"/>
  <c r="I30" i="2"/>
  <c r="H30" i="2" s="1"/>
  <c r="J30" i="2"/>
  <c r="I31" i="2"/>
  <c r="H31" i="2" s="1"/>
  <c r="J31" i="2"/>
  <c r="I32" i="2"/>
  <c r="F32" i="2" s="1"/>
  <c r="J32" i="2"/>
  <c r="I33" i="2"/>
  <c r="H33" i="2" s="1"/>
  <c r="J33" i="2"/>
  <c r="I37" i="2"/>
  <c r="G37" i="2" s="1"/>
  <c r="J37" i="2"/>
  <c r="I38" i="2"/>
  <c r="H38" i="2" s="1"/>
  <c r="J38" i="2"/>
  <c r="I39" i="2"/>
  <c r="H39" i="2" s="1"/>
  <c r="K39" i="2" s="1"/>
  <c r="J39" i="2"/>
  <c r="I40" i="2"/>
  <c r="H40" i="2" s="1"/>
  <c r="J40" i="2"/>
  <c r="I41" i="2"/>
  <c r="H41" i="2" s="1"/>
  <c r="J41" i="2"/>
  <c r="I42" i="2"/>
  <c r="H42" i="2" s="1"/>
  <c r="J42" i="2"/>
  <c r="I43" i="2"/>
  <c r="H43" i="2" s="1"/>
  <c r="K43" i="2" s="1"/>
  <c r="J43" i="2"/>
  <c r="I44" i="2"/>
  <c r="H44" i="2" s="1"/>
  <c r="J44" i="2"/>
  <c r="I45" i="2"/>
  <c r="H45" i="2" s="1"/>
  <c r="J45" i="2"/>
  <c r="I46" i="2"/>
  <c r="H46" i="2" s="1"/>
  <c r="L46" i="2" s="1"/>
  <c r="J46" i="2"/>
  <c r="H47" i="2"/>
  <c r="I47" i="2"/>
  <c r="G47" i="2" s="1"/>
  <c r="J47" i="2"/>
  <c r="L47" i="2"/>
  <c r="H48" i="2"/>
  <c r="I48" i="2"/>
  <c r="G48" i="2" s="1"/>
  <c r="J48" i="2"/>
  <c r="L48" i="2"/>
  <c r="I49" i="2"/>
  <c r="H49" i="2" s="1"/>
  <c r="K49" i="2" s="1"/>
  <c r="J49" i="2"/>
  <c r="I50" i="2"/>
  <c r="H50" i="2" s="1"/>
  <c r="J50" i="2"/>
  <c r="I51" i="2"/>
  <c r="H51" i="2" s="1"/>
  <c r="J51" i="2"/>
  <c r="I52" i="2"/>
  <c r="H52" i="2" s="1"/>
  <c r="J52" i="2"/>
  <c r="I53" i="2"/>
  <c r="H53" i="2" s="1"/>
  <c r="J53" i="2"/>
  <c r="I54" i="2"/>
  <c r="H54" i="2" s="1"/>
  <c r="J54" i="2"/>
  <c r="I55" i="2"/>
  <c r="H55" i="2" s="1"/>
  <c r="K55" i="2" s="1"/>
  <c r="J55" i="2"/>
  <c r="I56" i="2"/>
  <c r="H56" i="2" s="1"/>
  <c r="J56" i="2"/>
  <c r="H60" i="2"/>
  <c r="I60" i="2"/>
  <c r="G60" i="2" s="1"/>
  <c r="J60" i="2"/>
  <c r="L60" i="2"/>
  <c r="H61" i="2"/>
  <c r="I61" i="2"/>
  <c r="G61" i="2" s="1"/>
  <c r="J61" i="2"/>
  <c r="L61" i="2"/>
  <c r="H62" i="2"/>
  <c r="I62" i="2"/>
  <c r="G62" i="2" s="1"/>
  <c r="J62" i="2"/>
  <c r="L62" i="2"/>
  <c r="H63" i="2"/>
  <c r="I63" i="2"/>
  <c r="G63" i="2" s="1"/>
  <c r="J63" i="2"/>
  <c r="L63" i="2"/>
  <c r="I64" i="2"/>
  <c r="H64" i="2" s="1"/>
  <c r="J64" i="2"/>
  <c r="H65" i="2"/>
  <c r="I65" i="2"/>
  <c r="G65" i="2" s="1"/>
  <c r="J65" i="2"/>
  <c r="L65" i="2"/>
  <c r="H66" i="2"/>
  <c r="I66" i="2"/>
  <c r="G66" i="2" s="1"/>
  <c r="J66" i="2"/>
  <c r="L66" i="2"/>
  <c r="I67" i="2"/>
  <c r="H67" i="2" s="1"/>
  <c r="J67" i="2"/>
  <c r="I68" i="2"/>
  <c r="H68" i="2" s="1"/>
  <c r="K68" i="2" s="1"/>
  <c r="J68" i="2"/>
  <c r="I69" i="2"/>
  <c r="H69" i="2" s="1"/>
  <c r="J69" i="2"/>
  <c r="I70" i="2"/>
  <c r="H70" i="2" s="1"/>
  <c r="J70" i="2"/>
  <c r="I71" i="2"/>
  <c r="H71" i="2" s="1"/>
  <c r="J71" i="2"/>
  <c r="H72" i="2"/>
  <c r="I72" i="2"/>
  <c r="G72" i="2" s="1"/>
  <c r="J72" i="2"/>
  <c r="L72" i="2"/>
  <c r="H73" i="2"/>
  <c r="I73" i="2"/>
  <c r="G73" i="2" s="1"/>
  <c r="J73" i="2"/>
  <c r="L73" i="2"/>
  <c r="I74" i="2"/>
  <c r="H74" i="2" s="1"/>
  <c r="K74" i="2" s="1"/>
  <c r="J74" i="2"/>
  <c r="I75" i="2"/>
  <c r="H75" i="2" s="1"/>
  <c r="J75" i="2"/>
  <c r="I76" i="2"/>
  <c r="H76" i="2" s="1"/>
  <c r="K76" i="2" s="1"/>
  <c r="J76" i="2"/>
  <c r="H77" i="2"/>
  <c r="I77" i="2"/>
  <c r="G77" i="2" s="1"/>
  <c r="J77" i="2"/>
  <c r="L77" i="2"/>
  <c r="I78" i="2"/>
  <c r="H78" i="2" s="1"/>
  <c r="J78" i="2"/>
  <c r="I79" i="2"/>
  <c r="H79" i="2" s="1"/>
  <c r="J79" i="2"/>
  <c r="I80" i="2"/>
  <c r="G80" i="2" s="1"/>
  <c r="J80" i="2"/>
  <c r="I81" i="2"/>
  <c r="H81" i="2" s="1"/>
  <c r="J81" i="2"/>
  <c r="I82" i="2"/>
  <c r="F82" i="2" s="1"/>
  <c r="J82" i="2"/>
  <c r="I83" i="2"/>
  <c r="H83" i="2" s="1"/>
  <c r="J83" i="2"/>
  <c r="I84" i="2"/>
  <c r="H84" i="2" s="1"/>
  <c r="K84" i="2" s="1"/>
  <c r="J84" i="2"/>
  <c r="I85" i="2"/>
  <c r="H85" i="2" s="1"/>
  <c r="J85" i="2"/>
  <c r="I86" i="2"/>
  <c r="H86" i="2" s="1"/>
  <c r="J86" i="2"/>
  <c r="H87" i="2"/>
  <c r="I87" i="2"/>
  <c r="G87" i="2" s="1"/>
  <c r="J87" i="2"/>
  <c r="L87" i="2"/>
  <c r="H88" i="2"/>
  <c r="I88" i="2"/>
  <c r="G88" i="2" s="1"/>
  <c r="J88" i="2"/>
  <c r="L88" i="2"/>
  <c r="I89" i="2"/>
  <c r="H89" i="2" s="1"/>
  <c r="J89" i="2"/>
  <c r="I90" i="2"/>
  <c r="H90" i="2" s="1"/>
  <c r="K90" i="2" s="1"/>
  <c r="J90" i="2"/>
  <c r="I91" i="2"/>
  <c r="H91" i="2" s="1"/>
  <c r="J91" i="2"/>
  <c r="I92" i="2"/>
  <c r="H92" i="2" s="1"/>
  <c r="K92" i="2" s="1"/>
  <c r="J92" i="2"/>
  <c r="H93" i="2"/>
  <c r="I93" i="2"/>
  <c r="G93" i="2" s="1"/>
  <c r="J93" i="2"/>
  <c r="L93" i="2"/>
  <c r="H94" i="2"/>
  <c r="I94" i="2"/>
  <c r="G94" i="2" s="1"/>
  <c r="J94" i="2"/>
  <c r="L94" i="2"/>
  <c r="I95" i="2"/>
  <c r="H95" i="2" s="1"/>
  <c r="J95" i="2"/>
  <c r="I96" i="2"/>
  <c r="F96" i="2" s="1"/>
  <c r="J96" i="2"/>
  <c r="I97" i="2"/>
  <c r="H97" i="2" s="1"/>
  <c r="J97" i="2"/>
  <c r="I98" i="2"/>
  <c r="H98" i="2" s="1"/>
  <c r="K98" i="2" s="1"/>
  <c r="J98" i="2"/>
  <c r="I99" i="2"/>
  <c r="H99" i="2" s="1"/>
  <c r="J99" i="2"/>
  <c r="I100" i="2"/>
  <c r="H100" i="2" s="1"/>
  <c r="K100" i="2" s="1"/>
  <c r="J100" i="2"/>
  <c r="H101" i="2"/>
  <c r="I101" i="2"/>
  <c r="G101" i="2" s="1"/>
  <c r="J101" i="2"/>
  <c r="L101" i="2"/>
  <c r="H102" i="2"/>
  <c r="I102" i="2"/>
  <c r="G102" i="2" s="1"/>
  <c r="J102" i="2"/>
  <c r="L102" i="2"/>
  <c r="I103" i="2"/>
  <c r="H103" i="2" s="1"/>
  <c r="J103" i="2"/>
  <c r="I104" i="2"/>
  <c r="H104" i="2" s="1"/>
  <c r="J104" i="2"/>
  <c r="I105" i="2"/>
  <c r="H105" i="2" s="1"/>
  <c r="J105" i="2"/>
  <c r="H106" i="2"/>
  <c r="I106" i="2"/>
  <c r="G106" i="2" s="1"/>
  <c r="J106" i="2"/>
  <c r="L106" i="2"/>
  <c r="H107" i="2"/>
  <c r="I107" i="2"/>
  <c r="G107" i="2" s="1"/>
  <c r="J107" i="2"/>
  <c r="L107" i="2"/>
  <c r="I108" i="2"/>
  <c r="H108" i="2" s="1"/>
  <c r="K108" i="2" s="1"/>
  <c r="J108" i="2"/>
  <c r="I109" i="2"/>
  <c r="H109" i="2" s="1"/>
  <c r="J109" i="2"/>
  <c r="I110" i="2"/>
  <c r="H110" i="2" s="1"/>
  <c r="J110" i="2"/>
  <c r="I111" i="2"/>
  <c r="H111" i="2" s="1"/>
  <c r="J111" i="2"/>
  <c r="H112" i="2"/>
  <c r="I112" i="2"/>
  <c r="G112" i="2" s="1"/>
  <c r="J112" i="2"/>
  <c r="L112" i="2"/>
  <c r="H113" i="2"/>
  <c r="I113" i="2"/>
  <c r="G113" i="2" s="1"/>
  <c r="J113" i="2"/>
  <c r="L113" i="2"/>
  <c r="I114" i="2"/>
  <c r="H114" i="2" s="1"/>
  <c r="K114" i="2" s="1"/>
  <c r="J114" i="2"/>
  <c r="H115" i="2"/>
  <c r="I115" i="2"/>
  <c r="G115" i="2" s="1"/>
  <c r="J115" i="2"/>
  <c r="L115" i="2"/>
  <c r="H116" i="2"/>
  <c r="I116" i="2"/>
  <c r="G116" i="2" s="1"/>
  <c r="J116" i="2"/>
  <c r="L116" i="2"/>
  <c r="I117" i="2"/>
  <c r="H117" i="2" s="1"/>
  <c r="J117" i="2"/>
  <c r="H118" i="2"/>
  <c r="I118" i="2"/>
  <c r="G118" i="2" s="1"/>
  <c r="J118" i="2"/>
  <c r="L118" i="2"/>
  <c r="H119" i="2"/>
  <c r="I119" i="2"/>
  <c r="G119" i="2" s="1"/>
  <c r="J119" i="2"/>
  <c r="L119" i="2"/>
  <c r="I120" i="2"/>
  <c r="H120" i="2" s="1"/>
  <c r="J120" i="2"/>
  <c r="I121" i="2"/>
  <c r="G121" i="2" s="1"/>
  <c r="J121" i="2"/>
  <c r="I122" i="2"/>
  <c r="H122" i="2" s="1"/>
  <c r="K122" i="2" s="1"/>
  <c r="J122" i="2"/>
  <c r="I123" i="2"/>
  <c r="H123" i="2" s="1"/>
  <c r="J123" i="2"/>
  <c r="I124" i="2"/>
  <c r="H124" i="2" s="1"/>
  <c r="K124" i="2" s="1"/>
  <c r="J124" i="2"/>
  <c r="I125" i="2"/>
  <c r="H125" i="2" s="1"/>
  <c r="J125" i="2"/>
  <c r="I126" i="2"/>
  <c r="F126" i="2" s="1"/>
  <c r="J126" i="2"/>
  <c r="I127" i="2"/>
  <c r="H127" i="2" s="1"/>
  <c r="J127" i="2"/>
  <c r="I128" i="2"/>
  <c r="H128" i="2" s="1"/>
  <c r="J128" i="2"/>
  <c r="H129" i="2"/>
  <c r="I129" i="2"/>
  <c r="G129" i="2" s="1"/>
  <c r="J129" i="2"/>
  <c r="L129" i="2"/>
  <c r="H130" i="2"/>
  <c r="I130" i="2"/>
  <c r="G130" i="2" s="1"/>
  <c r="J130" i="2"/>
  <c r="L130" i="2"/>
  <c r="I131" i="2"/>
  <c r="H131" i="2" s="1"/>
  <c r="L131" i="2" s="1"/>
  <c r="J131" i="2"/>
  <c r="I132" i="2"/>
  <c r="H132" i="2" s="1"/>
  <c r="K132" i="2" s="1"/>
  <c r="J132" i="2"/>
  <c r="I133" i="2"/>
  <c r="H133" i="2" s="1"/>
  <c r="J133" i="2"/>
  <c r="I134" i="2"/>
  <c r="H134" i="2" s="1"/>
  <c r="J134" i="2"/>
  <c r="I135" i="2"/>
  <c r="H135" i="2" s="1"/>
  <c r="J135" i="2"/>
  <c r="I136" i="2"/>
  <c r="H136" i="2" s="1"/>
  <c r="J136" i="2"/>
  <c r="I137" i="2"/>
  <c r="H137" i="2" s="1"/>
  <c r="L137" i="2" s="1"/>
  <c r="J137" i="2"/>
  <c r="I138" i="2"/>
  <c r="H138" i="2" s="1"/>
  <c r="L138" i="2" s="1"/>
  <c r="J138" i="2"/>
  <c r="H139" i="2"/>
  <c r="I139" i="2"/>
  <c r="G139" i="2" s="1"/>
  <c r="J139" i="2"/>
  <c r="L139" i="2"/>
  <c r="H140" i="2"/>
  <c r="I140" i="2"/>
  <c r="G140" i="2" s="1"/>
  <c r="J140" i="2"/>
  <c r="L140" i="2"/>
  <c r="I141" i="2"/>
  <c r="H141" i="2" s="1"/>
  <c r="K141" i="2" s="1"/>
  <c r="J141" i="2"/>
  <c r="I142" i="2"/>
  <c r="H142" i="2" s="1"/>
  <c r="J142" i="2"/>
  <c r="I143" i="2"/>
  <c r="H143" i="2" s="1"/>
  <c r="K143" i="2" s="1"/>
  <c r="J143" i="2"/>
  <c r="I144" i="2"/>
  <c r="H144" i="2" s="1"/>
  <c r="J144" i="2"/>
  <c r="I145" i="2"/>
  <c r="H145" i="2" s="1"/>
  <c r="L145" i="2" s="1"/>
  <c r="J145" i="2"/>
  <c r="I146" i="2"/>
  <c r="H146" i="2" s="1"/>
  <c r="J146" i="2"/>
  <c r="H147" i="2"/>
  <c r="I147" i="2"/>
  <c r="G147" i="2" s="1"/>
  <c r="J147" i="2"/>
  <c r="L147" i="2"/>
  <c r="H148" i="2"/>
  <c r="I148" i="2"/>
  <c r="G148" i="2" s="1"/>
  <c r="J148" i="2"/>
  <c r="L148" i="2"/>
  <c r="I149" i="2"/>
  <c r="H149" i="2" s="1"/>
  <c r="K149" i="2" s="1"/>
  <c r="J149" i="2"/>
  <c r="I150" i="2"/>
  <c r="F150" i="2" s="1"/>
  <c r="J150" i="2"/>
  <c r="I151" i="2"/>
  <c r="H151" i="2" s="1"/>
  <c r="J151" i="2"/>
  <c r="I152" i="2"/>
  <c r="H152" i="2" s="1"/>
  <c r="J152" i="2"/>
  <c r="I153" i="2"/>
  <c r="G153" i="2" s="1"/>
  <c r="J153" i="2"/>
  <c r="I154" i="2"/>
  <c r="H154" i="2" s="1"/>
  <c r="J154" i="2"/>
  <c r="H155" i="2"/>
  <c r="I155" i="2"/>
  <c r="G155" i="2" s="1"/>
  <c r="J155" i="2"/>
  <c r="L155" i="2"/>
  <c r="H156" i="2"/>
  <c r="I156" i="2"/>
  <c r="G156" i="2" s="1"/>
  <c r="J156" i="2"/>
  <c r="L156" i="2"/>
  <c r="I157" i="2"/>
  <c r="H157" i="2" s="1"/>
  <c r="K157" i="2" s="1"/>
  <c r="J157" i="2"/>
  <c r="I158" i="2"/>
  <c r="H158" i="2" s="1"/>
  <c r="J158" i="2"/>
  <c r="I159" i="2"/>
  <c r="G159" i="2" s="1"/>
  <c r="J159" i="2"/>
  <c r="I160" i="2"/>
  <c r="H160" i="2" s="1"/>
  <c r="J160" i="2"/>
  <c r="I161" i="2"/>
  <c r="H161" i="2" s="1"/>
  <c r="L161" i="2" s="1"/>
  <c r="J161" i="2"/>
  <c r="I162" i="2"/>
  <c r="H162" i="2" s="1"/>
  <c r="L162" i="2" s="1"/>
  <c r="J162" i="2"/>
  <c r="I163" i="2"/>
  <c r="H163" i="2" s="1"/>
  <c r="L163" i="2" s="1"/>
  <c r="J163" i="2"/>
  <c r="H164" i="2"/>
  <c r="I164" i="2"/>
  <c r="G164" i="2" s="1"/>
  <c r="J164" i="2"/>
  <c r="L164" i="2"/>
  <c r="H165" i="2"/>
  <c r="I165" i="2"/>
  <c r="G165" i="2" s="1"/>
  <c r="J165" i="2"/>
  <c r="L165" i="2"/>
  <c r="I166" i="2"/>
  <c r="H166" i="2" s="1"/>
  <c r="J166" i="2"/>
  <c r="I167" i="2"/>
  <c r="H167" i="2" s="1"/>
  <c r="J167" i="2"/>
  <c r="I168" i="2"/>
  <c r="H168" i="2" s="1"/>
  <c r="J168" i="2"/>
  <c r="I169" i="2"/>
  <c r="H169" i="2" s="1"/>
  <c r="L169" i="2" s="1"/>
  <c r="J169" i="2"/>
  <c r="I170" i="2"/>
  <c r="H170" i="2" s="1"/>
  <c r="L170" i="2" s="1"/>
  <c r="J170" i="2"/>
  <c r="I171" i="2"/>
  <c r="H171" i="2" s="1"/>
  <c r="L171" i="2" s="1"/>
  <c r="J171" i="2"/>
  <c r="I172" i="2"/>
  <c r="H172" i="2" s="1"/>
  <c r="J172" i="2"/>
  <c r="I173" i="2"/>
  <c r="H173" i="2" s="1"/>
  <c r="K173" i="2" s="1"/>
  <c r="J173" i="2"/>
  <c r="H174" i="2"/>
  <c r="I174" i="2"/>
  <c r="G174" i="2" s="1"/>
  <c r="J174" i="2"/>
  <c r="L174" i="2"/>
  <c r="H175" i="2"/>
  <c r="I175" i="2"/>
  <c r="G175" i="2" s="1"/>
  <c r="J175" i="2"/>
  <c r="L175" i="2"/>
  <c r="I176" i="2"/>
  <c r="H176" i="2" s="1"/>
  <c r="J176" i="2"/>
  <c r="I177" i="2"/>
  <c r="H177" i="2" s="1"/>
  <c r="L177" i="2" s="1"/>
  <c r="J177" i="2"/>
  <c r="I178" i="2"/>
  <c r="H178" i="2" s="1"/>
  <c r="L178" i="2" s="1"/>
  <c r="J178" i="2"/>
  <c r="I179" i="2"/>
  <c r="H179" i="2" s="1"/>
  <c r="J179" i="2"/>
  <c r="I180" i="2"/>
  <c r="H180" i="2" s="1"/>
  <c r="K180" i="2" s="1"/>
  <c r="J180" i="2"/>
  <c r="I181" i="2"/>
  <c r="H181" i="2" s="1"/>
  <c r="K181" i="2" s="1"/>
  <c r="J181" i="2"/>
  <c r="I182" i="2"/>
  <c r="F182" i="2" s="1"/>
  <c r="J182" i="2"/>
  <c r="I183" i="2"/>
  <c r="H183" i="2" s="1"/>
  <c r="J183" i="2"/>
  <c r="I184" i="2"/>
  <c r="H184" i="2" s="1"/>
  <c r="J184" i="2"/>
  <c r="I185" i="2"/>
  <c r="H185" i="2" s="1"/>
  <c r="L185" i="2" s="1"/>
  <c r="J185" i="2"/>
  <c r="I186" i="2"/>
  <c r="H186" i="2" s="1"/>
  <c r="J186" i="2"/>
  <c r="H187" i="2"/>
  <c r="I187" i="2"/>
  <c r="G187" i="2" s="1"/>
  <c r="J187" i="2"/>
  <c r="L187" i="2"/>
  <c r="H188" i="2"/>
  <c r="I188" i="2"/>
  <c r="G188" i="2" s="1"/>
  <c r="J188" i="2"/>
  <c r="L188" i="2"/>
  <c r="I189" i="2"/>
  <c r="H189" i="2" s="1"/>
  <c r="K189" i="2" s="1"/>
  <c r="J189" i="2"/>
  <c r="I190" i="2"/>
  <c r="H190" i="2" s="1"/>
  <c r="K190" i="2" s="1"/>
  <c r="J190" i="2"/>
  <c r="I191" i="2"/>
  <c r="H191" i="2" s="1"/>
  <c r="J191" i="2"/>
  <c r="I192" i="2"/>
  <c r="H192" i="2" s="1"/>
  <c r="J192" i="2"/>
  <c r="I193" i="2"/>
  <c r="H193" i="2" s="1"/>
  <c r="L193" i="2" s="1"/>
  <c r="J193" i="2"/>
  <c r="I194" i="2"/>
  <c r="H194" i="2" s="1"/>
  <c r="J194" i="2"/>
  <c r="I195" i="2"/>
  <c r="H195" i="2" s="1"/>
  <c r="L195" i="2" s="1"/>
  <c r="J195" i="2"/>
  <c r="I196" i="2"/>
  <c r="H196" i="2" s="1"/>
  <c r="K196" i="2" s="1"/>
  <c r="J196" i="2"/>
  <c r="I197" i="2"/>
  <c r="H197" i="2" s="1"/>
  <c r="J197" i="2"/>
  <c r="I198" i="2"/>
  <c r="H198" i="2" s="1"/>
  <c r="J198" i="2"/>
  <c r="H199" i="2"/>
  <c r="I199" i="2"/>
  <c r="G199" i="2" s="1"/>
  <c r="J199" i="2"/>
  <c r="L199" i="2"/>
  <c r="H200" i="2"/>
  <c r="I200" i="2"/>
  <c r="G200" i="2" s="1"/>
  <c r="J200" i="2"/>
  <c r="L200" i="2"/>
  <c r="I201" i="2"/>
  <c r="H201" i="2" s="1"/>
  <c r="J201" i="2"/>
  <c r="I202" i="2"/>
  <c r="H202" i="2" s="1"/>
  <c r="J202" i="2"/>
  <c r="I203" i="2"/>
  <c r="H203" i="2" s="1"/>
  <c r="J203" i="2"/>
  <c r="I204" i="2"/>
  <c r="H204" i="2" s="1"/>
  <c r="K204" i="2" s="1"/>
  <c r="J204" i="2"/>
  <c r="I205" i="2"/>
  <c r="H205" i="2" s="1"/>
  <c r="J205" i="2"/>
  <c r="I206" i="2"/>
  <c r="G206" i="2" s="1"/>
  <c r="J206" i="2"/>
  <c r="I207" i="2"/>
  <c r="G207" i="2" s="1"/>
  <c r="J207" i="2"/>
  <c r="H208" i="2"/>
  <c r="I208" i="2"/>
  <c r="G208" i="2" s="1"/>
  <c r="J208" i="2"/>
  <c r="L208" i="2"/>
  <c r="H209" i="2"/>
  <c r="I209" i="2"/>
  <c r="G209" i="2" s="1"/>
  <c r="J209" i="2"/>
  <c r="L209" i="2"/>
  <c r="I210" i="2"/>
  <c r="H210" i="2" s="1"/>
  <c r="L210" i="2" s="1"/>
  <c r="J210" i="2"/>
  <c r="I211" i="2"/>
  <c r="H211" i="2" s="1"/>
  <c r="L211" i="2" s="1"/>
  <c r="J211" i="2"/>
  <c r="I212" i="2"/>
  <c r="H212" i="2" s="1"/>
  <c r="K212" i="2" s="1"/>
  <c r="J212" i="2"/>
  <c r="I213" i="2"/>
  <c r="H213" i="2" s="1"/>
  <c r="J213" i="2"/>
  <c r="I214" i="2"/>
  <c r="H214" i="2" s="1"/>
  <c r="J214" i="2"/>
  <c r="I215" i="2"/>
  <c r="H215" i="2" s="1"/>
  <c r="J215" i="2"/>
  <c r="H216" i="2"/>
  <c r="I216" i="2"/>
  <c r="G216" i="2" s="1"/>
  <c r="J216" i="2"/>
  <c r="L216" i="2"/>
  <c r="H217" i="2"/>
  <c r="I217" i="2"/>
  <c r="G217" i="2" s="1"/>
  <c r="J217" i="2"/>
  <c r="L217" i="2"/>
  <c r="I218" i="2"/>
  <c r="H218" i="2" s="1"/>
  <c r="L218" i="2" s="1"/>
  <c r="J218" i="2"/>
  <c r="H219" i="2"/>
  <c r="I219" i="2"/>
  <c r="G219" i="2" s="1"/>
  <c r="J219" i="2"/>
  <c r="L219" i="2"/>
  <c r="H220" i="2"/>
  <c r="I220" i="2"/>
  <c r="G220" i="2" s="1"/>
  <c r="J220" i="2"/>
  <c r="L220" i="2"/>
  <c r="I221" i="2"/>
  <c r="H221" i="2" s="1"/>
  <c r="K221" i="2" s="1"/>
  <c r="J221" i="2"/>
  <c r="I222" i="2"/>
  <c r="H222" i="2" s="1"/>
  <c r="J222" i="2"/>
  <c r="I223" i="2"/>
  <c r="H223" i="2" s="1"/>
  <c r="J223" i="2"/>
  <c r="I224" i="2"/>
  <c r="H224" i="2" s="1"/>
  <c r="J224" i="2"/>
  <c r="I225" i="2"/>
  <c r="H225" i="2" s="1"/>
  <c r="L225" i="2" s="1"/>
  <c r="J225" i="2"/>
  <c r="I226" i="2"/>
  <c r="H226" i="2" s="1"/>
  <c r="L226" i="2" s="1"/>
  <c r="J226" i="2"/>
  <c r="I227" i="2"/>
  <c r="H227" i="2" s="1"/>
  <c r="L227" i="2" s="1"/>
  <c r="J227" i="2"/>
  <c r="I228" i="2"/>
  <c r="H228" i="2" s="1"/>
  <c r="K228" i="2" s="1"/>
  <c r="J228" i="2"/>
  <c r="I229" i="2"/>
  <c r="H229" i="2" s="1"/>
  <c r="K229" i="2" s="1"/>
  <c r="J229" i="2"/>
  <c r="H230" i="2"/>
  <c r="I230" i="2"/>
  <c r="G230" i="2" s="1"/>
  <c r="J230" i="2"/>
  <c r="L230" i="2"/>
  <c r="H231" i="2"/>
  <c r="I231" i="2"/>
  <c r="G231" i="2" s="1"/>
  <c r="J231" i="2"/>
  <c r="L231" i="2"/>
  <c r="I232" i="2"/>
  <c r="H232" i="2" s="1"/>
  <c r="J232" i="2"/>
  <c r="I233" i="2"/>
  <c r="F233" i="2" s="1"/>
  <c r="J233" i="2"/>
  <c r="I234" i="2"/>
  <c r="H234" i="2" s="1"/>
  <c r="L234" i="2" s="1"/>
  <c r="J234" i="2"/>
  <c r="I235" i="2"/>
  <c r="H235" i="2" s="1"/>
  <c r="K235" i="2" s="1"/>
  <c r="J235" i="2"/>
  <c r="H236" i="2"/>
  <c r="I236" i="2"/>
  <c r="J236" i="2"/>
  <c r="L236" i="2"/>
  <c r="H237" i="2"/>
  <c r="I237" i="2"/>
  <c r="G237" i="2" s="1"/>
  <c r="J237" i="2"/>
  <c r="L237" i="2"/>
  <c r="I238" i="2"/>
  <c r="H238" i="2" s="1"/>
  <c r="K238" i="2" s="1"/>
  <c r="J238" i="2"/>
  <c r="I239" i="2"/>
  <c r="H239" i="2" s="1"/>
  <c r="J239" i="2"/>
  <c r="I240" i="2"/>
  <c r="H240" i="2" s="1"/>
  <c r="J240" i="2"/>
  <c r="I241" i="2"/>
  <c r="H241" i="2" s="1"/>
  <c r="J241" i="2"/>
  <c r="I242" i="2"/>
  <c r="G242" i="2" s="1"/>
  <c r="J242" i="2"/>
  <c r="I243" i="2"/>
  <c r="H243" i="2" s="1"/>
  <c r="L243" i="2" s="1"/>
  <c r="J243" i="2"/>
  <c r="I244" i="2"/>
  <c r="H244" i="2" s="1"/>
  <c r="K244" i="2" s="1"/>
  <c r="J244" i="2"/>
  <c r="I245" i="2"/>
  <c r="H245" i="2" s="1"/>
  <c r="J245" i="2"/>
  <c r="I246" i="2"/>
  <c r="H246" i="2" s="1"/>
  <c r="J246" i="2"/>
  <c r="I247" i="2"/>
  <c r="H247" i="2" s="1"/>
  <c r="J247" i="2"/>
  <c r="I248" i="2"/>
  <c r="H248" i="2" s="1"/>
  <c r="J248" i="2"/>
  <c r="I249" i="2"/>
  <c r="H249" i="2" s="1"/>
  <c r="K249" i="2" s="1"/>
  <c r="J249" i="2"/>
  <c r="I250" i="2"/>
  <c r="H250" i="2" s="1"/>
  <c r="J250" i="2"/>
  <c r="I251" i="2"/>
  <c r="H251" i="2" s="1"/>
  <c r="L251" i="2" s="1"/>
  <c r="J251" i="2"/>
  <c r="I252" i="2"/>
  <c r="H252" i="2" s="1"/>
  <c r="K252" i="2" s="1"/>
  <c r="J252" i="2"/>
  <c r="H253" i="2"/>
  <c r="I253" i="2"/>
  <c r="J253" i="2"/>
  <c r="L253" i="2"/>
  <c r="H254" i="2"/>
  <c r="I254" i="2"/>
  <c r="J254" i="2"/>
  <c r="L254" i="2"/>
  <c r="I255" i="2"/>
  <c r="H255" i="2" s="1"/>
  <c r="J255" i="2"/>
  <c r="I256" i="2"/>
  <c r="F256" i="2" s="1"/>
  <c r="J256" i="2"/>
  <c r="I257" i="2"/>
  <c r="H257" i="2" s="1"/>
  <c r="L257" i="2" s="1"/>
  <c r="J257" i="2"/>
  <c r="I258" i="2"/>
  <c r="H258" i="2" s="1"/>
  <c r="J258" i="2"/>
  <c r="I259" i="2"/>
  <c r="H259" i="2" s="1"/>
  <c r="K259" i="2" s="1"/>
  <c r="J259" i="2"/>
  <c r="I260" i="2"/>
  <c r="H260" i="2" s="1"/>
  <c r="J260" i="2"/>
  <c r="I261" i="2"/>
  <c r="F261" i="2" s="1"/>
  <c r="J261" i="2"/>
  <c r="I262" i="2"/>
  <c r="H262" i="2" s="1"/>
  <c r="K262" i="2" s="1"/>
  <c r="J262" i="2"/>
  <c r="I263" i="2"/>
  <c r="H263" i="2" s="1"/>
  <c r="L263" i="2" s="1"/>
  <c r="J263" i="2"/>
  <c r="H264" i="2"/>
  <c r="I264" i="2"/>
  <c r="G264" i="2" s="1"/>
  <c r="J264" i="2"/>
  <c r="L264" i="2"/>
  <c r="H265" i="2"/>
  <c r="I265" i="2"/>
  <c r="J265" i="2"/>
  <c r="L265" i="2"/>
  <c r="I266" i="2"/>
  <c r="G266" i="2" s="1"/>
  <c r="J266" i="2"/>
  <c r="I267" i="2"/>
  <c r="H267" i="2" s="1"/>
  <c r="K267" i="2" s="1"/>
  <c r="J267" i="2"/>
  <c r="I268" i="2"/>
  <c r="G268" i="2" s="1"/>
  <c r="J268" i="2"/>
  <c r="I269" i="2"/>
  <c r="H269" i="2" s="1"/>
  <c r="K269" i="2" s="1"/>
  <c r="J269" i="2"/>
  <c r="I270" i="2"/>
  <c r="H270" i="2" s="1"/>
  <c r="L270" i="2" s="1"/>
  <c r="J270" i="2"/>
  <c r="I271" i="2"/>
  <c r="H271" i="2" s="1"/>
  <c r="J271" i="2"/>
  <c r="I272" i="2"/>
  <c r="H272" i="2" s="1"/>
  <c r="J272" i="2"/>
  <c r="I273" i="2"/>
  <c r="H273" i="2" s="1"/>
  <c r="J273" i="2"/>
  <c r="I274" i="2"/>
  <c r="H274" i="2" s="1"/>
  <c r="J274" i="2"/>
  <c r="I275" i="2"/>
  <c r="H275" i="2" s="1"/>
  <c r="J275" i="2"/>
  <c r="H276" i="2"/>
  <c r="I276" i="2"/>
  <c r="G276" i="2" s="1"/>
  <c r="J276" i="2"/>
  <c r="L276" i="2"/>
  <c r="H277" i="2"/>
  <c r="I277" i="2"/>
  <c r="J277" i="2"/>
  <c r="L277" i="2"/>
  <c r="I278" i="2"/>
  <c r="H278" i="2" s="1"/>
  <c r="J278" i="2"/>
  <c r="I279" i="2"/>
  <c r="H279" i="2" s="1"/>
  <c r="J279" i="2"/>
  <c r="I280" i="2"/>
  <c r="H280" i="2" s="1"/>
  <c r="J280" i="2"/>
  <c r="I281" i="2"/>
  <c r="G281" i="2" s="1"/>
  <c r="J281" i="2"/>
  <c r="I282" i="2"/>
  <c r="G282" i="2" s="1"/>
  <c r="J282" i="2"/>
  <c r="I283" i="2"/>
  <c r="H283" i="2" s="1"/>
  <c r="K283" i="2" s="1"/>
  <c r="J283" i="2"/>
  <c r="I284" i="2"/>
  <c r="H284" i="2" s="1"/>
  <c r="J284" i="2"/>
  <c r="I285" i="2"/>
  <c r="H285" i="2" s="1"/>
  <c r="J285" i="2"/>
  <c r="I286" i="2"/>
  <c r="H286" i="2" s="1"/>
  <c r="J286" i="2"/>
  <c r="H287" i="2"/>
  <c r="I287" i="2"/>
  <c r="J287" i="2"/>
  <c r="L287" i="2"/>
  <c r="H288" i="2"/>
  <c r="I288" i="2"/>
  <c r="G288" i="2" s="1"/>
  <c r="J288" i="2"/>
  <c r="L288" i="2"/>
  <c r="I289" i="2"/>
  <c r="H289" i="2" s="1"/>
  <c r="J289" i="2"/>
  <c r="H290" i="2"/>
  <c r="I290" i="2"/>
  <c r="G290" i="2" s="1"/>
  <c r="J290" i="2"/>
  <c r="L290" i="2"/>
  <c r="H291" i="2"/>
  <c r="I291" i="2"/>
  <c r="G291" i="2" s="1"/>
  <c r="J291" i="2"/>
  <c r="L291" i="2"/>
  <c r="I292" i="2"/>
  <c r="H292" i="2" s="1"/>
  <c r="J292" i="2"/>
  <c r="H293" i="2"/>
  <c r="I293" i="2"/>
  <c r="J293" i="2"/>
  <c r="L293" i="2"/>
  <c r="H294" i="2"/>
  <c r="I294" i="2"/>
  <c r="G294" i="2" s="1"/>
  <c r="J294" i="2"/>
  <c r="L294" i="2"/>
  <c r="I295" i="2"/>
  <c r="H295" i="2" s="1"/>
  <c r="K295" i="2" s="1"/>
  <c r="J295" i="2"/>
  <c r="I296" i="2"/>
  <c r="H296" i="2" s="1"/>
  <c r="J296" i="2"/>
  <c r="H297" i="2"/>
  <c r="I297" i="2"/>
  <c r="G297" i="2" s="1"/>
  <c r="J297" i="2"/>
  <c r="L297" i="2"/>
  <c r="H298" i="2"/>
  <c r="I298" i="2"/>
  <c r="G298" i="2" s="1"/>
  <c r="J298" i="2"/>
  <c r="L298" i="2"/>
  <c r="I299" i="2"/>
  <c r="H299" i="2" s="1"/>
  <c r="J299" i="2"/>
  <c r="I300" i="2"/>
  <c r="H300" i="2" s="1"/>
  <c r="L300" i="2" s="1"/>
  <c r="J300" i="2"/>
  <c r="I301" i="2"/>
  <c r="G301" i="2" s="1"/>
  <c r="J301" i="2"/>
  <c r="I302" i="2"/>
  <c r="H302" i="2" s="1"/>
  <c r="J302" i="2"/>
  <c r="I303" i="2"/>
  <c r="J303" i="2"/>
  <c r="I304" i="2"/>
  <c r="H304" i="2" s="1"/>
  <c r="J304" i="2"/>
  <c r="I305" i="2"/>
  <c r="H305" i="2" s="1"/>
  <c r="J305" i="2"/>
  <c r="I306" i="2"/>
  <c r="H306" i="2" s="1"/>
  <c r="J306" i="2"/>
  <c r="I307" i="2"/>
  <c r="H307" i="2" s="1"/>
  <c r="L307" i="2" s="1"/>
  <c r="J307" i="2"/>
  <c r="H308" i="2"/>
  <c r="I308" i="2"/>
  <c r="J308" i="2"/>
  <c r="L308" i="2"/>
  <c r="H309" i="2"/>
  <c r="I309" i="2"/>
  <c r="J309" i="2"/>
  <c r="L309" i="2"/>
  <c r="I310" i="2"/>
  <c r="H310" i="2" s="1"/>
  <c r="J310" i="2"/>
  <c r="I311" i="2"/>
  <c r="G311" i="2" s="1"/>
  <c r="J311" i="2"/>
  <c r="I312" i="2"/>
  <c r="G312" i="2" s="1"/>
  <c r="J312" i="2"/>
  <c r="I313" i="2"/>
  <c r="H313" i="2" s="1"/>
  <c r="J313" i="2"/>
  <c r="H314" i="2"/>
  <c r="I314" i="2"/>
  <c r="G314" i="2" s="1"/>
  <c r="J314" i="2"/>
  <c r="L314" i="2"/>
  <c r="H315" i="2"/>
  <c r="I315" i="2"/>
  <c r="J315" i="2"/>
  <c r="L315" i="2"/>
  <c r="I316" i="2"/>
  <c r="H316" i="2" s="1"/>
  <c r="J316" i="2"/>
  <c r="H317" i="2"/>
  <c r="I317" i="2"/>
  <c r="J317" i="2"/>
  <c r="L317" i="2"/>
  <c r="H318" i="2"/>
  <c r="I318" i="2"/>
  <c r="J318" i="2"/>
  <c r="L318" i="2"/>
  <c r="I319" i="2"/>
  <c r="H319" i="2" s="1"/>
  <c r="K319" i="2" s="1"/>
  <c r="J319" i="2"/>
  <c r="I320" i="2"/>
  <c r="H320" i="2" s="1"/>
  <c r="L320" i="2" s="1"/>
  <c r="J320" i="2"/>
  <c r="I321" i="2"/>
  <c r="H321" i="2" s="1"/>
  <c r="J321" i="2"/>
  <c r="I322" i="2"/>
  <c r="H322" i="2" s="1"/>
  <c r="J322" i="2"/>
  <c r="I323" i="2"/>
  <c r="H323" i="2" s="1"/>
  <c r="J323" i="2"/>
  <c r="I324" i="2"/>
  <c r="G324" i="2" s="1"/>
  <c r="J324" i="2"/>
  <c r="I325" i="2"/>
  <c r="H325" i="2" s="1"/>
  <c r="J325" i="2"/>
  <c r="I326" i="2"/>
  <c r="H326" i="2" s="1"/>
  <c r="J326" i="2"/>
  <c r="I327" i="2"/>
  <c r="H327" i="2" s="1"/>
  <c r="K327" i="2" s="1"/>
  <c r="J327" i="2"/>
  <c r="I328" i="2"/>
  <c r="H328" i="2" s="1"/>
  <c r="L328" i="2" s="1"/>
  <c r="J328" i="2"/>
  <c r="I329" i="2"/>
  <c r="H329" i="2" s="1"/>
  <c r="J329" i="2"/>
  <c r="I330" i="2"/>
  <c r="H330" i="2" s="1"/>
  <c r="J330" i="2"/>
  <c r="I331" i="2"/>
  <c r="F331" i="2" s="1"/>
  <c r="J331" i="2"/>
  <c r="I332" i="2"/>
  <c r="G332" i="2" s="1"/>
  <c r="J332" i="2"/>
  <c r="I333" i="2"/>
  <c r="H333" i="2" s="1"/>
  <c r="J333" i="2"/>
  <c r="I334" i="2"/>
  <c r="G334" i="2" s="1"/>
  <c r="J334" i="2"/>
  <c r="H335" i="2"/>
  <c r="I335" i="2"/>
  <c r="G335" i="2" s="1"/>
  <c r="J335" i="2"/>
  <c r="L335" i="2"/>
  <c r="H336" i="2"/>
  <c r="I336" i="2"/>
  <c r="G336" i="2" s="1"/>
  <c r="J336" i="2"/>
  <c r="L336" i="2"/>
  <c r="I337" i="2"/>
  <c r="H337" i="2" s="1"/>
  <c r="J337" i="2"/>
  <c r="I338" i="2"/>
  <c r="H338" i="2" s="1"/>
  <c r="J338" i="2"/>
  <c r="I339" i="2"/>
  <c r="H339" i="2" s="1"/>
  <c r="J339" i="2"/>
  <c r="I340" i="2"/>
  <c r="H340" i="2" s="1"/>
  <c r="K340" i="2" s="1"/>
  <c r="J340" i="2"/>
  <c r="I341" i="2"/>
  <c r="H341" i="2" s="1"/>
  <c r="J341" i="2"/>
  <c r="I342" i="2"/>
  <c r="G342" i="2" s="1"/>
  <c r="J342" i="2"/>
  <c r="I343" i="2"/>
  <c r="H343" i="2" s="1"/>
  <c r="L343" i="2" s="1"/>
  <c r="J343" i="2"/>
  <c r="H344" i="2"/>
  <c r="I344" i="2"/>
  <c r="G344" i="2" s="1"/>
  <c r="J344" i="2"/>
  <c r="L344" i="2"/>
  <c r="H345" i="2"/>
  <c r="I345" i="2"/>
  <c r="G345" i="2" s="1"/>
  <c r="J345" i="2"/>
  <c r="L345" i="2"/>
  <c r="I346" i="2"/>
  <c r="H346" i="2" s="1"/>
  <c r="J346" i="2"/>
  <c r="I347" i="2"/>
  <c r="F347" i="2" s="1"/>
  <c r="J347" i="2"/>
  <c r="I348" i="2"/>
  <c r="H348" i="2" s="1"/>
  <c r="K348" i="2" s="1"/>
  <c r="J348" i="2"/>
  <c r="I349" i="2"/>
  <c r="H349" i="2" s="1"/>
  <c r="J349" i="2"/>
  <c r="H350" i="2"/>
  <c r="I350" i="2"/>
  <c r="G350" i="2" s="1"/>
  <c r="J350" i="2"/>
  <c r="L350" i="2"/>
  <c r="H351" i="2"/>
  <c r="I351" i="2"/>
  <c r="G351" i="2" s="1"/>
  <c r="J351" i="2"/>
  <c r="L351" i="2"/>
  <c r="I352" i="2"/>
  <c r="H352" i="2" s="1"/>
  <c r="J352" i="2"/>
  <c r="I353" i="2"/>
  <c r="H353" i="2" s="1"/>
  <c r="J353" i="2"/>
  <c r="G262" i="2"/>
  <c r="F351" i="2"/>
  <c r="F350" i="2"/>
  <c r="F345" i="2"/>
  <c r="F344" i="2"/>
  <c r="F336" i="2"/>
  <c r="F335" i="2"/>
  <c r="F298" i="2"/>
  <c r="F297" i="2"/>
  <c r="F294" i="2"/>
  <c r="F291" i="2"/>
  <c r="F287" i="2"/>
  <c r="F276" i="2"/>
  <c r="F253" i="2"/>
  <c r="F237" i="2"/>
  <c r="F231" i="2"/>
  <c r="F230" i="2"/>
  <c r="F220" i="2"/>
  <c r="F219" i="2"/>
  <c r="F217" i="2"/>
  <c r="F199" i="2"/>
  <c r="F200" i="2"/>
  <c r="F208" i="2"/>
  <c r="F209" i="2"/>
  <c r="F216" i="2"/>
  <c r="F25" i="2"/>
  <c r="F47" i="2"/>
  <c r="F48" i="2"/>
  <c r="F60" i="2"/>
  <c r="F61" i="2"/>
  <c r="F62" i="2"/>
  <c r="F63" i="2"/>
  <c r="F65" i="2"/>
  <c r="F66" i="2"/>
  <c r="F72" i="2"/>
  <c r="F73" i="2"/>
  <c r="F77" i="2"/>
  <c r="F87" i="2"/>
  <c r="F88" i="2"/>
  <c r="F93" i="2"/>
  <c r="F94" i="2"/>
  <c r="F101" i="2"/>
  <c r="F102" i="2"/>
  <c r="F106" i="2"/>
  <c r="F107" i="2"/>
  <c r="F112" i="2"/>
  <c r="F113" i="2"/>
  <c r="F115" i="2"/>
  <c r="F116" i="2"/>
  <c r="F118" i="2"/>
  <c r="F119" i="2"/>
  <c r="F129" i="2"/>
  <c r="F130" i="2"/>
  <c r="F139" i="2"/>
  <c r="F140" i="2"/>
  <c r="F147" i="2"/>
  <c r="F148" i="2"/>
  <c r="F155" i="2"/>
  <c r="F156" i="2"/>
  <c r="F164" i="2"/>
  <c r="F165" i="2"/>
  <c r="F174" i="2"/>
  <c r="F175" i="2"/>
  <c r="F187" i="2"/>
  <c r="F188" i="2"/>
  <c r="I10" i="2"/>
  <c r="G10" i="2" s="1"/>
  <c r="J10" i="2"/>
  <c r="L428" i="2" l="1"/>
  <c r="L409" i="2"/>
  <c r="L436" i="2"/>
  <c r="L448" i="2"/>
  <c r="F42" i="2"/>
  <c r="F31" i="2"/>
  <c r="F110" i="2"/>
  <c r="K414" i="2"/>
  <c r="K406" i="2"/>
  <c r="K422" i="2"/>
  <c r="L404" i="2"/>
  <c r="G180" i="2"/>
  <c r="K446" i="2"/>
  <c r="L440" i="2"/>
  <c r="L425" i="2"/>
  <c r="G53" i="2"/>
  <c r="K447" i="2"/>
  <c r="L447" i="2"/>
  <c r="K437" i="2"/>
  <c r="L437" i="2"/>
  <c r="K407" i="2"/>
  <c r="L407" i="2"/>
  <c r="G171" i="2"/>
  <c r="L408" i="2"/>
  <c r="K408" i="2"/>
  <c r="K415" i="2"/>
  <c r="L415" i="2"/>
  <c r="K405" i="2"/>
  <c r="L405" i="2"/>
  <c r="F43" i="2"/>
  <c r="K416" i="2"/>
  <c r="L416" i="2"/>
  <c r="K431" i="2"/>
  <c r="L431" i="2"/>
  <c r="K413" i="2"/>
  <c r="L413" i="2"/>
  <c r="F226" i="2"/>
  <c r="G269" i="2"/>
  <c r="K59" i="2"/>
  <c r="F78" i="2"/>
  <c r="F204" i="2"/>
  <c r="F104" i="2"/>
  <c r="G198" i="2"/>
  <c r="F269" i="2"/>
  <c r="G227" i="2"/>
  <c r="F190" i="2"/>
  <c r="F71" i="2"/>
  <c r="F142" i="2"/>
  <c r="F212" i="2"/>
  <c r="F185" i="2"/>
  <c r="G213" i="2"/>
  <c r="F30" i="2"/>
  <c r="G248" i="2"/>
  <c r="G226" i="2"/>
  <c r="F252" i="2"/>
  <c r="F51" i="2"/>
  <c r="L235" i="2"/>
  <c r="H206" i="2"/>
  <c r="K206" i="2" s="1"/>
  <c r="F173" i="2"/>
  <c r="F218" i="2"/>
  <c r="K367" i="2"/>
  <c r="F17" i="2"/>
  <c r="F127" i="2"/>
  <c r="G45" i="2"/>
  <c r="G12" i="2"/>
  <c r="K175" i="2"/>
  <c r="L173" i="2"/>
  <c r="F149" i="2"/>
  <c r="G218" i="2"/>
  <c r="G270" i="2"/>
  <c r="G238" i="2"/>
  <c r="K376" i="2"/>
  <c r="K57" i="2"/>
  <c r="L57" i="2"/>
  <c r="F144" i="2"/>
  <c r="F339" i="2"/>
  <c r="L124" i="2"/>
  <c r="G203" i="2"/>
  <c r="K288" i="2"/>
  <c r="G280" i="2"/>
  <c r="F50" i="2"/>
  <c r="K147" i="2"/>
  <c r="K113" i="2"/>
  <c r="F111" i="2"/>
  <c r="F70" i="2"/>
  <c r="G340" i="2"/>
  <c r="F99" i="2"/>
  <c r="F95" i="2"/>
  <c r="F33" i="2"/>
  <c r="K93" i="2"/>
  <c r="K87" i="2"/>
  <c r="F89" i="2"/>
  <c r="K227" i="2"/>
  <c r="F136" i="2"/>
  <c r="H126" i="2"/>
  <c r="L126" i="2" s="1"/>
  <c r="F196" i="2"/>
  <c r="G97" i="2"/>
  <c r="G85" i="2"/>
  <c r="H233" i="2"/>
  <c r="L233" i="2" s="1"/>
  <c r="G320" i="2"/>
  <c r="G255" i="2"/>
  <c r="G321" i="2"/>
  <c r="G348" i="2"/>
  <c r="K148" i="2"/>
  <c r="K101" i="2"/>
  <c r="F123" i="2"/>
  <c r="F103" i="2"/>
  <c r="F91" i="2"/>
  <c r="G329" i="2"/>
  <c r="K307" i="2"/>
  <c r="L196" i="2"/>
  <c r="F263" i="2"/>
  <c r="F260" i="2"/>
  <c r="K246" i="2"/>
  <c r="L246" i="2"/>
  <c r="F192" i="2"/>
  <c r="G179" i="2"/>
  <c r="F55" i="2"/>
  <c r="H282" i="2"/>
  <c r="L282" i="2" s="1"/>
  <c r="K243" i="2"/>
  <c r="K220" i="2"/>
  <c r="H121" i="2"/>
  <c r="L121" i="2" s="1"/>
  <c r="H80" i="2"/>
  <c r="K80" i="2" s="1"/>
  <c r="F74" i="2"/>
  <c r="F19" i="2"/>
  <c r="F282" i="2"/>
  <c r="F152" i="2"/>
  <c r="F128" i="2"/>
  <c r="F52" i="2"/>
  <c r="F225" i="2"/>
  <c r="G302" i="2"/>
  <c r="L238" i="2"/>
  <c r="K231" i="2"/>
  <c r="F176" i="2"/>
  <c r="G134" i="2"/>
  <c r="F11" i="2"/>
  <c r="F241" i="2"/>
  <c r="G304" i="2"/>
  <c r="G257" i="2"/>
  <c r="K219" i="2"/>
  <c r="K257" i="2"/>
  <c r="L108" i="2"/>
  <c r="K299" i="2"/>
  <c r="L299" i="2"/>
  <c r="K222" i="2"/>
  <c r="L222" i="2"/>
  <c r="K158" i="2"/>
  <c r="L158" i="2"/>
  <c r="K151" i="2"/>
  <c r="L151" i="2"/>
  <c r="L81" i="2"/>
  <c r="K81" i="2"/>
  <c r="L304" i="2"/>
  <c r="K304" i="2"/>
  <c r="K223" i="2"/>
  <c r="L223" i="2"/>
  <c r="K191" i="2"/>
  <c r="L191" i="2"/>
  <c r="K357" i="2"/>
  <c r="L357" i="2"/>
  <c r="F169" i="2"/>
  <c r="F160" i="2"/>
  <c r="G151" i="2"/>
  <c r="G143" i="2"/>
  <c r="G105" i="2"/>
  <c r="F64" i="2"/>
  <c r="F18" i="2"/>
  <c r="G306" i="2"/>
  <c r="H347" i="2"/>
  <c r="H332" i="2"/>
  <c r="K332" i="2" s="1"/>
  <c r="H311" i="2"/>
  <c r="K311" i="2" s="1"/>
  <c r="H281" i="2"/>
  <c r="K281" i="2" s="1"/>
  <c r="H268" i="2"/>
  <c r="K268" i="2" s="1"/>
  <c r="L180" i="2"/>
  <c r="K177" i="2"/>
  <c r="H159" i="2"/>
  <c r="H153" i="2"/>
  <c r="L153" i="2" s="1"/>
  <c r="H150" i="2"/>
  <c r="K119" i="2"/>
  <c r="H82" i="2"/>
  <c r="K82" i="2" s="1"/>
  <c r="K48" i="2"/>
  <c r="K46" i="2"/>
  <c r="H32" i="2"/>
  <c r="G197" i="2"/>
  <c r="G186" i="2"/>
  <c r="L267" i="2"/>
  <c r="K251" i="2"/>
  <c r="L228" i="2"/>
  <c r="L84" i="2"/>
  <c r="L68" i="2"/>
  <c r="L49" i="2"/>
  <c r="F68" i="2"/>
  <c r="G211" i="2"/>
  <c r="G274" i="2"/>
  <c r="F281" i="2"/>
  <c r="F311" i="2"/>
  <c r="G137" i="2"/>
  <c r="G215" i="2"/>
  <c r="K298" i="2"/>
  <c r="K297" i="2"/>
  <c r="K270" i="2"/>
  <c r="L269" i="2"/>
  <c r="K188" i="2"/>
  <c r="K187" i="2"/>
  <c r="K170" i="2"/>
  <c r="K164" i="2"/>
  <c r="K140" i="2"/>
  <c r="K139" i="2"/>
  <c r="K138" i="2"/>
  <c r="K115" i="2"/>
  <c r="K107" i="2"/>
  <c r="K375" i="2"/>
  <c r="L194" i="2"/>
  <c r="K194" i="2"/>
  <c r="K274" i="2"/>
  <c r="L274" i="2"/>
  <c r="L202" i="2"/>
  <c r="K202" i="2"/>
  <c r="K183" i="2"/>
  <c r="L183" i="2"/>
  <c r="K78" i="2"/>
  <c r="L78" i="2"/>
  <c r="L26" i="2"/>
  <c r="K26" i="2"/>
  <c r="L15" i="2"/>
  <c r="K15" i="2"/>
  <c r="K352" i="2"/>
  <c r="L352" i="2"/>
  <c r="K296" i="2"/>
  <c r="L296" i="2"/>
  <c r="L292" i="2"/>
  <c r="K292" i="2"/>
  <c r="K241" i="2"/>
  <c r="L241" i="2"/>
  <c r="K110" i="2"/>
  <c r="L110" i="2"/>
  <c r="K323" i="2"/>
  <c r="L323" i="2"/>
  <c r="L255" i="2"/>
  <c r="K255" i="2"/>
  <c r="K339" i="2"/>
  <c r="L339" i="2"/>
  <c r="L316" i="2"/>
  <c r="K316" i="2"/>
  <c r="K214" i="2"/>
  <c r="L214" i="2"/>
  <c r="L201" i="2"/>
  <c r="K201" i="2"/>
  <c r="L186" i="2"/>
  <c r="K186" i="2"/>
  <c r="K167" i="2"/>
  <c r="L167" i="2"/>
  <c r="L54" i="2"/>
  <c r="K54" i="2"/>
  <c r="G194" i="2"/>
  <c r="G145" i="2"/>
  <c r="G202" i="2"/>
  <c r="H331" i="2"/>
  <c r="K275" i="2"/>
  <c r="L275" i="2"/>
  <c r="K265" i="2"/>
  <c r="K264" i="2"/>
  <c r="K263" i="2"/>
  <c r="L262" i="2"/>
  <c r="L249" i="2"/>
  <c r="H207" i="2"/>
  <c r="K197" i="2"/>
  <c r="L197" i="2"/>
  <c r="L190" i="2"/>
  <c r="H182" i="2"/>
  <c r="K162" i="2"/>
  <c r="L143" i="2"/>
  <c r="K129" i="2"/>
  <c r="L105" i="2"/>
  <c r="K105" i="2"/>
  <c r="H96" i="2"/>
  <c r="K96" i="2" s="1"/>
  <c r="K86" i="2"/>
  <c r="L86" i="2"/>
  <c r="K63" i="2"/>
  <c r="K61" i="2"/>
  <c r="L43" i="2"/>
  <c r="H37" i="2"/>
  <c r="K37" i="2" s="1"/>
  <c r="K19" i="2"/>
  <c r="L19" i="2"/>
  <c r="K135" i="2"/>
  <c r="L135" i="2"/>
  <c r="G295" i="2"/>
  <c r="F44" i="2"/>
  <c r="G232" i="2"/>
  <c r="G292" i="2"/>
  <c r="G296" i="2"/>
  <c r="F312" i="2"/>
  <c r="F323" i="2"/>
  <c r="K336" i="2"/>
  <c r="K328" i="2"/>
  <c r="H324" i="2"/>
  <c r="K324" i="2" s="1"/>
  <c r="H312" i="2"/>
  <c r="K300" i="2"/>
  <c r="K293" i="2"/>
  <c r="K291" i="2"/>
  <c r="L283" i="2"/>
  <c r="H256" i="2"/>
  <c r="K256" i="2" s="1"/>
  <c r="K215" i="2"/>
  <c r="L215" i="2"/>
  <c r="K213" i="2"/>
  <c r="L213" i="2"/>
  <c r="K205" i="2"/>
  <c r="L205" i="2"/>
  <c r="L203" i="2"/>
  <c r="K203" i="2"/>
  <c r="K166" i="2"/>
  <c r="L166" i="2"/>
  <c r="L146" i="2"/>
  <c r="K146" i="2"/>
  <c r="K134" i="2"/>
  <c r="L134" i="2"/>
  <c r="L97" i="2"/>
  <c r="K97" i="2"/>
  <c r="K70" i="2"/>
  <c r="L70" i="2"/>
  <c r="L38" i="2"/>
  <c r="K38" i="2"/>
  <c r="L179" i="2"/>
  <c r="K179" i="2"/>
  <c r="K41" i="2"/>
  <c r="L41" i="2"/>
  <c r="F167" i="2"/>
  <c r="F131" i="2"/>
  <c r="G69" i="2"/>
  <c r="F39" i="2"/>
  <c r="G214" i="2"/>
  <c r="F292" i="2"/>
  <c r="F258" i="2"/>
  <c r="F303" i="2"/>
  <c r="H303" i="2"/>
  <c r="K303" i="2" s="1"/>
  <c r="F79" i="2"/>
  <c r="F157" i="2"/>
  <c r="F135" i="2"/>
  <c r="F120" i="2"/>
  <c r="G272" i="2"/>
  <c r="F279" i="2"/>
  <c r="G337" i="2"/>
  <c r="G260" i="2"/>
  <c r="K345" i="2"/>
  <c r="K344" i="2"/>
  <c r="K320" i="2"/>
  <c r="L278" i="2"/>
  <c r="K278" i="2"/>
  <c r="K198" i="2"/>
  <c r="L198" i="2"/>
  <c r="K172" i="2"/>
  <c r="L172" i="2"/>
  <c r="L154" i="2"/>
  <c r="K154" i="2"/>
  <c r="K142" i="2"/>
  <c r="L142" i="2"/>
  <c r="L89" i="2"/>
  <c r="K89" i="2"/>
  <c r="K73" i="2"/>
  <c r="K51" i="2"/>
  <c r="L51" i="2"/>
  <c r="K30" i="2"/>
  <c r="L30" i="2"/>
  <c r="K317" i="2"/>
  <c r="K315" i="2"/>
  <c r="K309" i="2"/>
  <c r="K308" i="2"/>
  <c r="K277" i="2"/>
  <c r="K253" i="2"/>
  <c r="K217" i="2"/>
  <c r="K199" i="2"/>
  <c r="K156" i="2"/>
  <c r="K155" i="2"/>
  <c r="K77" i="2"/>
  <c r="K65" i="2"/>
  <c r="K24" i="2"/>
  <c r="K174" i="2"/>
  <c r="K47" i="2"/>
  <c r="K368" i="2"/>
  <c r="K362" i="2"/>
  <c r="L362" i="2"/>
  <c r="K209" i="2"/>
  <c r="K208" i="2"/>
  <c r="K130" i="2"/>
  <c r="K62" i="2"/>
  <c r="K66" i="2"/>
  <c r="K361" i="2"/>
  <c r="L361" i="2"/>
  <c r="K335" i="2"/>
  <c r="K318" i="2"/>
  <c r="K314" i="2"/>
  <c r="K290" i="2"/>
  <c r="K254" i="2"/>
  <c r="K216" i="2"/>
  <c r="K200" i="2"/>
  <c r="K118" i="2"/>
  <c r="K102" i="2"/>
  <c r="K94" i="2"/>
  <c r="K351" i="2"/>
  <c r="K350" i="2"/>
  <c r="K294" i="2"/>
  <c r="K287" i="2"/>
  <c r="K165" i="2"/>
  <c r="K112" i="2"/>
  <c r="K106" i="2"/>
  <c r="K88" i="2"/>
  <c r="K72" i="2"/>
  <c r="K25" i="2"/>
  <c r="K360" i="2"/>
  <c r="L360" i="2"/>
  <c r="L358" i="2"/>
  <c r="K358" i="2"/>
  <c r="K359" i="2"/>
  <c r="L359" i="2"/>
  <c r="K330" i="2"/>
  <c r="L330" i="2"/>
  <c r="K302" i="2"/>
  <c r="L302" i="2"/>
  <c r="K285" i="2"/>
  <c r="L285" i="2"/>
  <c r="K349" i="2"/>
  <c r="L349" i="2"/>
  <c r="K284" i="2"/>
  <c r="L284" i="2"/>
  <c r="K258" i="2"/>
  <c r="L258" i="2"/>
  <c r="K353" i="2"/>
  <c r="L353" i="2"/>
  <c r="K310" i="2"/>
  <c r="L310" i="2"/>
  <c r="K289" i="2"/>
  <c r="L289" i="2"/>
  <c r="L279" i="2"/>
  <c r="K279" i="2"/>
  <c r="K322" i="2"/>
  <c r="L322" i="2"/>
  <c r="K329" i="2"/>
  <c r="L329" i="2"/>
  <c r="K321" i="2"/>
  <c r="L321" i="2"/>
  <c r="K273" i="2"/>
  <c r="L273" i="2"/>
  <c r="K346" i="2"/>
  <c r="L346" i="2"/>
  <c r="K326" i="2"/>
  <c r="L326" i="2"/>
  <c r="K306" i="2"/>
  <c r="L306" i="2"/>
  <c r="K272" i="2"/>
  <c r="L272" i="2"/>
  <c r="L248" i="2"/>
  <c r="K248" i="2"/>
  <c r="K341" i="2"/>
  <c r="L341" i="2"/>
  <c r="K333" i="2"/>
  <c r="L333" i="2"/>
  <c r="K325" i="2"/>
  <c r="L325" i="2"/>
  <c r="K305" i="2"/>
  <c r="L305" i="2"/>
  <c r="K286" i="2"/>
  <c r="L286" i="2"/>
  <c r="L271" i="2"/>
  <c r="K271" i="2"/>
  <c r="K260" i="2"/>
  <c r="L260" i="2"/>
  <c r="L250" i="2"/>
  <c r="K250" i="2"/>
  <c r="L240" i="2"/>
  <c r="K240" i="2"/>
  <c r="K338" i="2"/>
  <c r="L338" i="2"/>
  <c r="K245" i="2"/>
  <c r="L245" i="2"/>
  <c r="K337" i="2"/>
  <c r="L337" i="2"/>
  <c r="K313" i="2"/>
  <c r="L313" i="2"/>
  <c r="K280" i="2"/>
  <c r="L280" i="2"/>
  <c r="K128" i="2"/>
  <c r="L128" i="2"/>
  <c r="H266" i="2"/>
  <c r="H261" i="2"/>
  <c r="H242" i="2"/>
  <c r="K111" i="2"/>
  <c r="L111" i="2"/>
  <c r="K99" i="2"/>
  <c r="L99" i="2"/>
  <c r="K79" i="2"/>
  <c r="L79" i="2"/>
  <c r="K14" i="2"/>
  <c r="L14" i="2"/>
  <c r="K53" i="2"/>
  <c r="L53" i="2"/>
  <c r="F271" i="2"/>
  <c r="G326" i="2"/>
  <c r="H301" i="2"/>
  <c r="K236" i="2"/>
  <c r="K225" i="2"/>
  <c r="L221" i="2"/>
  <c r="K211" i="2"/>
  <c r="K131" i="2"/>
  <c r="K127" i="2"/>
  <c r="L127" i="2"/>
  <c r="K117" i="2"/>
  <c r="L117" i="2"/>
  <c r="K104" i="2"/>
  <c r="L104" i="2"/>
  <c r="K91" i="2"/>
  <c r="L91" i="2"/>
  <c r="L76" i="2"/>
  <c r="K69" i="2"/>
  <c r="L69" i="2"/>
  <c r="K52" i="2"/>
  <c r="L52" i="2"/>
  <c r="K31" i="2"/>
  <c r="L31" i="2"/>
  <c r="K22" i="2"/>
  <c r="L22" i="2"/>
  <c r="K23" i="2"/>
  <c r="L23" i="2"/>
  <c r="L348" i="2"/>
  <c r="L340" i="2"/>
  <c r="K276" i="2"/>
  <c r="K232" i="2"/>
  <c r="L232" i="2"/>
  <c r="K192" i="2"/>
  <c r="L192" i="2"/>
  <c r="K184" i="2"/>
  <c r="L184" i="2"/>
  <c r="K160" i="2"/>
  <c r="L160" i="2"/>
  <c r="K152" i="2"/>
  <c r="L152" i="2"/>
  <c r="K144" i="2"/>
  <c r="L144" i="2"/>
  <c r="K136" i="2"/>
  <c r="L136" i="2"/>
  <c r="K64" i="2"/>
  <c r="L64" i="2"/>
  <c r="K45" i="2"/>
  <c r="L45" i="2"/>
  <c r="K42" i="2"/>
  <c r="L42" i="2"/>
  <c r="K13" i="2"/>
  <c r="L13" i="2"/>
  <c r="K224" i="2"/>
  <c r="L224" i="2"/>
  <c r="K40" i="2"/>
  <c r="L40" i="2"/>
  <c r="L327" i="2"/>
  <c r="L319" i="2"/>
  <c r="L295" i="2"/>
  <c r="K230" i="2"/>
  <c r="K168" i="2"/>
  <c r="L168" i="2"/>
  <c r="K103" i="2"/>
  <c r="L103" i="2"/>
  <c r="K71" i="2"/>
  <c r="L71" i="2"/>
  <c r="K60" i="2"/>
  <c r="K33" i="2"/>
  <c r="L33" i="2"/>
  <c r="F195" i="2"/>
  <c r="G163" i="2"/>
  <c r="G259" i="2"/>
  <c r="K343" i="2"/>
  <c r="H342" i="2"/>
  <c r="H334" i="2"/>
  <c r="K247" i="2"/>
  <c r="L247" i="2"/>
  <c r="K239" i="2"/>
  <c r="L239" i="2"/>
  <c r="L229" i="2"/>
  <c r="K210" i="2"/>
  <c r="K193" i="2"/>
  <c r="L189" i="2"/>
  <c r="K185" i="2"/>
  <c r="L181" i="2"/>
  <c r="K161" i="2"/>
  <c r="L157" i="2"/>
  <c r="L149" i="2"/>
  <c r="K145" i="2"/>
  <c r="L141" i="2"/>
  <c r="K137" i="2"/>
  <c r="K123" i="2"/>
  <c r="L123" i="2"/>
  <c r="L100" i="2"/>
  <c r="K95" i="2"/>
  <c r="L95" i="2"/>
  <c r="K83" i="2"/>
  <c r="L83" i="2"/>
  <c r="K44" i="2"/>
  <c r="L44" i="2"/>
  <c r="K12" i="2"/>
  <c r="L12" i="2"/>
  <c r="K176" i="2"/>
  <c r="L176" i="2"/>
  <c r="K50" i="2"/>
  <c r="L50" i="2"/>
  <c r="F259" i="2"/>
  <c r="L259" i="2"/>
  <c r="K237" i="2"/>
  <c r="K234" i="2"/>
  <c r="K226" i="2"/>
  <c r="K218" i="2"/>
  <c r="L204" i="2"/>
  <c r="K195" i="2"/>
  <c r="K178" i="2"/>
  <c r="K169" i="2"/>
  <c r="K163" i="2"/>
  <c r="K133" i="2"/>
  <c r="L133" i="2"/>
  <c r="K116" i="2"/>
  <c r="L92" i="2"/>
  <c r="K75" i="2"/>
  <c r="L75" i="2"/>
  <c r="K56" i="2"/>
  <c r="L56" i="2"/>
  <c r="K125" i="2"/>
  <c r="L125" i="2"/>
  <c r="K85" i="2"/>
  <c r="L85" i="2"/>
  <c r="L252" i="2"/>
  <c r="L244" i="2"/>
  <c r="L212" i="2"/>
  <c r="K171" i="2"/>
  <c r="L132" i="2"/>
  <c r="K120" i="2"/>
  <c r="L120" i="2"/>
  <c r="K109" i="2"/>
  <c r="L109" i="2"/>
  <c r="K67" i="2"/>
  <c r="L67" i="2"/>
  <c r="K29" i="2"/>
  <c r="K18" i="2"/>
  <c r="L18" i="2"/>
  <c r="K11" i="2"/>
  <c r="L11" i="2"/>
  <c r="L122" i="2"/>
  <c r="L114" i="2"/>
  <c r="L98" i="2"/>
  <c r="L90" i="2"/>
  <c r="L74" i="2"/>
  <c r="L55" i="2"/>
  <c r="L39" i="2"/>
  <c r="L28" i="2"/>
  <c r="L17" i="2"/>
  <c r="F262" i="2"/>
  <c r="G258" i="2"/>
  <c r="F257" i="2"/>
  <c r="G261" i="2"/>
  <c r="G256" i="2"/>
  <c r="G286" i="2"/>
  <c r="F301" i="2"/>
  <c r="F320" i="2"/>
  <c r="G293" i="2"/>
  <c r="F295" i="2"/>
  <c r="F270" i="2"/>
  <c r="F302" i="2"/>
  <c r="F321" i="2"/>
  <c r="G245" i="2"/>
  <c r="F310" i="2"/>
  <c r="G310" i="2"/>
  <c r="G277" i="2"/>
  <c r="F254" i="2"/>
  <c r="G254" i="2"/>
  <c r="G239" i="2"/>
  <c r="F322" i="2"/>
  <c r="F329" i="2"/>
  <c r="G235" i="2"/>
  <c r="G240" i="2"/>
  <c r="G322" i="2"/>
  <c r="F251" i="2"/>
  <c r="F277" i="2"/>
  <c r="G285" i="2"/>
  <c r="F227" i="2"/>
  <c r="F239" i="2"/>
  <c r="F246" i="2"/>
  <c r="F285" i="2"/>
  <c r="G309" i="2"/>
  <c r="F330" i="2"/>
  <c r="F250" i="2"/>
  <c r="G251" i="2"/>
  <c r="F244" i="2"/>
  <c r="G250" i="2"/>
  <c r="F240" i="2"/>
  <c r="F286" i="2"/>
  <c r="F293" i="2"/>
  <c r="F308" i="2"/>
  <c r="F245" i="2"/>
  <c r="F309" i="2"/>
  <c r="G224" i="2"/>
  <c r="F238" i="2"/>
  <c r="G252" i="2"/>
  <c r="F316" i="2"/>
  <c r="G328" i="2"/>
  <c r="G353" i="2"/>
  <c r="F249" i="2"/>
  <c r="G330" i="2"/>
  <c r="G244" i="2"/>
  <c r="F223" i="2"/>
  <c r="F232" i="2"/>
  <c r="G249" i="2"/>
  <c r="F266" i="2"/>
  <c r="F268" i="2"/>
  <c r="F352" i="2"/>
  <c r="F278" i="2"/>
  <c r="F284" i="2"/>
  <c r="F338" i="2"/>
  <c r="F346" i="2"/>
  <c r="G246" i="2"/>
  <c r="F248" i="2"/>
  <c r="G278" i="2"/>
  <c r="G284" i="2"/>
  <c r="F300" i="2"/>
  <c r="G308" i="2"/>
  <c r="F337" i="2"/>
  <c r="G338" i="2"/>
  <c r="G346" i="2"/>
  <c r="F224" i="2"/>
  <c r="F229" i="2"/>
  <c r="G300" i="2"/>
  <c r="F328" i="2"/>
  <c r="F353" i="2"/>
  <c r="G233" i="2"/>
  <c r="G241" i="2"/>
  <c r="G253" i="2"/>
  <c r="G263" i="2"/>
  <c r="G271" i="2"/>
  <c r="G279" i="2"/>
  <c r="G287" i="2"/>
  <c r="G303" i="2"/>
  <c r="G323" i="2"/>
  <c r="G331" i="2"/>
  <c r="G339" i="2"/>
  <c r="G347" i="2"/>
  <c r="F247" i="2"/>
  <c r="F267" i="2"/>
  <c r="F275" i="2"/>
  <c r="F283" i="2"/>
  <c r="F299" i="2"/>
  <c r="F307" i="2"/>
  <c r="F315" i="2"/>
  <c r="G316" i="2"/>
  <c r="F319" i="2"/>
  <c r="F327" i="2"/>
  <c r="F343" i="2"/>
  <c r="G352" i="2"/>
  <c r="G247" i="2"/>
  <c r="G267" i="2"/>
  <c r="F274" i="2"/>
  <c r="G275" i="2"/>
  <c r="G283" i="2"/>
  <c r="F290" i="2"/>
  <c r="G299" i="2"/>
  <c r="F306" i="2"/>
  <c r="G307" i="2"/>
  <c r="F314" i="2"/>
  <c r="G315" i="2"/>
  <c r="G319" i="2"/>
  <c r="F326" i="2"/>
  <c r="G327" i="2"/>
  <c r="F334" i="2"/>
  <c r="F342" i="2"/>
  <c r="G343" i="2"/>
  <c r="G225" i="2"/>
  <c r="F243" i="2"/>
  <c r="F265" i="2"/>
  <c r="F273" i="2"/>
  <c r="F289" i="2"/>
  <c r="F305" i="2"/>
  <c r="F313" i="2"/>
  <c r="F325" i="2"/>
  <c r="F333" i="2"/>
  <c r="F341" i="2"/>
  <c r="F349" i="2"/>
  <c r="F242" i="2"/>
  <c r="G243" i="2"/>
  <c r="F255" i="2"/>
  <c r="F264" i="2"/>
  <c r="G265" i="2"/>
  <c r="F272" i="2"/>
  <c r="G273" i="2"/>
  <c r="F280" i="2"/>
  <c r="F288" i="2"/>
  <c r="G289" i="2"/>
  <c r="F296" i="2"/>
  <c r="F304" i="2"/>
  <c r="G305" i="2"/>
  <c r="G313" i="2"/>
  <c r="F324" i="2"/>
  <c r="G325" i="2"/>
  <c r="F332" i="2"/>
  <c r="G333" i="2"/>
  <c r="F340" i="2"/>
  <c r="G341" i="2"/>
  <c r="F348" i="2"/>
  <c r="G349" i="2"/>
  <c r="F193" i="2"/>
  <c r="F235" i="2"/>
  <c r="G193" i="2"/>
  <c r="F222" i="2"/>
  <c r="G223" i="2"/>
  <c r="F228" i="2"/>
  <c r="G229" i="2"/>
  <c r="F221" i="2"/>
  <c r="G222" i="2"/>
  <c r="G228" i="2"/>
  <c r="F234" i="2"/>
  <c r="F177" i="2"/>
  <c r="G221" i="2"/>
  <c r="G234" i="2"/>
  <c r="G177" i="2"/>
  <c r="F178" i="2"/>
  <c r="G178" i="2"/>
  <c r="G169" i="2"/>
  <c r="F86" i="2"/>
  <c r="G86" i="2"/>
  <c r="G23" i="2"/>
  <c r="F23" i="2"/>
  <c r="F210" i="2"/>
  <c r="G201" i="2"/>
  <c r="F201" i="2"/>
  <c r="G182" i="2"/>
  <c r="G210" i="2"/>
  <c r="F211" i="2"/>
  <c r="F213" i="2"/>
  <c r="F214" i="2"/>
  <c r="F215" i="2"/>
  <c r="G212" i="2"/>
  <c r="G205" i="2"/>
  <c r="F205" i="2"/>
  <c r="F207" i="2"/>
  <c r="F206" i="2"/>
  <c r="F202" i="2"/>
  <c r="F203" i="2"/>
  <c r="G204" i="2"/>
  <c r="F109" i="2"/>
  <c r="G64" i="2"/>
  <c r="F186" i="2"/>
  <c r="F180" i="2"/>
  <c r="G71" i="2"/>
  <c r="F171" i="2"/>
  <c r="F194" i="2"/>
  <c r="G104" i="2"/>
  <c r="G157" i="2"/>
  <c r="G42" i="2"/>
  <c r="G162" i="2"/>
  <c r="F80" i="2"/>
  <c r="G89" i="2"/>
  <c r="G172" i="2"/>
  <c r="G136" i="2"/>
  <c r="F153" i="2"/>
  <c r="F197" i="2"/>
  <c r="F45" i="2"/>
  <c r="F143" i="2"/>
  <c r="F198" i="2"/>
  <c r="G195" i="2"/>
  <c r="G176" i="2"/>
  <c r="F163" i="2"/>
  <c r="G161" i="2"/>
  <c r="G154" i="2"/>
  <c r="G152" i="2"/>
  <c r="F137" i="2"/>
  <c r="F76" i="2"/>
  <c r="F69" i="2"/>
  <c r="F168" i="2"/>
  <c r="F161" i="2"/>
  <c r="G144" i="2"/>
  <c r="F134" i="2"/>
  <c r="F85" i="2"/>
  <c r="G50" i="2"/>
  <c r="G149" i="2"/>
  <c r="G126" i="2"/>
  <c r="G114" i="2"/>
  <c r="F97" i="2"/>
  <c r="G28" i="2"/>
  <c r="F28" i="2"/>
  <c r="G168" i="2"/>
  <c r="F159" i="2"/>
  <c r="G146" i="2"/>
  <c r="G128" i="2"/>
  <c r="F121" i="2"/>
  <c r="G109" i="2"/>
  <c r="G76" i="2"/>
  <c r="G54" i="2"/>
  <c r="G52" i="2"/>
  <c r="G30" i="2"/>
  <c r="F14" i="2"/>
  <c r="G181" i="2"/>
  <c r="G138" i="2"/>
  <c r="G117" i="2"/>
  <c r="G49" i="2"/>
  <c r="G46" i="2"/>
  <c r="G44" i="2"/>
  <c r="G26" i="2"/>
  <c r="G190" i="2"/>
  <c r="F181" i="2"/>
  <c r="F151" i="2"/>
  <c r="G141" i="2"/>
  <c r="G125" i="2"/>
  <c r="G120" i="2"/>
  <c r="F117" i="2"/>
  <c r="F105" i="2"/>
  <c r="G90" i="2"/>
  <c r="F49" i="2"/>
  <c r="G39" i="2"/>
  <c r="G22" i="2"/>
  <c r="G173" i="2"/>
  <c r="G185" i="2"/>
  <c r="G160" i="2"/>
  <c r="F141" i="2"/>
  <c r="G133" i="2"/>
  <c r="F125" i="2"/>
  <c r="G122" i="2"/>
  <c r="G110" i="2"/>
  <c r="G96" i="2"/>
  <c r="G84" i="2"/>
  <c r="G79" i="2"/>
  <c r="G68" i="2"/>
  <c r="G41" i="2"/>
  <c r="F37" i="2"/>
  <c r="F22" i="2"/>
  <c r="F145" i="2"/>
  <c r="F133" i="2"/>
  <c r="G98" i="2"/>
  <c r="F84" i="2"/>
  <c r="G81" i="2"/>
  <c r="F53" i="2"/>
  <c r="F41" i="2"/>
  <c r="F12" i="2"/>
  <c r="G38" i="2"/>
  <c r="G33" i="2"/>
  <c r="G14" i="2"/>
  <c r="G17" i="2"/>
  <c r="G11" i="2"/>
  <c r="G13" i="2"/>
  <c r="F29" i="2"/>
  <c r="G29" i="2"/>
  <c r="G189" i="2"/>
  <c r="F15" i="2"/>
  <c r="G15" i="2"/>
  <c r="G196" i="2"/>
  <c r="F189" i="2"/>
  <c r="F183" i="2"/>
  <c r="G183" i="2"/>
  <c r="F158" i="2"/>
  <c r="G158" i="2"/>
  <c r="F108" i="2"/>
  <c r="G108" i="2"/>
  <c r="F67" i="2"/>
  <c r="G67" i="2"/>
  <c r="F83" i="2"/>
  <c r="G83" i="2"/>
  <c r="G192" i="2"/>
  <c r="F166" i="2"/>
  <c r="G166" i="2"/>
  <c r="F179" i="2"/>
  <c r="F132" i="2"/>
  <c r="G132" i="2"/>
  <c r="F124" i="2"/>
  <c r="G124" i="2"/>
  <c r="F40" i="2"/>
  <c r="G40" i="2"/>
  <c r="F170" i="2"/>
  <c r="F75" i="2"/>
  <c r="G75" i="2"/>
  <c r="F56" i="2"/>
  <c r="G56" i="2"/>
  <c r="G184" i="2"/>
  <c r="F172" i="2"/>
  <c r="G170" i="2"/>
  <c r="F92" i="2"/>
  <c r="G92" i="2"/>
  <c r="F191" i="2"/>
  <c r="G191" i="2"/>
  <c r="F184" i="2"/>
  <c r="G167" i="2"/>
  <c r="F100" i="2"/>
  <c r="G100" i="2"/>
  <c r="F162" i="2"/>
  <c r="F154" i="2"/>
  <c r="F146" i="2"/>
  <c r="F138" i="2"/>
  <c r="G131" i="2"/>
  <c r="G123" i="2"/>
  <c r="F122" i="2"/>
  <c r="F114" i="2"/>
  <c r="G99" i="2"/>
  <c r="F98" i="2"/>
  <c r="G91" i="2"/>
  <c r="F90" i="2"/>
  <c r="G82" i="2"/>
  <c r="F81" i="2"/>
  <c r="G74" i="2"/>
  <c r="G55" i="2"/>
  <c r="F54" i="2"/>
  <c r="F46" i="2"/>
  <c r="F38" i="2"/>
  <c r="F26" i="2"/>
  <c r="F13" i="2"/>
  <c r="G150" i="2"/>
  <c r="G142" i="2"/>
  <c r="G31" i="2"/>
  <c r="G18" i="2"/>
  <c r="G135" i="2"/>
  <c r="G127" i="2"/>
  <c r="G111" i="2"/>
  <c r="G103" i="2"/>
  <c r="G95" i="2"/>
  <c r="G78" i="2"/>
  <c r="G70" i="2"/>
  <c r="G51" i="2"/>
  <c r="G43" i="2"/>
  <c r="G32" i="2"/>
  <c r="G19" i="2"/>
  <c r="F10" i="2"/>
  <c r="H10" i="2"/>
  <c r="L311" i="2" l="1"/>
  <c r="L256" i="2"/>
  <c r="L303" i="2"/>
  <c r="K233" i="2"/>
  <c r="L80" i="2"/>
  <c r="K153" i="2"/>
  <c r="L332" i="2"/>
  <c r="L206" i="2"/>
  <c r="L82" i="2"/>
  <c r="L268" i="2"/>
  <c r="K121" i="2"/>
  <c r="K282" i="2"/>
  <c r="K126" i="2"/>
  <c r="L281" i="2"/>
  <c r="L96" i="2"/>
  <c r="L324" i="2"/>
  <c r="K159" i="2"/>
  <c r="L159" i="2"/>
  <c r="K347" i="2"/>
  <c r="L347" i="2"/>
  <c r="K32" i="2"/>
  <c r="L32" i="2"/>
  <c r="K150" i="2"/>
  <c r="L150" i="2"/>
  <c r="K182" i="2"/>
  <c r="L182" i="2"/>
  <c r="K207" i="2"/>
  <c r="L207" i="2"/>
  <c r="L37" i="2"/>
  <c r="K312" i="2"/>
  <c r="L312" i="2"/>
  <c r="L331" i="2"/>
  <c r="K331" i="2"/>
  <c r="L242" i="2"/>
  <c r="K242" i="2"/>
  <c r="K261" i="2"/>
  <c r="L261" i="2"/>
  <c r="K334" i="2"/>
  <c r="L334" i="2"/>
  <c r="K266" i="2"/>
  <c r="L266" i="2"/>
  <c r="L342" i="2"/>
  <c r="K342" i="2"/>
  <c r="K301" i="2"/>
  <c r="L301" i="2"/>
  <c r="K10" i="2"/>
  <c r="L10" i="2"/>
  <c r="H9" i="2" l="1"/>
  <c r="I9" i="2"/>
  <c r="J9" i="2"/>
  <c r="L9" i="2"/>
  <c r="L6" i="2" s="1"/>
  <c r="L4" i="2" l="1"/>
  <c r="K9" i="2"/>
  <c r="L5" i="2" s="1"/>
  <c r="F9" i="2" l="1"/>
  <c r="B6" i="2" l="1"/>
  <c r="B5" i="2"/>
  <c r="B4" i="2"/>
  <c r="H41" i="5"/>
  <c r="G41" i="5"/>
  <c r="F41" i="5"/>
  <c r="D41" i="5"/>
  <c r="E41" i="5" s="1"/>
  <c r="B41" i="5"/>
  <c r="H40" i="5"/>
  <c r="G40" i="5"/>
  <c r="F40" i="5"/>
  <c r="D40" i="5"/>
  <c r="E40" i="5" s="1"/>
  <c r="B40" i="5"/>
  <c r="H39" i="5"/>
  <c r="G39" i="5"/>
  <c r="F39" i="5"/>
  <c r="D39" i="5"/>
  <c r="E39" i="5" s="1"/>
  <c r="B39" i="5"/>
  <c r="H38" i="5"/>
  <c r="G38" i="5"/>
  <c r="F38" i="5"/>
  <c r="D38" i="5"/>
  <c r="E38" i="5" s="1"/>
  <c r="B38" i="5"/>
  <c r="J32" i="3"/>
  <c r="K32" i="3" s="1"/>
  <c r="I38" i="5" s="1"/>
  <c r="J33" i="3"/>
  <c r="K33" i="3" s="1"/>
  <c r="I39" i="5" s="1"/>
  <c r="J34" i="3"/>
  <c r="K34" i="3" s="1"/>
  <c r="I40" i="5" s="1"/>
  <c r="J35" i="3"/>
  <c r="K35" i="3" s="1"/>
  <c r="I41" i="5" s="1"/>
  <c r="H29" i="5"/>
  <c r="G29" i="5"/>
  <c r="F29" i="5"/>
  <c r="D29" i="5"/>
  <c r="E29" i="5" s="1"/>
  <c r="B29" i="5"/>
  <c r="J23" i="3"/>
  <c r="K23" i="3" s="1"/>
  <c r="I29" i="5" s="1"/>
  <c r="H20" i="5"/>
  <c r="G20" i="5"/>
  <c r="F20" i="5"/>
  <c r="D20" i="5"/>
  <c r="E20" i="5" s="1"/>
  <c r="B20" i="5"/>
  <c r="J14" i="3"/>
  <c r="K14" i="3" s="1"/>
  <c r="I20" i="5" s="1"/>
  <c r="H21" i="5"/>
  <c r="G21" i="5"/>
  <c r="F21" i="5"/>
  <c r="D21" i="5"/>
  <c r="E21" i="5" s="1"/>
  <c r="B21" i="5"/>
  <c r="H17" i="5"/>
  <c r="G17" i="5"/>
  <c r="F17" i="5"/>
  <c r="D17" i="5"/>
  <c r="E17" i="5" s="1"/>
  <c r="B17" i="5"/>
  <c r="J7" i="3"/>
  <c r="K7" i="3" s="1"/>
  <c r="I13" i="5" s="1"/>
  <c r="J8" i="3"/>
  <c r="K8" i="3" s="1"/>
  <c r="I14" i="5" s="1"/>
  <c r="J9" i="3"/>
  <c r="K9" i="3" s="1"/>
  <c r="I15" i="5" s="1"/>
  <c r="J10" i="3"/>
  <c r="K10" i="3" s="1"/>
  <c r="I16" i="5" s="1"/>
  <c r="J11" i="3"/>
  <c r="K11" i="3" s="1"/>
  <c r="I17" i="5" s="1"/>
  <c r="J12" i="3"/>
  <c r="K12" i="3" s="1"/>
  <c r="I18" i="5" s="1"/>
  <c r="J13" i="3"/>
  <c r="K13" i="3" s="1"/>
  <c r="I19" i="5" s="1"/>
  <c r="J15" i="3"/>
  <c r="K15" i="3" s="1"/>
  <c r="I21" i="5" s="1"/>
  <c r="J16" i="3"/>
  <c r="K16" i="3" s="1"/>
  <c r="I22" i="5" s="1"/>
  <c r="J17" i="3"/>
  <c r="K17" i="3" s="1"/>
  <c r="I23" i="5" s="1"/>
  <c r="J18" i="3"/>
  <c r="K18" i="3" s="1"/>
  <c r="I24" i="5" s="1"/>
  <c r="J19" i="3"/>
  <c r="K19" i="3" s="1"/>
  <c r="I25" i="5" s="1"/>
  <c r="J20" i="3"/>
  <c r="K20" i="3" s="1"/>
  <c r="I26" i="5" s="1"/>
  <c r="J21" i="3"/>
  <c r="K21" i="3" s="1"/>
  <c r="I27" i="5" s="1"/>
  <c r="J22" i="3"/>
  <c r="K22" i="3"/>
  <c r="I28" i="5" s="1"/>
  <c r="J24" i="3"/>
  <c r="K24" i="3" s="1"/>
  <c r="I30" i="5" s="1"/>
  <c r="J25" i="3"/>
  <c r="K25" i="3" s="1"/>
  <c r="I31" i="5" s="1"/>
  <c r="J26" i="3"/>
  <c r="K26" i="3" s="1"/>
  <c r="I32" i="5" s="1"/>
  <c r="J27" i="3"/>
  <c r="K27" i="3" s="1"/>
  <c r="I33" i="5" s="1"/>
  <c r="J28" i="3"/>
  <c r="K28" i="3" s="1"/>
  <c r="I34" i="5" s="1"/>
  <c r="J29" i="3"/>
  <c r="K29" i="3" s="1"/>
  <c r="I35" i="5" s="1"/>
  <c r="J31" i="3"/>
  <c r="K31" i="3" s="1"/>
  <c r="I37" i="5" s="1"/>
  <c r="J36" i="3"/>
  <c r="K36" i="3" s="1"/>
  <c r="I42" i="5" s="1"/>
  <c r="J37" i="3"/>
  <c r="K37" i="3"/>
  <c r="I43" i="5" s="1"/>
  <c r="J38" i="3"/>
  <c r="K38" i="3"/>
  <c r="I44" i="5" s="1"/>
  <c r="J42" i="3"/>
  <c r="E47" i="5" s="1"/>
  <c r="L42" i="3"/>
  <c r="J43" i="3"/>
  <c r="E48" i="5" s="1"/>
  <c r="K43" i="3"/>
  <c r="L43" i="3"/>
  <c r="J44" i="3"/>
  <c r="E49" i="5" s="1"/>
  <c r="L44" i="3"/>
  <c r="J45" i="3"/>
  <c r="E50" i="5" s="1"/>
  <c r="K45" i="3"/>
  <c r="L45" i="3"/>
  <c r="J46" i="3"/>
  <c r="E51" i="5" s="1"/>
  <c r="K46" i="3"/>
  <c r="L46" i="3"/>
  <c r="J47" i="3"/>
  <c r="E52" i="5" s="1"/>
  <c r="K47" i="3"/>
  <c r="L47" i="3"/>
  <c r="J48" i="3"/>
  <c r="E53" i="5" s="1"/>
  <c r="K48" i="3"/>
  <c r="L48" i="3"/>
  <c r="J49" i="3"/>
  <c r="E54" i="5" s="1"/>
  <c r="K49" i="3"/>
  <c r="L49" i="3"/>
  <c r="J50" i="3"/>
  <c r="E55" i="5" s="1"/>
  <c r="K50" i="3"/>
  <c r="L50" i="3"/>
  <c r="J51" i="3"/>
  <c r="E56" i="5" s="1"/>
  <c r="K51" i="3"/>
  <c r="L51" i="3"/>
  <c r="J52" i="3"/>
  <c r="E57" i="5" s="1"/>
  <c r="K52" i="3"/>
  <c r="L52" i="3"/>
  <c r="J53" i="3"/>
  <c r="E58" i="5" s="1"/>
  <c r="K53" i="3"/>
  <c r="L53" i="3"/>
  <c r="J54" i="3"/>
  <c r="E59" i="5" s="1"/>
  <c r="K54" i="3"/>
  <c r="L54" i="3"/>
  <c r="J55" i="3"/>
  <c r="E60" i="5" s="1"/>
  <c r="K55" i="3"/>
  <c r="L55" i="3"/>
  <c r="J56" i="3"/>
  <c r="E61" i="5" s="1"/>
  <c r="K56" i="3"/>
  <c r="L56" i="3"/>
  <c r="J57" i="3"/>
  <c r="E62" i="5" s="1"/>
  <c r="K57" i="3"/>
  <c r="L57" i="3"/>
  <c r="J58" i="3"/>
  <c r="E63" i="5" s="1"/>
  <c r="K58" i="3"/>
  <c r="L58" i="3"/>
  <c r="J59" i="3"/>
  <c r="E64" i="5" s="1"/>
  <c r="K59" i="3"/>
  <c r="L59" i="3"/>
  <c r="J60" i="3"/>
  <c r="E65" i="5" s="1"/>
  <c r="K60" i="3"/>
  <c r="L60" i="3"/>
  <c r="J61" i="3"/>
  <c r="E66" i="5" s="1"/>
  <c r="K61" i="3"/>
  <c r="L61" i="3"/>
  <c r="J62" i="3"/>
  <c r="E67" i="5" s="1"/>
  <c r="K62" i="3"/>
  <c r="L62" i="3"/>
  <c r="J63" i="3"/>
  <c r="E68" i="5" s="1"/>
  <c r="K63" i="3"/>
  <c r="L63" i="3"/>
  <c r="J64" i="3"/>
  <c r="E69" i="5" s="1"/>
  <c r="K64" i="3"/>
  <c r="L64" i="3"/>
  <c r="A4" i="2"/>
  <c r="A5" i="2"/>
  <c r="A6" i="2"/>
  <c r="A4" i="4"/>
  <c r="F4" i="4"/>
  <c r="A5" i="4"/>
  <c r="F5" i="4"/>
  <c r="A6" i="4"/>
  <c r="F6" i="4"/>
  <c r="J10" i="4"/>
  <c r="J11" i="4"/>
  <c r="J12" i="4"/>
  <c r="J17" i="4"/>
  <c r="J18" i="4"/>
  <c r="J19" i="4"/>
  <c r="J24" i="4"/>
  <c r="J25" i="4"/>
  <c r="J26" i="4"/>
  <c r="J31" i="4"/>
  <c r="J32" i="4"/>
  <c r="J33" i="4"/>
  <c r="J38" i="4"/>
  <c r="J39" i="4"/>
  <c r="J40" i="4"/>
  <c r="A4" i="5"/>
  <c r="F4" i="5"/>
  <c r="A5" i="5"/>
  <c r="F5" i="5"/>
  <c r="A6" i="5"/>
  <c r="F6" i="5"/>
  <c r="B10" i="5"/>
  <c r="D10" i="5"/>
  <c r="E10" i="5" s="1"/>
  <c r="G10" i="5"/>
  <c r="H10" i="5"/>
  <c r="B11" i="5"/>
  <c r="D11" i="5"/>
  <c r="E11" i="5" s="1"/>
  <c r="G11" i="5"/>
  <c r="H11" i="5"/>
  <c r="B12" i="5"/>
  <c r="D12" i="5"/>
  <c r="E12" i="5" s="1"/>
  <c r="G12" i="5"/>
  <c r="H12" i="5"/>
  <c r="B13" i="5"/>
  <c r="D13" i="5"/>
  <c r="E13" i="5" s="1"/>
  <c r="F13" i="5"/>
  <c r="G13" i="5"/>
  <c r="H13" i="5"/>
  <c r="B14" i="5"/>
  <c r="D14" i="5"/>
  <c r="E14" i="5" s="1"/>
  <c r="F14" i="5"/>
  <c r="G14" i="5"/>
  <c r="H14" i="5"/>
  <c r="B15" i="5"/>
  <c r="D15" i="5"/>
  <c r="E15" i="5" s="1"/>
  <c r="F15" i="5"/>
  <c r="G15" i="5"/>
  <c r="H15" i="5"/>
  <c r="B16" i="5"/>
  <c r="D16" i="5"/>
  <c r="E16" i="5" s="1"/>
  <c r="F16" i="5"/>
  <c r="G16" i="5"/>
  <c r="H16" i="5"/>
  <c r="B18" i="5"/>
  <c r="D18" i="5"/>
  <c r="E18" i="5" s="1"/>
  <c r="F18" i="5"/>
  <c r="G18" i="5"/>
  <c r="H18" i="5"/>
  <c r="B19" i="5"/>
  <c r="D19" i="5"/>
  <c r="E19" i="5" s="1"/>
  <c r="F19" i="5"/>
  <c r="G19" i="5"/>
  <c r="H19" i="5"/>
  <c r="B22" i="5"/>
  <c r="D22" i="5"/>
  <c r="E22" i="5" s="1"/>
  <c r="F22" i="5"/>
  <c r="G22" i="5"/>
  <c r="H22" i="5"/>
  <c r="B23" i="5"/>
  <c r="D23" i="5"/>
  <c r="E23" i="5" s="1"/>
  <c r="F23" i="5"/>
  <c r="G23" i="5"/>
  <c r="H23" i="5"/>
  <c r="B24" i="5"/>
  <c r="D24" i="5"/>
  <c r="E24" i="5" s="1"/>
  <c r="F24" i="5"/>
  <c r="G24" i="5"/>
  <c r="H24" i="5"/>
  <c r="B25" i="5"/>
  <c r="D25" i="5"/>
  <c r="E25" i="5" s="1"/>
  <c r="F25" i="5"/>
  <c r="G25" i="5"/>
  <c r="H25" i="5"/>
  <c r="B26" i="5"/>
  <c r="D26" i="5"/>
  <c r="E26" i="5" s="1"/>
  <c r="F26" i="5"/>
  <c r="G26" i="5"/>
  <c r="H26" i="5"/>
  <c r="B27" i="5"/>
  <c r="D27" i="5"/>
  <c r="E27" i="5" s="1"/>
  <c r="F27" i="5"/>
  <c r="G27" i="5"/>
  <c r="H27" i="5"/>
  <c r="B28" i="5"/>
  <c r="D28" i="5"/>
  <c r="E28" i="5" s="1"/>
  <c r="F28" i="5"/>
  <c r="G28" i="5"/>
  <c r="H28" i="5"/>
  <c r="B30" i="5"/>
  <c r="D30" i="5"/>
  <c r="E30" i="5" s="1"/>
  <c r="F30" i="5"/>
  <c r="G30" i="5"/>
  <c r="H30" i="5"/>
  <c r="B31" i="5"/>
  <c r="D31" i="5"/>
  <c r="E31" i="5" s="1"/>
  <c r="F31" i="5"/>
  <c r="G31" i="5"/>
  <c r="H31" i="5"/>
  <c r="B32" i="5"/>
  <c r="D32" i="5"/>
  <c r="E32" i="5" s="1"/>
  <c r="F32" i="5"/>
  <c r="G32" i="5"/>
  <c r="H32" i="5"/>
  <c r="B33" i="5"/>
  <c r="D33" i="5"/>
  <c r="E33" i="5" s="1"/>
  <c r="F33" i="5"/>
  <c r="G33" i="5"/>
  <c r="H33" i="5"/>
  <c r="B34" i="5"/>
  <c r="D34" i="5"/>
  <c r="E34" i="5" s="1"/>
  <c r="F34" i="5"/>
  <c r="G34" i="5"/>
  <c r="H34" i="5"/>
  <c r="B35" i="5"/>
  <c r="D35" i="5"/>
  <c r="E35" i="5" s="1"/>
  <c r="F35" i="5"/>
  <c r="G35" i="5"/>
  <c r="H35" i="5"/>
  <c r="B36" i="5"/>
  <c r="D36" i="5"/>
  <c r="E36" i="5" s="1"/>
  <c r="G36" i="5"/>
  <c r="H36" i="5"/>
  <c r="B37" i="5"/>
  <c r="D37" i="5"/>
  <c r="E37" i="5" s="1"/>
  <c r="F37" i="5"/>
  <c r="G37" i="5"/>
  <c r="H37" i="5"/>
  <c r="B42" i="5"/>
  <c r="D42" i="5"/>
  <c r="E42" i="5" s="1"/>
  <c r="F42" i="5"/>
  <c r="G42" i="5"/>
  <c r="H42" i="5"/>
  <c r="B43" i="5"/>
  <c r="D43" i="5"/>
  <c r="E43" i="5" s="1"/>
  <c r="F43" i="5"/>
  <c r="G43" i="5"/>
  <c r="H43" i="5"/>
  <c r="B44" i="5"/>
  <c r="D44" i="5"/>
  <c r="E44" i="5" s="1"/>
  <c r="F44" i="5"/>
  <c r="G44" i="5"/>
  <c r="H44" i="5"/>
  <c r="B47" i="5"/>
  <c r="D47" i="5"/>
  <c r="H47" i="5"/>
  <c r="B48" i="5"/>
  <c r="D48" i="5"/>
  <c r="H48" i="5"/>
  <c r="B49" i="5"/>
  <c r="D49" i="5"/>
  <c r="H49" i="5"/>
  <c r="B50" i="5"/>
  <c r="D50" i="5"/>
  <c r="H50" i="5"/>
  <c r="I50" i="5" s="1"/>
  <c r="J50" i="5" s="1"/>
  <c r="B51" i="5"/>
  <c r="D51" i="5"/>
  <c r="H51" i="5"/>
  <c r="I51" i="5" s="1"/>
  <c r="J51" i="5" s="1"/>
  <c r="B52" i="5"/>
  <c r="D52" i="5"/>
  <c r="H52" i="5"/>
  <c r="I52" i="5" s="1"/>
  <c r="J52" i="5" s="1"/>
  <c r="B53" i="5"/>
  <c r="D53" i="5"/>
  <c r="H53" i="5"/>
  <c r="I53" i="5" s="1"/>
  <c r="J53" i="5" s="1"/>
  <c r="B54" i="5"/>
  <c r="D54" i="5"/>
  <c r="H54" i="5"/>
  <c r="I54" i="5" s="1"/>
  <c r="J54" i="5" s="1"/>
  <c r="B55" i="5"/>
  <c r="D55" i="5"/>
  <c r="H55" i="5"/>
  <c r="I55" i="5" s="1"/>
  <c r="J55" i="5" s="1"/>
  <c r="B56" i="5"/>
  <c r="D56" i="5"/>
  <c r="H56" i="5"/>
  <c r="I56" i="5" s="1"/>
  <c r="J56" i="5" s="1"/>
  <c r="B57" i="5"/>
  <c r="D57" i="5"/>
  <c r="H57" i="5"/>
  <c r="I57" i="5" s="1"/>
  <c r="J57" i="5" s="1"/>
  <c r="B58" i="5"/>
  <c r="D58" i="5"/>
  <c r="H58" i="5"/>
  <c r="I58" i="5" s="1"/>
  <c r="J58" i="5" s="1"/>
  <c r="B59" i="5"/>
  <c r="D59" i="5"/>
  <c r="H59" i="5"/>
  <c r="I59" i="5" s="1"/>
  <c r="J59" i="5" s="1"/>
  <c r="B60" i="5"/>
  <c r="D60" i="5"/>
  <c r="H60" i="5"/>
  <c r="I60" i="5" s="1"/>
  <c r="J60" i="5" s="1"/>
  <c r="B61" i="5"/>
  <c r="D61" i="5"/>
  <c r="H61" i="5"/>
  <c r="I61" i="5" s="1"/>
  <c r="J61" i="5" s="1"/>
  <c r="B62" i="5"/>
  <c r="D62" i="5"/>
  <c r="H62" i="5"/>
  <c r="I62" i="5" s="1"/>
  <c r="J62" i="5" s="1"/>
  <c r="B63" i="5"/>
  <c r="D63" i="5"/>
  <c r="H63" i="5"/>
  <c r="I63" i="5" s="1"/>
  <c r="J63" i="5" s="1"/>
  <c r="B64" i="5"/>
  <c r="D64" i="5"/>
  <c r="H64" i="5"/>
  <c r="I64" i="5" s="1"/>
  <c r="J64" i="5" s="1"/>
  <c r="B65" i="5"/>
  <c r="D65" i="5"/>
  <c r="H65" i="5"/>
  <c r="I65" i="5" s="1"/>
  <c r="J65" i="5" s="1"/>
  <c r="B66" i="5"/>
  <c r="D66" i="5"/>
  <c r="H66" i="5"/>
  <c r="I66" i="5" s="1"/>
  <c r="J66" i="5" s="1"/>
  <c r="B67" i="5"/>
  <c r="D67" i="5"/>
  <c r="H67" i="5"/>
  <c r="I67" i="5" s="1"/>
  <c r="J67" i="5" s="1"/>
  <c r="B68" i="5"/>
  <c r="D68" i="5"/>
  <c r="H68" i="5"/>
  <c r="I68" i="5" s="1"/>
  <c r="J68" i="5" s="1"/>
  <c r="B69" i="5"/>
  <c r="D69" i="5"/>
  <c r="H69" i="5"/>
  <c r="I69" i="5" s="1"/>
  <c r="J69" i="5" s="1"/>
  <c r="F11" i="5"/>
  <c r="J5" i="3"/>
  <c r="K5" i="3" s="1"/>
  <c r="I49" i="5" l="1"/>
  <c r="I48" i="5"/>
  <c r="I47" i="5"/>
  <c r="K33" i="4"/>
  <c r="I11" i="5"/>
  <c r="K18" i="4"/>
  <c r="K11" i="4"/>
  <c r="K19" i="4"/>
  <c r="K39" i="4"/>
  <c r="K40" i="4"/>
  <c r="K25" i="4"/>
  <c r="K32" i="4"/>
  <c r="K26" i="4"/>
  <c r="K42" i="3" l="1"/>
  <c r="K38" i="4"/>
  <c r="K42" i="4" s="1"/>
  <c r="C19" i="4"/>
  <c r="G19" i="4" s="1"/>
  <c r="C25" i="4"/>
  <c r="G25" i="4" s="1"/>
  <c r="C11" i="4"/>
  <c r="G11" i="4" s="1"/>
  <c r="C40" i="4"/>
  <c r="G40" i="4" s="1"/>
  <c r="C32" i="4"/>
  <c r="G32" i="4" s="1"/>
  <c r="J4" i="3"/>
  <c r="K4" i="3" s="1"/>
  <c r="C26" i="4"/>
  <c r="G26" i="4" s="1"/>
  <c r="C38" i="4"/>
  <c r="G38" i="4" s="1"/>
  <c r="C10" i="4"/>
  <c r="G10" i="4" s="1"/>
  <c r="J30" i="3"/>
  <c r="K30" i="3" s="1"/>
  <c r="I36" i="5" s="1"/>
  <c r="F36" i="5"/>
  <c r="C24" i="4"/>
  <c r="G24" i="4" s="1"/>
  <c r="C18" i="4"/>
  <c r="G18" i="4" s="1"/>
  <c r="C17" i="4"/>
  <c r="C12" i="4"/>
  <c r="G12" i="4" s="1"/>
  <c r="C33" i="4"/>
  <c r="G33" i="4" s="1"/>
  <c r="Q4" i="1"/>
  <c r="L14" i="5" s="1"/>
  <c r="F10" i="5"/>
  <c r="J6" i="3"/>
  <c r="K6" i="3" s="1"/>
  <c r="F12" i="5"/>
  <c r="K12" i="4"/>
  <c r="C31" i="4"/>
  <c r="C39" i="4"/>
  <c r="G39" i="4" s="1"/>
  <c r="I10" i="5" l="1"/>
  <c r="Q6" i="1"/>
  <c r="L11" i="5" s="1"/>
  <c r="K44" i="3"/>
  <c r="K24" i="4"/>
  <c r="K28" i="4" s="1"/>
  <c r="K17" i="4"/>
  <c r="K21" i="4" s="1"/>
  <c r="K31" i="4"/>
  <c r="K35" i="4" s="1"/>
  <c r="K10" i="4"/>
  <c r="K14" i="4" s="1"/>
  <c r="G28" i="4"/>
  <c r="I12" i="5"/>
  <c r="C21" i="4"/>
  <c r="C14" i="4"/>
  <c r="G17" i="4"/>
  <c r="G21" i="4" s="1"/>
  <c r="C28" i="4"/>
  <c r="G14" i="4"/>
  <c r="G46" i="4"/>
  <c r="G47" i="4"/>
  <c r="G31" i="4"/>
  <c r="G35" i="4" s="1"/>
  <c r="C35" i="4"/>
  <c r="G42" i="4"/>
  <c r="C42" i="4"/>
  <c r="Q5" i="1" l="1"/>
  <c r="J44" i="5"/>
  <c r="J35" i="5"/>
  <c r="J34" i="5"/>
  <c r="J39" i="5"/>
  <c r="J28" i="5"/>
  <c r="J30" i="5"/>
  <c r="J19" i="5"/>
  <c r="L14" i="4"/>
  <c r="J37" i="5"/>
  <c r="J32" i="5"/>
  <c r="J33" i="5"/>
  <c r="J36" i="5"/>
  <c r="J31" i="5"/>
  <c r="J12" i="5"/>
  <c r="J49" i="5"/>
  <c r="J24" i="5"/>
  <c r="J15" i="5"/>
  <c r="L42" i="4"/>
  <c r="J14" i="5"/>
  <c r="J18" i="5"/>
  <c r="J29" i="5"/>
  <c r="J27" i="5"/>
  <c r="J42" i="5"/>
  <c r="J47" i="5"/>
  <c r="J41" i="5"/>
  <c r="J13" i="5"/>
  <c r="J48" i="5"/>
  <c r="J22" i="5"/>
  <c r="L35" i="4"/>
  <c r="J26" i="5"/>
  <c r="J40" i="5"/>
  <c r="J23" i="5"/>
  <c r="J17" i="5"/>
  <c r="L28" i="4"/>
  <c r="L21" i="4"/>
  <c r="J11" i="5"/>
  <c r="J43" i="5"/>
  <c r="J20" i="5"/>
  <c r="J25" i="5"/>
  <c r="J10" i="5"/>
  <c r="J38" i="5"/>
  <c r="J16" i="5"/>
  <c r="J21" i="5"/>
  <c r="G45" i="4"/>
  <c r="H14" i="4" s="1"/>
  <c r="H28" i="4" l="1"/>
  <c r="H35" i="4"/>
  <c r="H21" i="4"/>
  <c r="H4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4" authorId="0" shapeId="0" xr:uid="{00000000-0006-0000-0000-000001000000}">
      <text>
        <r>
          <rPr>
            <b/>
            <sz val="8.5"/>
            <color indexed="63"/>
            <rFont val="Times New Roman"/>
            <family val="1"/>
          </rPr>
          <t xml:space="preserve">Ponto de Função IFPUG: </t>
        </r>
        <r>
          <rPr>
            <sz val="8.5"/>
            <color indexed="63"/>
            <rFont val="Times New Roman"/>
            <family val="1"/>
          </rPr>
          <t>medição baseada nas regras do IFPUG. Não considerada os deflatores nem os itens não mensuráveis. Caso a funcionalidade não tenha sido detalhada, será considerada a estimativa da NESMA.</t>
        </r>
      </text>
    </comment>
    <comment ref="Q5" authorId="0" shapeId="0" xr:uid="{00000000-0006-0000-0000-000002000000}">
      <text>
        <r>
          <rPr>
            <b/>
            <sz val="8.5"/>
            <color indexed="63"/>
            <rFont val="Times New Roman"/>
            <family val="1"/>
          </rPr>
          <t xml:space="preserve">Ponto de Função Local do EM: </t>
        </r>
        <r>
          <rPr>
            <sz val="8.5"/>
            <color indexed="63"/>
            <rFont val="Times New Roman"/>
            <family val="1"/>
          </rPr>
          <t>medição para remuneração do Escritório de Métricas.Equivalente à medição IFPUG. Porém, considera os itens não mensuráveis previstos em contrato.</t>
        </r>
      </text>
    </comment>
    <comment ref="Q6" authorId="0" shapeId="0" xr:uid="{00000000-0006-0000-0000-000003000000}">
      <text>
        <r>
          <rPr>
            <b/>
            <sz val="8.5"/>
            <rFont val="Times New Roman"/>
            <family val="1"/>
          </rPr>
          <t xml:space="preserve">Ponto de Função Local da FS: </t>
        </r>
        <r>
          <rPr>
            <sz val="8.5"/>
            <color indexed="81"/>
            <rFont val="Times New Roman"/>
            <family val="1"/>
          </rPr>
          <t>medição para remuneração da Fábrica de Software. Equivalente à medição IFPUG. Porém, considera os deflatores e os itens não mensuráveis previstos em contrato.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crp</author>
    <author>Luana Alves de Araújo Passos Aguiar</author>
    <author>cleriston alvarenga</author>
  </authors>
  <commentList>
    <comment ref="K4" authorId="0" shapeId="0" xr:uid="{00000000-0006-0000-0100-000001000000}">
      <text>
        <r>
          <rPr>
            <b/>
            <sz val="8"/>
            <color indexed="8"/>
            <rFont val="Tahoma"/>
            <family val="2"/>
          </rPr>
          <t xml:space="preserve">Ponto de Função IFPUG:
</t>
        </r>
        <r>
          <rPr>
            <sz val="8"/>
            <color indexed="8"/>
            <rFont val="Tahoma"/>
            <family val="2"/>
          </rPr>
          <t xml:space="preserve">Medição baseada nas regras do IFPUG. Não considerada os deflatores nem os itens não mensuráveis. Caso a funcionalidade não tenha sido detalhada, será considerada a estimativa da NESMA.
</t>
        </r>
      </text>
    </comment>
    <comment ref="K5" authorId="0" shapeId="0" xr:uid="{00000000-0006-0000-0100-000002000000}">
      <text>
        <r>
          <rPr>
            <b/>
            <sz val="8"/>
            <color indexed="8"/>
            <rFont val="Tahoma"/>
            <family val="2"/>
          </rPr>
          <t xml:space="preserve">Ponto de Função Local do EM:
</t>
        </r>
        <r>
          <rPr>
            <sz val="8"/>
            <color indexed="8"/>
            <rFont val="Tahoma"/>
            <family val="2"/>
          </rPr>
          <t>Medição para remuneração do Escritório de Métricas. Equivalente à medição IFPUG. Porém, considera os itens não mensuráveis previstos em contrato.</t>
        </r>
      </text>
    </comment>
    <comment ref="K6" authorId="0" shapeId="0" xr:uid="{00000000-0006-0000-0100-000003000000}">
      <text>
        <r>
          <rPr>
            <b/>
            <sz val="8"/>
            <color indexed="8"/>
            <rFont val="Tahoma"/>
            <family val="2"/>
          </rPr>
          <t xml:space="preserve">Ponto de Função Local da FS:
</t>
        </r>
        <r>
          <rPr>
            <sz val="8"/>
            <color indexed="8"/>
            <rFont val="Tahoma"/>
            <family val="2"/>
          </rPr>
          <t xml:space="preserve">Medição para remuneração da Fábrica de Software. Equivalente à medição IFPUG. Porém, considera os deflatores e os itens não mensuráveis previstos em contrato.
</t>
        </r>
      </text>
    </comment>
    <comment ref="A7" authorId="0" shapeId="0" xr:uid="{00000000-0006-0000-0100-000004000000}">
      <text>
        <r>
          <rPr>
            <b/>
            <sz val="8"/>
            <color indexed="8"/>
            <rFont val="Tahoma"/>
            <family val="2"/>
          </rPr>
          <t xml:space="preserve">Nome da Função:
</t>
        </r>
        <r>
          <rPr>
            <sz val="8"/>
            <color indexed="8"/>
            <rFont val="Tahoma"/>
            <family val="2"/>
          </rPr>
          <t>O processo é a menor unidade de atividade significativa para o usuário?
É auto-contido e deixa o negócio da aplicação em um estado consistente?</t>
        </r>
      </text>
    </comment>
    <comment ref="B7" authorId="0" shapeId="0" xr:uid="{00000000-0006-0000-0100-000005000000}">
      <text>
        <r>
          <rPr>
            <b/>
            <sz val="8"/>
            <color indexed="8"/>
            <rFont val="Tahoma"/>
            <family val="2"/>
          </rPr>
          <t xml:space="preserve">Tipo de Função: 
</t>
        </r>
        <r>
          <rPr>
            <sz val="8"/>
            <color indexed="8"/>
            <rFont val="Tahoma"/>
            <family val="2"/>
          </rPr>
          <t>ALI, AIE, EE, SE, CE
ou
Itens não mensuráveis</t>
        </r>
      </text>
    </comment>
    <comment ref="C7" authorId="0" shapeId="0" xr:uid="{00000000-0006-0000-0100-000006000000}">
      <text>
        <r>
          <rPr>
            <b/>
            <sz val="8"/>
            <color indexed="8"/>
            <rFont val="Tahoma"/>
            <family val="2"/>
          </rPr>
          <t xml:space="preserve">Tipo de Manutenção na função:
</t>
        </r>
        <r>
          <rPr>
            <sz val="8"/>
            <color indexed="8"/>
            <rFont val="Tahoma"/>
            <family val="2"/>
          </rPr>
          <t xml:space="preserve">I, A, E 
ou
Itens não mensuráveis
</t>
        </r>
      </text>
    </comment>
    <comment ref="D7" authorId="0" shapeId="0" xr:uid="{00000000-0006-0000-0100-000007000000}">
      <text>
        <r>
          <rPr>
            <b/>
            <sz val="8"/>
            <color indexed="8"/>
            <rFont val="Tahoma"/>
            <family val="2"/>
          </rPr>
          <t xml:space="preserve">Tipos de Dados (DETs)
</t>
        </r>
      </text>
    </comment>
    <comment ref="E7" authorId="0" shapeId="0" xr:uid="{00000000-0006-0000-0100-000008000000}">
      <text>
        <r>
          <rPr>
            <b/>
            <sz val="8"/>
            <color indexed="8"/>
            <rFont val="Tahoma"/>
            <family val="2"/>
          </rPr>
          <t xml:space="preserve">Arquivos Referenciados / Tipos de Registro
</t>
        </r>
      </text>
    </comment>
    <comment ref="F7" authorId="0" shapeId="0" xr:uid="{00000000-0006-0000-0100-000009000000}">
      <text>
        <r>
          <rPr>
            <b/>
            <sz val="8"/>
            <color indexed="8"/>
            <rFont val="Tahoma"/>
            <family val="2"/>
          </rPr>
          <t xml:space="preserve">Grau de complexidade específico atribuído a uma função.
</t>
        </r>
      </text>
    </comment>
    <comment ref="M7" authorId="0" shapeId="0" xr:uid="{00000000-0006-0000-0100-00000A000000}">
      <text>
        <r>
          <rPr>
            <b/>
            <sz val="8"/>
            <color indexed="8"/>
            <rFont val="Tahoma"/>
            <family val="2"/>
          </rPr>
          <t xml:space="preserve">Normalmente utilizado para contagem de baseline, onde o desenvolvimento foi realizado de forma incremental. Isto indica em qual(is) pacote(s) cada funcionalidade foi impactada. Em algumas situações pode ser informado o número do projeto, demanda ou incremento.
</t>
        </r>
      </text>
    </comment>
    <comment ref="N7" authorId="0" shapeId="0" xr:uid="{00000000-0006-0000-0100-00000B000000}">
      <text>
        <r>
          <rPr>
            <b/>
            <sz val="8"/>
            <color indexed="8"/>
            <rFont val="Tahoma"/>
            <family val="2"/>
          </rPr>
          <t xml:space="preserve">Referência ao documento que justifica a contagem da funcionalidade
</t>
        </r>
      </text>
    </comment>
    <comment ref="D10" authorId="1" shapeId="0" xr:uid="{74836AC7-3003-4011-A5ED-E3514EE077EE}">
      <text>
        <r>
          <rPr>
            <b/>
            <sz val="9"/>
            <color indexed="81"/>
            <rFont val="Segoe UI"/>
            <family val="2"/>
          </rPr>
          <t xml:space="preserve">* Imóvel
</t>
        </r>
        <r>
          <rPr>
            <sz val="9"/>
            <color indexed="81"/>
            <rFont val="Segoe UI"/>
            <family val="2"/>
          </rPr>
          <t xml:space="preserve">01 - código
02 - nome do imóvel
03 - matrícula
04 - RIP
05 - código situação imóvel
06 - qtd piso
07 - código tipo imóvel
08 - velocidade do link
09 - descrição
10 - flag ativo
11 - flag edificado
12 - imagem fachada
13 - área total construída
14 - área total do terreno
15 - unidade de medida
16 - estado de conservação
17 - usuário cadastro
18 - usuário alteração
19 - data cadastro
20 - data alteração
21 - flag relatório assinado
22 - código formas de aquisição
</t>
        </r>
        <r>
          <rPr>
            <b/>
            <sz val="9"/>
            <color indexed="81"/>
            <rFont val="Segoe UI"/>
            <family val="2"/>
          </rPr>
          <t xml:space="preserve">* Formas de Aquisição
</t>
        </r>
        <r>
          <rPr>
            <sz val="9"/>
            <color indexed="81"/>
            <rFont val="Segoe UI"/>
            <family val="2"/>
          </rPr>
          <t xml:space="preserve">23 - código
24- descrição
</t>
        </r>
        <r>
          <rPr>
            <b/>
            <sz val="9"/>
            <color indexed="81"/>
            <rFont val="Segoe UI"/>
            <family val="2"/>
          </rPr>
          <t>* Situação Imóvel</t>
        </r>
        <r>
          <rPr>
            <sz val="9"/>
            <color indexed="81"/>
            <rFont val="Segoe UI"/>
            <family val="2"/>
          </rPr>
          <t xml:space="preserve">
25 - código
26 - descrição
27 - usuário cadastro
28 - usuário alteração
29 - data cadastro
30 - data alteração
</t>
        </r>
        <r>
          <rPr>
            <b/>
            <sz val="9"/>
            <color indexed="81"/>
            <rFont val="Segoe UI"/>
            <family val="2"/>
          </rPr>
          <t xml:space="preserve">
* Tipo de imóvel</t>
        </r>
        <r>
          <rPr>
            <sz val="9"/>
            <color indexed="81"/>
            <rFont val="Segoe UI"/>
            <family val="2"/>
          </rPr>
          <t xml:space="preserve">
31 - código
32 - descrição
33 - usuário cadastro
34 - usuário alteração
35 - data cadastro
36 - data alteração
</t>
        </r>
        <r>
          <rPr>
            <b/>
            <sz val="9"/>
            <color indexed="81"/>
            <rFont val="Segoe UI"/>
            <family val="2"/>
          </rPr>
          <t xml:space="preserve">* Localização
</t>
        </r>
        <r>
          <rPr>
            <sz val="9"/>
            <color indexed="81"/>
            <rFont val="Segoe UI"/>
            <family val="2"/>
          </rPr>
          <t xml:space="preserve">37 - código
38 - código do imóvel
39 - cep
40 - código município
41 - código ibge
42 - uf
43 - país
44 - logradouro
45 - número
46 - bairro
47 - distrito
48 - tipo de zoneamento
49 - latitude
50 - longitude
51 - matrícula
52 - usuário cadastro
53 - usuário alteração
54 - data cadastro
55 - data alteração
56 - matricula unica
</t>
        </r>
        <r>
          <rPr>
            <b/>
            <sz val="9"/>
            <color indexed="81"/>
            <rFont val="Segoe UI"/>
            <family val="2"/>
          </rPr>
          <t xml:space="preserve">* Tipo Unidade de Medida
</t>
        </r>
        <r>
          <rPr>
            <sz val="9"/>
            <color indexed="81"/>
            <rFont val="Segoe UI"/>
            <family val="2"/>
          </rPr>
          <t xml:space="preserve">57 - código
58 - descrição
59 - usuário cadastro
60 - usuário alteração
61 - data cadastro
62 - data alteração
</t>
        </r>
        <r>
          <rPr>
            <b/>
            <sz val="9"/>
            <color indexed="81"/>
            <rFont val="Segoe UI"/>
            <family val="2"/>
          </rPr>
          <t xml:space="preserve">* Tipo Zoneamento
</t>
        </r>
        <r>
          <rPr>
            <sz val="9"/>
            <color indexed="81"/>
            <rFont val="Segoe UI"/>
            <family val="2"/>
          </rPr>
          <t xml:space="preserve">63 - código
64 - descrição
65 - usuário cadastro
66 - usuário alteração
67 - data cadastro
68 - data alteração
</t>
        </r>
        <r>
          <rPr>
            <b/>
            <sz val="9"/>
            <color indexed="81"/>
            <rFont val="Segoe UI"/>
            <family val="2"/>
          </rPr>
          <t>* Tipo Característica</t>
        </r>
        <r>
          <rPr>
            <sz val="9"/>
            <color indexed="81"/>
            <rFont val="Segoe UI"/>
            <family val="2"/>
          </rPr>
          <t xml:space="preserve">
69 - código
70 - descrição
71 - usuário cadastro
72 - usuário alteração
73 - data cadastro
74 - data alteração
</t>
        </r>
        <r>
          <rPr>
            <b/>
            <sz val="9"/>
            <color indexed="81"/>
            <rFont val="Segoe UI"/>
            <family val="2"/>
          </rPr>
          <t>* Características do Imóvel</t>
        </r>
        <r>
          <rPr>
            <sz val="9"/>
            <color indexed="81"/>
            <rFont val="Segoe UI"/>
            <family val="2"/>
          </rPr>
          <t xml:space="preserve">
75 - código
76 - código do imóvel
77 - código característica 
78 - usuário cadastro
79 - usuário alteração
80 - data cadastro
81 - data alteração
</t>
        </r>
        <r>
          <rPr>
            <b/>
            <sz val="9"/>
            <color indexed="81"/>
            <rFont val="Segoe UI"/>
            <family val="2"/>
          </rPr>
          <t xml:space="preserve">* Registro do Imóvel
</t>
        </r>
        <r>
          <rPr>
            <sz val="9"/>
            <color indexed="81"/>
            <rFont val="Segoe UI"/>
            <family val="2"/>
          </rPr>
          <t xml:space="preserve">82 - código
83 - código do imovel
84 - código do cartório
85 - número do livro
86 - número da folha
87 - número da ficha
88 - data de registro
89 - objeto
90 - número registro municial
91 - número unidade consumidora de energia
92 - número unidade consumidora de energia
93 - usuário cadastro
94 - usuário alteração
95 - data cadastro
96 - data alteração
</t>
        </r>
        <r>
          <rPr>
            <b/>
            <sz val="9"/>
            <color indexed="81"/>
            <rFont val="Segoe UI"/>
            <family val="2"/>
          </rPr>
          <t xml:space="preserve">* Processos do Imóvel
</t>
        </r>
        <r>
          <rPr>
            <sz val="9"/>
            <color indexed="81"/>
            <rFont val="Segoe UI"/>
            <family val="2"/>
          </rPr>
          <t xml:space="preserve">97 - código
98 - código do imóvel
99 - título
100 - número do processo
101 - número do documento
102 - observações
103 - usuário cadastro
104 - usuário alteração
105 - data cadastro
106 - data alteração
</t>
        </r>
        <r>
          <rPr>
            <b/>
            <sz val="9"/>
            <color indexed="81"/>
            <rFont val="Segoe UI"/>
            <family val="2"/>
          </rPr>
          <t xml:space="preserve">* Documentos do Imóvel
</t>
        </r>
        <r>
          <rPr>
            <sz val="9"/>
            <color indexed="81"/>
            <rFont val="Segoe UI"/>
            <family val="2"/>
          </rPr>
          <t xml:space="preserve">107 - código
108 - código tipo de documento
109 - descrição
110 - documento anexo
111 - usuário cadastro
112 - usuário alteração
113 - data cadastro
114 - data alteração
</t>
        </r>
        <r>
          <rPr>
            <b/>
            <sz val="9"/>
            <color indexed="81"/>
            <rFont val="Segoe UI"/>
            <family val="2"/>
          </rPr>
          <t xml:space="preserve">* Tipo de Estado de Conservação
</t>
        </r>
        <r>
          <rPr>
            <sz val="9"/>
            <color indexed="81"/>
            <rFont val="Segoe UI"/>
            <family val="2"/>
          </rPr>
          <t xml:space="preserve">115 - código
116 - descrição
</t>
        </r>
        <r>
          <rPr>
            <b/>
            <sz val="9"/>
            <color indexed="81"/>
            <rFont val="Segoe UI"/>
            <family val="2"/>
          </rPr>
          <t>* Valor do Imóvel</t>
        </r>
        <r>
          <rPr>
            <sz val="9"/>
            <color indexed="81"/>
            <rFont val="Segoe UI"/>
            <family val="2"/>
          </rPr>
          <t xml:space="preserve">
117 - imóvel
118 - valor do terreno
119 - valor da edificação
120 - valor total
</t>
        </r>
        <r>
          <rPr>
            <b/>
            <sz val="9"/>
            <color indexed="81"/>
            <rFont val="Segoe UI"/>
            <family val="2"/>
          </rPr>
          <t>* Histórico de Valor do imóvel</t>
        </r>
        <r>
          <rPr>
            <sz val="9"/>
            <color indexed="81"/>
            <rFont val="Segoe UI"/>
            <family val="2"/>
          </rPr>
          <t xml:space="preserve">
121 - imóvel
121 - origem informação
123 - data
124 - tipo informação
125 - valor do terreno
126 - valor da edificação
127 - valor total
128 - depreciação
129 - valorização
130 - QRCode</t>
        </r>
      </text>
    </comment>
    <comment ref="E10" authorId="1" shapeId="0" xr:uid="{F83DF65E-3E26-41A2-9D8D-873B7F384720}">
      <text>
        <r>
          <rPr>
            <sz val="9"/>
            <color indexed="81"/>
            <rFont val="Segoe UI"/>
            <family val="2"/>
          </rPr>
          <t>01 - Imóvel
02 - Tipo Unidade de Medida
03 - Tipo Zoneamento
04 - Situação Imóvel
05 - Tipo de imóvel
06 - Localização
07 - Tipo Característica
08 - Características do Imóvel
09 - Formas de Aquisição
10 - Processos do Imóvel
11 - Documentos do Imóvel
12 - Tipo de Estado de Conservação
13 - Valor do Imóvel
14 - Histórico de Valor do imóvel
15 - Destinação</t>
        </r>
      </text>
    </comment>
    <comment ref="D11" authorId="1" shapeId="0" xr:uid="{00000000-0006-0000-0100-00000E000000}">
      <text>
        <r>
          <rPr>
            <b/>
            <sz val="9"/>
            <color indexed="81"/>
            <rFont val="Segoe UI"/>
            <family val="2"/>
          </rPr>
          <t xml:space="preserve">* Imóvel
</t>
        </r>
        <r>
          <rPr>
            <sz val="9"/>
            <color indexed="81"/>
            <rFont val="Segoe UI"/>
            <family val="2"/>
          </rPr>
          <t xml:space="preserve">01 - código
02 - nome do imóvel
03 - matrícula
04 - RIP
05 - código situação imóvel
06 - qtd piso
07 - código tipo imóvel
08 - flag edificado
09 - velocidade do link
10 - descrição
11 - flag ativo
12 - imagem fachada
13 - área total construída
14 - área total do terreno
15 - unidade de medida
16 - estado de conservação
17 - formas de aquisição
18 - usuário cadastro
19 - data cadastro
</t>
        </r>
        <r>
          <rPr>
            <b/>
            <sz val="9"/>
            <color indexed="81"/>
            <rFont val="Segoe UI"/>
            <family val="2"/>
          </rPr>
          <t>* Características do Imóvel</t>
        </r>
        <r>
          <rPr>
            <sz val="9"/>
            <color indexed="81"/>
            <rFont val="Segoe UI"/>
            <family val="2"/>
          </rPr>
          <t xml:space="preserve">
20 - código
21 - código do imóvel
22 - código característica 
23 - usuário cadastro
24 - data cadastro
25 - QRCode
25 - comando
27 - mensagem</t>
        </r>
      </text>
    </comment>
    <comment ref="E11" authorId="2" shapeId="0" xr:uid="{00000000-0006-0000-0100-00000F000000}">
      <text>
        <r>
          <rPr>
            <sz val="9"/>
            <color indexed="81"/>
            <rFont val="Segoe UI"/>
            <family val="2"/>
          </rPr>
          <t>01 - Imóvel</t>
        </r>
      </text>
    </comment>
    <comment ref="D12" authorId="1" shapeId="0" xr:uid="{00000000-0006-0000-0100-000010000000}">
      <text>
        <r>
          <rPr>
            <b/>
            <sz val="9"/>
            <color indexed="81"/>
            <rFont val="Segoe UI"/>
            <family val="2"/>
          </rPr>
          <t>* Tipo Estado de Conservação</t>
        </r>
        <r>
          <rPr>
            <sz val="9"/>
            <color indexed="81"/>
            <rFont val="Segoe UI"/>
            <family val="2"/>
          </rPr>
          <t xml:space="preserve">
01 - código
02 - descrição
</t>
        </r>
        <r>
          <rPr>
            <b/>
            <sz val="9"/>
            <color indexed="81"/>
            <rFont val="Segoe UI"/>
            <family val="2"/>
          </rPr>
          <t xml:space="preserve">
</t>
        </r>
        <r>
          <rPr>
            <sz val="9"/>
            <color indexed="81"/>
            <rFont val="Segoe UI"/>
            <family val="2"/>
          </rPr>
          <t xml:space="preserve">
</t>
        </r>
      </text>
    </comment>
    <comment ref="E12" authorId="2" shapeId="0" xr:uid="{00000000-0006-0000-0100-000011000000}">
      <text>
        <r>
          <rPr>
            <sz val="9"/>
            <color indexed="81"/>
            <rFont val="Segoe UI"/>
            <family val="2"/>
          </rPr>
          <t>01 - Imóvel</t>
        </r>
      </text>
    </comment>
    <comment ref="D13" authorId="1" shapeId="0" xr:uid="{00000000-0006-0000-0100-000012000000}">
      <text>
        <r>
          <rPr>
            <b/>
            <sz val="9"/>
            <color indexed="81"/>
            <rFont val="Segoe UI"/>
            <family val="2"/>
          </rPr>
          <t>* Situação Imóvel</t>
        </r>
        <r>
          <rPr>
            <sz val="9"/>
            <color indexed="81"/>
            <rFont val="Segoe UI"/>
            <family val="2"/>
          </rPr>
          <t xml:space="preserve">
01 - código
02 - descrição
</t>
        </r>
        <r>
          <rPr>
            <b/>
            <sz val="9"/>
            <color indexed="81"/>
            <rFont val="Segoe UI"/>
            <family val="2"/>
          </rPr>
          <t xml:space="preserve">
</t>
        </r>
        <r>
          <rPr>
            <sz val="9"/>
            <color indexed="81"/>
            <rFont val="Segoe UI"/>
            <family val="2"/>
          </rPr>
          <t xml:space="preserve">
</t>
        </r>
      </text>
    </comment>
    <comment ref="E13" authorId="2" shapeId="0" xr:uid="{00000000-0006-0000-0100-000013000000}">
      <text>
        <r>
          <rPr>
            <sz val="9"/>
            <color indexed="81"/>
            <rFont val="Segoe UI"/>
            <family val="2"/>
          </rPr>
          <t>01 - Imóvel</t>
        </r>
      </text>
    </comment>
    <comment ref="D14" authorId="1" shapeId="0" xr:uid="{73ACF8B2-3EDE-45F8-9B0B-7353B1FF3275}">
      <text>
        <r>
          <rPr>
            <b/>
            <sz val="9"/>
            <color indexed="81"/>
            <rFont val="Segoe UI"/>
            <family val="2"/>
          </rPr>
          <t xml:space="preserve">* Tipo de imóvel
</t>
        </r>
        <r>
          <rPr>
            <sz val="9"/>
            <color indexed="81"/>
            <rFont val="Segoe UI"/>
            <family val="2"/>
          </rPr>
          <t xml:space="preserve">01 - código
02 - descrição
</t>
        </r>
      </text>
    </comment>
    <comment ref="E14" authorId="2" shapeId="0" xr:uid="{6372843A-4028-4CEC-BC1F-0884F0D6AC43}">
      <text>
        <r>
          <rPr>
            <sz val="9"/>
            <color indexed="81"/>
            <rFont val="Segoe UI"/>
            <family val="2"/>
          </rPr>
          <t>01 - Imóvel</t>
        </r>
      </text>
    </comment>
    <comment ref="D15" authorId="1" shapeId="0" xr:uid="{00000000-0006-0000-0100-000016000000}">
      <text>
        <r>
          <rPr>
            <b/>
            <sz val="9"/>
            <color indexed="81"/>
            <rFont val="Segoe UI"/>
            <family val="2"/>
          </rPr>
          <t xml:space="preserve">* Tipo Característica
</t>
        </r>
        <r>
          <rPr>
            <sz val="9"/>
            <color indexed="81"/>
            <rFont val="Segoe UI"/>
            <family val="2"/>
          </rPr>
          <t>01 - código
02 - descrição</t>
        </r>
      </text>
    </comment>
    <comment ref="E15" authorId="2" shapeId="0" xr:uid="{00000000-0006-0000-0100-000017000000}">
      <text>
        <r>
          <rPr>
            <sz val="9"/>
            <color indexed="81"/>
            <rFont val="Segoe UI"/>
            <family val="2"/>
          </rPr>
          <t>01 - Imóvel</t>
        </r>
      </text>
    </comment>
    <comment ref="D16" authorId="1" shapeId="0" xr:uid="{CDD02B14-0D6A-40DE-B72E-D91E3B518A75}">
      <text>
        <r>
          <rPr>
            <b/>
            <sz val="9"/>
            <color indexed="81"/>
            <rFont val="Segoe UI"/>
            <family val="2"/>
          </rPr>
          <t>* Destinação</t>
        </r>
        <r>
          <rPr>
            <sz val="9"/>
            <color indexed="81"/>
            <rFont val="Segoe UI"/>
            <family val="2"/>
          </rPr>
          <t xml:space="preserve">
01 - código
02 - descrição
03 - comando</t>
        </r>
      </text>
    </comment>
    <comment ref="E16" authorId="2" shapeId="0" xr:uid="{C914BA74-2B79-4240-BE5D-50C5E8AF54E7}">
      <text>
        <r>
          <rPr>
            <sz val="9"/>
            <color indexed="81"/>
            <rFont val="Segoe UI"/>
            <family val="2"/>
          </rPr>
          <t>01 - Destinação</t>
        </r>
      </text>
    </comment>
    <comment ref="D17" authorId="1" shapeId="0" xr:uid="{00000000-0006-0000-0100-000018000000}">
      <text>
        <r>
          <rPr>
            <b/>
            <sz val="9"/>
            <color indexed="81"/>
            <rFont val="Segoe UI"/>
            <family val="2"/>
          </rPr>
          <t xml:space="preserve">* Imóvel
</t>
        </r>
        <r>
          <rPr>
            <sz val="9"/>
            <color indexed="81"/>
            <rFont val="Segoe UI"/>
            <family val="2"/>
          </rPr>
          <t xml:space="preserve">01 - código
02 - nome do imóvel
03 - matrícula
04 - RIP
05 - código situação imóvel
06 - qtd piso
07 - código tipo imóvel
08 - flag edificado
09 - velocidade do link
10 - descrição
11 - flag ativo
12 - imagem fachada
13 - área total construída
14 - área total do terreno
15 - unidade de medida
16 - estado de conservação
17 - formas de aquisição
18 - usuário alteração
19 - data alteração
</t>
        </r>
        <r>
          <rPr>
            <b/>
            <sz val="9"/>
            <color indexed="81"/>
            <rFont val="Segoe UI"/>
            <family val="2"/>
          </rPr>
          <t>* Características do Imóvel</t>
        </r>
        <r>
          <rPr>
            <sz val="9"/>
            <color indexed="81"/>
            <rFont val="Segoe UI"/>
            <family val="2"/>
          </rPr>
          <t xml:space="preserve">
20 - código
21 - código do imóvel
22 - código característica 
23 - usuário alteração
24 - data alteração
25 - comando
26 - mensagem</t>
        </r>
      </text>
    </comment>
    <comment ref="E17" authorId="2" shapeId="0" xr:uid="{00000000-0006-0000-0100-000019000000}">
      <text>
        <r>
          <rPr>
            <sz val="9"/>
            <color indexed="81"/>
            <rFont val="Segoe UI"/>
            <family val="2"/>
          </rPr>
          <t>01 - Imóvel</t>
        </r>
      </text>
    </comment>
    <comment ref="D18" authorId="1" shapeId="0" xr:uid="{00000000-0006-0000-0100-00001A000000}">
      <text>
        <r>
          <rPr>
            <b/>
            <sz val="9"/>
            <color indexed="81"/>
            <rFont val="Segoe UI"/>
            <family val="2"/>
          </rPr>
          <t xml:space="preserve">* Imóvel
</t>
        </r>
        <r>
          <rPr>
            <sz val="9"/>
            <color indexed="81"/>
            <rFont val="Segoe UI"/>
            <family val="2"/>
          </rPr>
          <t xml:space="preserve">01 - código
02 - nome do imóvel
03 - matrícula
04 - RIP
05 - código situação imóvel
06 - qtd piso
07 - código tipo imóvel
08 - velocidade do link
09 - descrição
10 - flag ativo
11 - imagem fachada
12 - flag edificado
13 - formas de aquisição
14 - área total construída
15 - área total do terreno
16 - unidade de medida
17 - estado de conservação
</t>
        </r>
        <r>
          <rPr>
            <b/>
            <sz val="9"/>
            <color indexed="81"/>
            <rFont val="Segoe UI"/>
            <family val="2"/>
          </rPr>
          <t xml:space="preserve">* Características do Imóvel
</t>
        </r>
        <r>
          <rPr>
            <sz val="9"/>
            <color indexed="81"/>
            <rFont val="Segoe UI"/>
            <family val="2"/>
          </rPr>
          <t xml:space="preserve">18 - código
19 - código característica 
</t>
        </r>
      </text>
    </comment>
    <comment ref="E18" authorId="2" shapeId="0" xr:uid="{00000000-0006-0000-0100-00001B000000}">
      <text>
        <r>
          <rPr>
            <sz val="9"/>
            <color indexed="81"/>
            <rFont val="Segoe UI"/>
            <family val="2"/>
          </rPr>
          <t>01 - Imóvel</t>
        </r>
      </text>
    </comment>
    <comment ref="D19" authorId="1" shapeId="0" xr:uid="{00000000-0006-0000-0100-00001C000000}">
      <text>
        <r>
          <rPr>
            <b/>
            <sz val="9"/>
            <color indexed="81"/>
            <rFont val="Segoe UI"/>
            <family val="2"/>
          </rPr>
          <t xml:space="preserve">* Imóvel
</t>
        </r>
        <r>
          <rPr>
            <sz val="9"/>
            <color indexed="81"/>
            <rFont val="Segoe UI"/>
            <family val="2"/>
          </rPr>
          <t xml:space="preserve">01 - código
02 - nome do imóvel
03 - matrícula
04 - RIP
05 - código situação imóvel
06 - código tipo imóvel
07 - flag ativo
</t>
        </r>
        <r>
          <rPr>
            <b/>
            <sz val="9"/>
            <color indexed="81"/>
            <rFont val="Segoe UI"/>
            <family val="2"/>
          </rPr>
          <t>* Localização</t>
        </r>
        <r>
          <rPr>
            <sz val="9"/>
            <color indexed="81"/>
            <rFont val="Segoe UI"/>
            <family val="2"/>
          </rPr>
          <t xml:space="preserve">
08 - código município
</t>
        </r>
        <r>
          <rPr>
            <b/>
            <sz val="9"/>
            <color indexed="81"/>
            <rFont val="Segoe UI"/>
            <family val="2"/>
          </rPr>
          <t>* Situação Imóvel</t>
        </r>
        <r>
          <rPr>
            <sz val="9"/>
            <color indexed="81"/>
            <rFont val="Segoe UI"/>
            <family val="2"/>
          </rPr>
          <t xml:space="preserve">
09 - descrição
</t>
        </r>
        <r>
          <rPr>
            <b/>
            <sz val="9"/>
            <color indexed="81"/>
            <rFont val="Segoe UI"/>
            <family val="2"/>
          </rPr>
          <t>* Tipo de imóvel</t>
        </r>
        <r>
          <rPr>
            <sz val="9"/>
            <color indexed="81"/>
            <rFont val="Segoe UI"/>
            <family val="2"/>
          </rPr>
          <t xml:space="preserve">
10 - descrição
</t>
        </r>
        <r>
          <rPr>
            <b/>
            <sz val="9"/>
            <color indexed="81"/>
            <rFont val="Segoe UI"/>
            <family val="2"/>
          </rPr>
          <t>* Identificação do Imóvel</t>
        </r>
        <r>
          <rPr>
            <sz val="9"/>
            <color indexed="81"/>
            <rFont val="Segoe UI"/>
            <family val="2"/>
          </rPr>
          <t xml:space="preserve">
11 - titularidade
12 - responsável patrimonial
13 - Sigla responsável patrimonial
</t>
        </r>
        <r>
          <rPr>
            <b/>
            <sz val="9"/>
            <color indexed="81"/>
            <rFont val="Segoe UI"/>
            <family val="2"/>
          </rPr>
          <t>* Ocupantes</t>
        </r>
        <r>
          <rPr>
            <sz val="9"/>
            <color indexed="81"/>
            <rFont val="Segoe UI"/>
            <family val="2"/>
          </rPr>
          <t xml:space="preserve">
14 - código unidade administrativa
</t>
        </r>
        <r>
          <rPr>
            <b/>
            <sz val="9"/>
            <color indexed="81"/>
            <rFont val="Segoe UI"/>
            <family val="2"/>
          </rPr>
          <t>* Município</t>
        </r>
        <r>
          <rPr>
            <sz val="9"/>
            <color indexed="81"/>
            <rFont val="Segoe UI"/>
            <family val="2"/>
          </rPr>
          <t xml:space="preserve">
15 - descrição
</t>
        </r>
        <r>
          <rPr>
            <b/>
            <sz val="9"/>
            <color indexed="81"/>
            <rFont val="Segoe UI"/>
            <family val="2"/>
          </rPr>
          <t xml:space="preserve">
* Órgão</t>
        </r>
        <r>
          <rPr>
            <sz val="9"/>
            <color indexed="81"/>
            <rFont val="Segoe UI"/>
            <family val="2"/>
          </rPr>
          <t xml:space="preserve">
16 - descrição
</t>
        </r>
        <r>
          <rPr>
            <b/>
            <sz val="9"/>
            <color indexed="81"/>
            <rFont val="Segoe UI"/>
            <family val="2"/>
          </rPr>
          <t xml:space="preserve">
* Vínculo Imóvel
</t>
        </r>
        <r>
          <rPr>
            <sz val="9"/>
            <color indexed="81"/>
            <rFont val="Segoe UI"/>
            <family val="2"/>
          </rPr>
          <t xml:space="preserve">17 - código imóvel pai
19 - código imóvel filho
</t>
        </r>
        <r>
          <rPr>
            <b/>
            <sz val="9"/>
            <color indexed="81"/>
            <rFont val="Segoe UI"/>
            <family val="2"/>
          </rPr>
          <t xml:space="preserve">* Vistorias do Imóveis
</t>
        </r>
        <r>
          <rPr>
            <sz val="9"/>
            <color indexed="81"/>
            <rFont val="Segoe UI"/>
            <family val="2"/>
          </rPr>
          <t xml:space="preserve">20 - código
</t>
        </r>
        <r>
          <rPr>
            <b/>
            <sz val="9"/>
            <color indexed="81"/>
            <rFont val="Segoe UI"/>
            <family val="2"/>
          </rPr>
          <t>* Avaliação</t>
        </r>
        <r>
          <rPr>
            <sz val="9"/>
            <color indexed="81"/>
            <rFont val="Segoe UI"/>
            <family val="2"/>
          </rPr>
          <t xml:space="preserve">
21 - valor do terreno calculado
</t>
        </r>
        <r>
          <rPr>
            <b/>
            <sz val="9"/>
            <color indexed="81"/>
            <rFont val="Segoe UI"/>
            <family val="2"/>
          </rPr>
          <t>* Valor Imóvel</t>
        </r>
        <r>
          <rPr>
            <sz val="9"/>
            <color indexed="81"/>
            <rFont val="Segoe UI"/>
            <family val="2"/>
          </rPr>
          <t xml:space="preserve">
22 - valor total do imóvel
23 - comando
24 - mensagem</t>
        </r>
      </text>
    </comment>
    <comment ref="E19" authorId="2" shapeId="0" xr:uid="{00000000-0006-0000-0100-00001D000000}">
      <text>
        <r>
          <rPr>
            <sz val="9"/>
            <color indexed="81"/>
            <rFont val="Segoe UI"/>
            <family val="2"/>
          </rPr>
          <t>01 - Imóvel
02 - Identificação do Imóvel
03 - Órgão
04 - Município
05 - Vínculo Imóvel
06 - Vistorias do Imóvel
07 - Imóvel
08 - Destinação</t>
        </r>
      </text>
    </comment>
    <comment ref="D20" authorId="1" shapeId="0" xr:uid="{7BE06730-4445-45D8-A205-B84CCF17328D}">
      <text>
        <r>
          <rPr>
            <b/>
            <sz val="9"/>
            <color indexed="81"/>
            <rFont val="Segoe UI"/>
            <family val="2"/>
          </rPr>
          <t xml:space="preserve">* Imóvel
</t>
        </r>
        <r>
          <rPr>
            <sz val="9"/>
            <color indexed="81"/>
            <rFont val="Segoe UI"/>
            <family val="2"/>
          </rPr>
          <t xml:space="preserve">01 - código
02 - nome do imóvel
03 - matrícula
04 - RIP
05 - código situação imóvel
06 - código tipo imóvel
07 - flag ativo
</t>
        </r>
        <r>
          <rPr>
            <b/>
            <sz val="9"/>
            <color indexed="81"/>
            <rFont val="Segoe UI"/>
            <family val="2"/>
          </rPr>
          <t>* Localização</t>
        </r>
        <r>
          <rPr>
            <sz val="9"/>
            <color indexed="81"/>
            <rFont val="Segoe UI"/>
            <family val="2"/>
          </rPr>
          <t xml:space="preserve">
08 - código município
</t>
        </r>
        <r>
          <rPr>
            <b/>
            <sz val="9"/>
            <color indexed="81"/>
            <rFont val="Segoe UI"/>
            <family val="2"/>
          </rPr>
          <t>* Situação Imóvel</t>
        </r>
        <r>
          <rPr>
            <sz val="9"/>
            <color indexed="81"/>
            <rFont val="Segoe UI"/>
            <family val="2"/>
          </rPr>
          <t xml:space="preserve">
09 - descrição
</t>
        </r>
        <r>
          <rPr>
            <b/>
            <sz val="9"/>
            <color indexed="81"/>
            <rFont val="Segoe UI"/>
            <family val="2"/>
          </rPr>
          <t>* Tipo de imóvel</t>
        </r>
        <r>
          <rPr>
            <sz val="9"/>
            <color indexed="81"/>
            <rFont val="Segoe UI"/>
            <family val="2"/>
          </rPr>
          <t xml:space="preserve">
10 - descrição
</t>
        </r>
        <r>
          <rPr>
            <b/>
            <sz val="9"/>
            <color indexed="81"/>
            <rFont val="Segoe UI"/>
            <family val="2"/>
          </rPr>
          <t>* Identificação do Imóvel</t>
        </r>
        <r>
          <rPr>
            <sz val="9"/>
            <color indexed="81"/>
            <rFont val="Segoe UI"/>
            <family val="2"/>
          </rPr>
          <t xml:space="preserve">
11 - titularidade
12 - responsável patrimonial
13 - Sigla responsável patrimonial
</t>
        </r>
        <r>
          <rPr>
            <b/>
            <sz val="9"/>
            <color indexed="81"/>
            <rFont val="Segoe UI"/>
            <family val="2"/>
          </rPr>
          <t>* Ocupantes</t>
        </r>
        <r>
          <rPr>
            <sz val="9"/>
            <color indexed="81"/>
            <rFont val="Segoe UI"/>
            <family val="2"/>
          </rPr>
          <t xml:space="preserve">
14 - código unidade administrativa
</t>
        </r>
        <r>
          <rPr>
            <b/>
            <sz val="9"/>
            <color indexed="81"/>
            <rFont val="Segoe UI"/>
            <family val="2"/>
          </rPr>
          <t>* Município</t>
        </r>
        <r>
          <rPr>
            <sz val="9"/>
            <color indexed="81"/>
            <rFont val="Segoe UI"/>
            <family val="2"/>
          </rPr>
          <t xml:space="preserve">
15 - descrição
</t>
        </r>
        <r>
          <rPr>
            <b/>
            <sz val="9"/>
            <color indexed="81"/>
            <rFont val="Segoe UI"/>
            <family val="2"/>
          </rPr>
          <t xml:space="preserve">
* Órgão</t>
        </r>
        <r>
          <rPr>
            <sz val="9"/>
            <color indexed="81"/>
            <rFont val="Segoe UI"/>
            <family val="2"/>
          </rPr>
          <t xml:space="preserve">
16 - descrição
</t>
        </r>
        <r>
          <rPr>
            <b/>
            <sz val="9"/>
            <color indexed="81"/>
            <rFont val="Segoe UI"/>
            <family val="2"/>
          </rPr>
          <t xml:space="preserve">
* Vínculo Imóvel
</t>
        </r>
        <r>
          <rPr>
            <sz val="9"/>
            <color indexed="81"/>
            <rFont val="Segoe UI"/>
            <family val="2"/>
          </rPr>
          <t xml:space="preserve">17 - código imóvel pai
19 - código imóvel filho
</t>
        </r>
        <r>
          <rPr>
            <b/>
            <sz val="9"/>
            <color indexed="81"/>
            <rFont val="Segoe UI"/>
            <family val="2"/>
          </rPr>
          <t xml:space="preserve">* Vistorias do Imóveis
</t>
        </r>
        <r>
          <rPr>
            <sz val="9"/>
            <color indexed="81"/>
            <rFont val="Segoe UI"/>
            <family val="2"/>
          </rPr>
          <t xml:space="preserve">20 - código
</t>
        </r>
        <r>
          <rPr>
            <b/>
            <sz val="9"/>
            <color indexed="81"/>
            <rFont val="Segoe UI"/>
            <family val="2"/>
          </rPr>
          <t>* Avaliação</t>
        </r>
        <r>
          <rPr>
            <sz val="9"/>
            <color indexed="81"/>
            <rFont val="Segoe UI"/>
            <family val="2"/>
          </rPr>
          <t xml:space="preserve">
21 - valor do terreno calculado
</t>
        </r>
        <r>
          <rPr>
            <b/>
            <sz val="9"/>
            <color indexed="81"/>
            <rFont val="Segoe UI"/>
            <family val="2"/>
          </rPr>
          <t>* Valor Imóvel</t>
        </r>
        <r>
          <rPr>
            <sz val="9"/>
            <color indexed="81"/>
            <rFont val="Segoe UI"/>
            <family val="2"/>
          </rPr>
          <t xml:space="preserve">
22 - valor total do imóvel
23 - comando
24 - mensagem</t>
        </r>
      </text>
    </comment>
    <comment ref="E20" authorId="2" shapeId="0" xr:uid="{F3F1658A-770F-49E5-9D8E-2A4066186CF8}">
      <text>
        <r>
          <rPr>
            <sz val="9"/>
            <color indexed="81"/>
            <rFont val="Segoe UI"/>
            <family val="2"/>
          </rPr>
          <t>01 - Imóvel
02 - Identificação do Imóvel
03 - Órgão
04 - Município
05 - Vínculo Imóvel
06 - Vistorias do Imóvel
07 - Imóvel
08 - Destinação</t>
        </r>
      </text>
    </comment>
    <comment ref="D21" authorId="1" shapeId="0" xr:uid="{EDCC59F5-7D80-4A4A-83B7-54DC8947C63D}">
      <text>
        <r>
          <rPr>
            <b/>
            <sz val="9"/>
            <color indexed="81"/>
            <rFont val="Segoe UI"/>
            <family val="2"/>
          </rPr>
          <t xml:space="preserve">* Imóvel
</t>
        </r>
        <r>
          <rPr>
            <sz val="9"/>
            <color indexed="81"/>
            <rFont val="Segoe UI"/>
            <family val="2"/>
          </rPr>
          <t>01 - código</t>
        </r>
        <r>
          <rPr>
            <b/>
            <sz val="9"/>
            <color indexed="81"/>
            <rFont val="Segoe UI"/>
            <family val="2"/>
          </rPr>
          <t xml:space="preserve">
</t>
        </r>
        <r>
          <rPr>
            <sz val="9"/>
            <color indexed="81"/>
            <rFont val="Segoe UI"/>
            <family val="2"/>
          </rPr>
          <t xml:space="preserve">
02 - comando
03 - mensagem</t>
        </r>
      </text>
    </comment>
    <comment ref="E21" authorId="2" shapeId="0" xr:uid="{AB78D5E2-C5B1-403F-AAE3-962660479F29}">
      <text>
        <r>
          <rPr>
            <sz val="9"/>
            <color indexed="81"/>
            <rFont val="Segoe UI"/>
            <family val="2"/>
          </rPr>
          <t>01 - Imóvel</t>
        </r>
      </text>
    </comment>
    <comment ref="D22" authorId="1" shapeId="0" xr:uid="{00000000-0006-0000-0100-00001E000000}">
      <text>
        <r>
          <rPr>
            <b/>
            <sz val="9"/>
            <color indexed="81"/>
            <rFont val="Segoe UI"/>
            <family val="2"/>
          </rPr>
          <t xml:space="preserve">* Imóvel
</t>
        </r>
        <r>
          <rPr>
            <sz val="9"/>
            <color indexed="81"/>
            <rFont val="Segoe UI"/>
            <family val="2"/>
          </rPr>
          <t>01 - código</t>
        </r>
        <r>
          <rPr>
            <b/>
            <sz val="9"/>
            <color indexed="81"/>
            <rFont val="Segoe UI"/>
            <family val="2"/>
          </rPr>
          <t xml:space="preserve">
</t>
        </r>
        <r>
          <rPr>
            <sz val="9"/>
            <color indexed="81"/>
            <rFont val="Segoe UI"/>
            <family val="2"/>
          </rPr>
          <t xml:space="preserve">02 - nome do imóvel
03 - matrícula
04 - RIP
05 - código situação imóvel
06 - qtd piso
07 - código tipo imóvel
08 - velocidade do link
09 - descrição
10 - flag ativo
11 - imagem fachada
12 - área total construída
13 - área total do terreno
14 - unidade de medida
15 - estado de conservação
16 - flag edificado
17 - formas de aquisição
</t>
        </r>
        <r>
          <rPr>
            <b/>
            <sz val="9"/>
            <color indexed="81"/>
            <rFont val="Segoe UI"/>
            <family val="2"/>
          </rPr>
          <t xml:space="preserve">* Características do Imóvel
</t>
        </r>
        <r>
          <rPr>
            <sz val="9"/>
            <color indexed="81"/>
            <rFont val="Segoe UI"/>
            <family val="2"/>
          </rPr>
          <t xml:space="preserve">18 - código característica 
</t>
        </r>
        <r>
          <rPr>
            <b/>
            <sz val="9"/>
            <color indexed="81"/>
            <rFont val="Segoe UI"/>
            <family val="2"/>
          </rPr>
          <t xml:space="preserve">* Tipo Característica
</t>
        </r>
        <r>
          <rPr>
            <sz val="9"/>
            <color indexed="81"/>
            <rFont val="Segoe UI"/>
            <family val="2"/>
          </rPr>
          <t>19 - descrição
20 - comando
21 - mensagem</t>
        </r>
      </text>
    </comment>
    <comment ref="E22" authorId="2" shapeId="0" xr:uid="{00000000-0006-0000-0100-00001F000000}">
      <text>
        <r>
          <rPr>
            <sz val="9"/>
            <color indexed="81"/>
            <rFont val="Segoe UI"/>
            <family val="2"/>
          </rPr>
          <t>01 - Imóvel</t>
        </r>
      </text>
    </comment>
    <comment ref="D23" authorId="1" shapeId="0" xr:uid="{00000000-0006-0000-0100-000020000000}">
      <text>
        <r>
          <rPr>
            <b/>
            <sz val="9"/>
            <color indexed="81"/>
            <rFont val="Segoe UI"/>
            <family val="2"/>
          </rPr>
          <t xml:space="preserve">* Imóvel
</t>
        </r>
        <r>
          <rPr>
            <sz val="9"/>
            <color indexed="81"/>
            <rFont val="Segoe UI"/>
            <family val="2"/>
          </rPr>
          <t>01 - código</t>
        </r>
        <r>
          <rPr>
            <b/>
            <sz val="9"/>
            <color indexed="81"/>
            <rFont val="Segoe UI"/>
            <family val="2"/>
          </rPr>
          <t xml:space="preserve">
</t>
        </r>
        <r>
          <rPr>
            <sz val="9"/>
            <color indexed="81"/>
            <rFont val="Segoe UI"/>
            <family val="2"/>
          </rPr>
          <t>02 - flag ativo
03 - comando
04 - mensagem</t>
        </r>
      </text>
    </comment>
    <comment ref="E23" authorId="2" shapeId="0" xr:uid="{00000000-0006-0000-0100-000021000000}">
      <text>
        <r>
          <rPr>
            <sz val="9"/>
            <color indexed="81"/>
            <rFont val="Segoe UI"/>
            <family val="2"/>
          </rPr>
          <t>01 - Imóvel</t>
        </r>
      </text>
    </comment>
    <comment ref="D26" authorId="1" shapeId="0" xr:uid="{00000000-0006-0000-0100-000022000000}">
      <text>
        <r>
          <rPr>
            <b/>
            <sz val="9"/>
            <color indexed="81"/>
            <rFont val="Segoe UI"/>
            <family val="2"/>
          </rPr>
          <t xml:space="preserve">* Órgão
</t>
        </r>
        <r>
          <rPr>
            <sz val="9"/>
            <color indexed="81"/>
            <rFont val="Segoe UI"/>
            <family val="2"/>
          </rPr>
          <t>01 - código
02 - descrição
03 - cnpj
04 - tipo de órgão
05 - Sigla</t>
        </r>
      </text>
    </comment>
    <comment ref="E26" authorId="1" shapeId="0" xr:uid="{00000000-0006-0000-0100-000023000000}">
      <text>
        <r>
          <rPr>
            <sz val="9"/>
            <color indexed="81"/>
            <rFont val="Segoe UI"/>
            <family val="2"/>
          </rPr>
          <t>01 - Órgão</t>
        </r>
      </text>
    </comment>
    <comment ref="D27" authorId="1" shapeId="0" xr:uid="{67CD8350-E8BE-4E46-A2F9-66BC91F0D3C4}">
      <text>
        <r>
          <rPr>
            <b/>
            <sz val="9"/>
            <color indexed="81"/>
            <rFont val="Segoe UI"/>
            <family val="2"/>
          </rPr>
          <t xml:space="preserve">* Órgão
</t>
        </r>
        <r>
          <rPr>
            <sz val="9"/>
            <color indexed="81"/>
            <rFont val="Segoe UI"/>
            <family val="2"/>
          </rPr>
          <t>01 - código
02 - descrição
03 - Sigla</t>
        </r>
      </text>
    </comment>
    <comment ref="E27" authorId="1" shapeId="0" xr:uid="{B66F8912-2536-4385-995A-A28C9BF5F346}">
      <text>
        <r>
          <rPr>
            <sz val="9"/>
            <color indexed="81"/>
            <rFont val="Segoe UI"/>
            <family val="2"/>
          </rPr>
          <t>01 - Unidade</t>
        </r>
      </text>
    </comment>
    <comment ref="D28" authorId="2" shapeId="0" xr:uid="{00000000-0006-0000-0100-000024000000}">
      <text>
        <r>
          <rPr>
            <b/>
            <sz val="9"/>
            <color indexed="81"/>
            <rFont val="Segoe UI"/>
            <family val="2"/>
          </rPr>
          <t>* Identificação do Imóvel</t>
        </r>
        <r>
          <rPr>
            <sz val="9"/>
            <color indexed="81"/>
            <rFont val="Segoe UI"/>
            <family val="2"/>
          </rPr>
          <t xml:space="preserve">
01 - código
02 - código imóvel
03 - tipo de pessoa
04 - código titularidade
05 - código responsável patrimonial
06 - código tipo de ocupação
07 - usuário cadastro
08 - usuário alteração
09 - data cadastro
10 - data alteração
11 - Tipos de Cadastro
12 - Destinação
13 - Cedido a Cessionário / Concessionário
14 - Cedido - Tipos de Cadastro
15 - Cedido - Cessionário / Concessionário
16 - Cedido - CNPJ
</t>
        </r>
        <r>
          <rPr>
            <b/>
            <sz val="9"/>
            <color indexed="81"/>
            <rFont val="Segoe UI"/>
            <family val="2"/>
          </rPr>
          <t xml:space="preserve">* Ocupantes
</t>
        </r>
        <r>
          <rPr>
            <sz val="9"/>
            <color indexed="81"/>
            <rFont val="Segoe UI"/>
            <family val="2"/>
          </rPr>
          <t xml:space="preserve">17 - código
18 - código identificação
19 - ocupante
20 - código finalidade da ocupação
21 - código tipo outorga
22 - justificativa outorga
23 - oneroso
24 - número do contrato
25 - número do processo
26 - valor mensal do contrato
27 - valor anual do contrato
28- número documento
29 - início vigência
30 - fim vigência
31 - usuário cadastro
32 - usuário alteração
33 - data cadastro
34 - data alteração
35 - tipo cadastro
</t>
        </r>
        <r>
          <rPr>
            <b/>
            <sz val="9"/>
            <color indexed="81"/>
            <rFont val="Segoe UI"/>
            <family val="2"/>
          </rPr>
          <t>* Finalidade da Ocupação</t>
        </r>
        <r>
          <rPr>
            <sz val="9"/>
            <color indexed="81"/>
            <rFont val="Segoe UI"/>
            <family val="2"/>
          </rPr>
          <t xml:space="preserve">
36 - código
37 - descrição
38 - usuário cadastro
39 - usuário alteração
40 - data cadastro
41 - data alteração
</t>
        </r>
        <r>
          <rPr>
            <b/>
            <sz val="9"/>
            <color indexed="81"/>
            <rFont val="Segoe UI"/>
            <family val="2"/>
          </rPr>
          <t xml:space="preserve">* Tipo de Outorga
</t>
        </r>
        <r>
          <rPr>
            <sz val="9"/>
            <color indexed="81"/>
            <rFont val="Segoe UI"/>
            <family val="2"/>
          </rPr>
          <t xml:space="preserve">42 - código
43 - descrição
44 - usuário cadastro
45 - usuário alteração
46 - data cadastro
47 - data alteração
</t>
        </r>
        <r>
          <rPr>
            <b/>
            <sz val="9"/>
            <color indexed="81"/>
            <rFont val="Segoe UI"/>
            <family val="2"/>
          </rPr>
          <t xml:space="preserve">* Tipo de Ocupação
</t>
        </r>
        <r>
          <rPr>
            <sz val="9"/>
            <color indexed="81"/>
            <rFont val="Segoe UI"/>
            <family val="2"/>
          </rPr>
          <t>48 - código
49 - descrição
50 - usuário cadastro
51 - usuário alteração
52 - data cadastro
53 - data alteração</t>
        </r>
        <r>
          <rPr>
            <b/>
            <sz val="9"/>
            <color indexed="81"/>
            <rFont val="Segoe UI"/>
            <family val="2"/>
          </rPr>
          <t xml:space="preserve">
</t>
        </r>
        <r>
          <rPr>
            <sz val="9"/>
            <color indexed="81"/>
            <rFont val="Segoe UI"/>
            <family val="2"/>
          </rPr>
          <t xml:space="preserve">
</t>
        </r>
      </text>
    </comment>
    <comment ref="E28" authorId="2" shapeId="0" xr:uid="{00000000-0006-0000-0100-000025000000}">
      <text>
        <r>
          <rPr>
            <sz val="9"/>
            <color indexed="81"/>
            <rFont val="Segoe UI"/>
            <family val="2"/>
          </rPr>
          <t>01 - Identificação do Imóvel
02 - Finalidade da Ocupação
03 - Tipo de Outorga
04 - Tipo de Ocupação
05 - Órgão/Entidade
06 - Unidade</t>
        </r>
      </text>
    </comment>
    <comment ref="D29" authorId="2" shapeId="0" xr:uid="{00000000-0006-0000-0100-000026000000}">
      <text>
        <r>
          <rPr>
            <b/>
            <sz val="9"/>
            <color indexed="81"/>
            <rFont val="Segoe UI"/>
            <family val="2"/>
          </rPr>
          <t>* Identificação do Imóvel</t>
        </r>
        <r>
          <rPr>
            <sz val="9"/>
            <color indexed="81"/>
            <rFont val="Segoe UI"/>
            <family val="2"/>
          </rPr>
          <t xml:space="preserve">
01 - código
02 - código imóvel
03 - tipo de pessoa
04 - titularidade
05 - responsável patrimonial
06 - sigla responsável patrimonial
07 - código tipo de ocupação
08 - usuário cadastro
09 - data cadastro
10 - comando
11 - mensagem
</t>
        </r>
      </text>
    </comment>
    <comment ref="E29" authorId="2" shapeId="0" xr:uid="{00000000-0006-0000-0100-000027000000}">
      <text>
        <r>
          <rPr>
            <sz val="9"/>
            <color indexed="81"/>
            <rFont val="Segoe UI"/>
            <family val="2"/>
          </rPr>
          <t>01 - Identificação
02 - Pessoa Jurídica
03 - Imóvel
04 - Pessoa Física</t>
        </r>
      </text>
    </comment>
    <comment ref="D30" authorId="1" shapeId="0" xr:uid="{00000000-0006-0000-0100-000028000000}">
      <text>
        <r>
          <rPr>
            <b/>
            <sz val="9"/>
            <color indexed="81"/>
            <rFont val="Segoe UI"/>
            <family val="2"/>
          </rPr>
          <t xml:space="preserve">* Órgão
</t>
        </r>
        <r>
          <rPr>
            <sz val="9"/>
            <color indexed="81"/>
            <rFont val="Segoe UI"/>
            <family val="2"/>
          </rPr>
          <t xml:space="preserve">01 - código
02 - descrição
03 - cnpj
04 - tipo de órgão
</t>
        </r>
      </text>
    </comment>
    <comment ref="E30" authorId="1" shapeId="0" xr:uid="{00000000-0006-0000-0100-000029000000}">
      <text>
        <r>
          <rPr>
            <sz val="9"/>
            <color indexed="81"/>
            <rFont val="Segoe UI"/>
            <family val="2"/>
          </rPr>
          <t>01 - Órgão</t>
        </r>
      </text>
    </comment>
    <comment ref="D31" authorId="1" shapeId="0" xr:uid="{00000000-0006-0000-0100-00002A000000}">
      <text>
        <r>
          <rPr>
            <b/>
            <sz val="9"/>
            <color indexed="81"/>
            <rFont val="Segoe UI"/>
            <family val="2"/>
          </rPr>
          <t>* Pessoas</t>
        </r>
        <r>
          <rPr>
            <sz val="9"/>
            <color indexed="81"/>
            <rFont val="Segoe UI"/>
            <family val="2"/>
          </rPr>
          <t xml:space="preserve">
01 - código
02 - cnpj
03 - nome
04 - cpf
05 - flag ativo
</t>
        </r>
      </text>
    </comment>
    <comment ref="E31" authorId="1" shapeId="0" xr:uid="{00000000-0006-0000-0100-00002B000000}">
      <text>
        <r>
          <rPr>
            <sz val="9"/>
            <color indexed="81"/>
            <rFont val="Segoe UI"/>
            <family val="2"/>
          </rPr>
          <t>01 - Pessoas</t>
        </r>
      </text>
    </comment>
    <comment ref="D32" authorId="1" shapeId="0" xr:uid="{00000000-0006-0000-0100-00002C000000}">
      <text>
        <r>
          <rPr>
            <b/>
            <sz val="9"/>
            <color indexed="81"/>
            <rFont val="Segoe UI"/>
            <family val="2"/>
          </rPr>
          <t xml:space="preserve">* Entidade
</t>
        </r>
        <r>
          <rPr>
            <sz val="9"/>
            <color indexed="81"/>
            <rFont val="Segoe UI"/>
            <family val="2"/>
          </rPr>
          <t>01 - código
02 - código pessoa
03 - tipo de pessoa
04 - classificação entidade
05 - flag ativo</t>
        </r>
        <r>
          <rPr>
            <b/>
            <sz val="9"/>
            <color indexed="81"/>
            <rFont val="Segoe UI"/>
            <family val="2"/>
          </rPr>
          <t xml:space="preserve">
* Pessoa Física</t>
        </r>
        <r>
          <rPr>
            <sz val="9"/>
            <color indexed="81"/>
            <rFont val="Segoe UI"/>
            <family val="2"/>
          </rPr>
          <t xml:space="preserve">
06 - cpf
07 - nome
</t>
        </r>
        <r>
          <rPr>
            <sz val="9"/>
            <color indexed="81"/>
            <rFont val="Segoe UI"/>
            <family val="2"/>
          </rPr>
          <t xml:space="preserve">
</t>
        </r>
      </text>
    </comment>
    <comment ref="E32" authorId="1" shapeId="0" xr:uid="{00000000-0006-0000-0100-00002D000000}">
      <text>
        <r>
          <rPr>
            <sz val="9"/>
            <color indexed="81"/>
            <rFont val="Segoe UI"/>
            <family val="2"/>
          </rPr>
          <t>01 - Pessoa Física
02 - Pessoa Jurídica
03 - Entidade</t>
        </r>
      </text>
    </comment>
    <comment ref="D33" authorId="1" shapeId="0" xr:uid="{00000000-0006-0000-0100-00002E000000}">
      <text>
        <r>
          <rPr>
            <b/>
            <sz val="9"/>
            <color indexed="81"/>
            <rFont val="Segoe UI"/>
            <family val="2"/>
          </rPr>
          <t xml:space="preserve">* Entidade
</t>
        </r>
        <r>
          <rPr>
            <sz val="9"/>
            <color indexed="81"/>
            <rFont val="Segoe UI"/>
            <family val="2"/>
          </rPr>
          <t>01 - código
02 - código pessoa
03 - tipo de pessoa
04 - classificação entidade
05 - flag ativo</t>
        </r>
        <r>
          <rPr>
            <b/>
            <sz val="9"/>
            <color indexed="81"/>
            <rFont val="Segoe UI"/>
            <family val="2"/>
          </rPr>
          <t xml:space="preserve">
</t>
        </r>
        <r>
          <rPr>
            <sz val="9"/>
            <color indexed="81"/>
            <rFont val="Segoe UI"/>
            <family val="2"/>
          </rPr>
          <t xml:space="preserve">
</t>
        </r>
        <r>
          <rPr>
            <b/>
            <sz val="9"/>
            <color indexed="81"/>
            <rFont val="Segoe UI"/>
            <family val="2"/>
          </rPr>
          <t>* Pessoa Jurídica</t>
        </r>
        <r>
          <rPr>
            <sz val="9"/>
            <color indexed="81"/>
            <rFont val="Segoe UI"/>
            <family val="2"/>
          </rPr>
          <t xml:space="preserve">
06 - cnpj
07 - razão social
</t>
        </r>
      </text>
    </comment>
    <comment ref="E33" authorId="1" shapeId="0" xr:uid="{00000000-0006-0000-0100-00002F000000}">
      <text>
        <r>
          <rPr>
            <sz val="9"/>
            <color indexed="81"/>
            <rFont val="Segoe UI"/>
            <family val="2"/>
          </rPr>
          <t>01 - Pessoa Física
02 - Pessoa Jurídica
03 - Entidade</t>
        </r>
      </text>
    </comment>
    <comment ref="D34" authorId="1" shapeId="0" xr:uid="{BB2C3BFF-6A03-4B7A-86A3-D7B0D92255D1}">
      <text>
        <r>
          <rPr>
            <b/>
            <sz val="9"/>
            <color indexed="81"/>
            <rFont val="Segoe UI"/>
            <family val="2"/>
          </rPr>
          <t xml:space="preserve">* Órgão
</t>
        </r>
        <r>
          <rPr>
            <sz val="9"/>
            <color indexed="81"/>
            <rFont val="Segoe UI"/>
            <family val="2"/>
          </rPr>
          <t>01 - código
02 - descrição
03 - cnpj
04 - tipo de órgão
05 - comando</t>
        </r>
      </text>
    </comment>
    <comment ref="E34" authorId="1" shapeId="0" xr:uid="{8125B40B-0D10-406D-82D0-3889349E26CE}">
      <text>
        <r>
          <rPr>
            <sz val="9"/>
            <color indexed="81"/>
            <rFont val="Segoe UI"/>
            <family val="2"/>
          </rPr>
          <t>01 - Órgão/Entidade</t>
        </r>
      </text>
    </comment>
    <comment ref="D35" authorId="1" shapeId="0" xr:uid="{FE37B938-8FF5-4466-BB67-CCCE962849D1}">
      <text>
        <r>
          <rPr>
            <b/>
            <sz val="9"/>
            <color indexed="81"/>
            <rFont val="Segoe UI"/>
            <family val="2"/>
          </rPr>
          <t xml:space="preserve">* Órgão
</t>
        </r>
        <r>
          <rPr>
            <sz val="9"/>
            <color indexed="81"/>
            <rFont val="Segoe UI"/>
            <family val="2"/>
          </rPr>
          <t xml:space="preserve">01 - código
02 - descrição
03 - comando
</t>
        </r>
      </text>
    </comment>
    <comment ref="E35" authorId="1" shapeId="0" xr:uid="{F57B3D1F-6174-4D26-8A9F-5FEA420A9719}">
      <text>
        <r>
          <rPr>
            <sz val="9"/>
            <color indexed="81"/>
            <rFont val="Segoe UI"/>
            <family val="2"/>
          </rPr>
          <t>01 - Unidade</t>
        </r>
      </text>
    </comment>
    <comment ref="D36" authorId="1" shapeId="0" xr:uid="{DB52AEDD-902D-4989-9601-EED3CB2BFE0D}">
      <text>
        <r>
          <rPr>
            <b/>
            <sz val="9"/>
            <color indexed="81"/>
            <rFont val="Segoe UI"/>
            <family val="2"/>
          </rPr>
          <t xml:space="preserve">* Órgão
</t>
        </r>
        <r>
          <rPr>
            <sz val="9"/>
            <color indexed="81"/>
            <rFont val="Segoe UI"/>
            <family val="2"/>
          </rPr>
          <t>01 - código
02 -  Sigla
03 - Comando</t>
        </r>
      </text>
    </comment>
    <comment ref="E36" authorId="1" shapeId="0" xr:uid="{D4BFBD20-CE5E-4A9E-83E3-6ED59541E47E}">
      <text>
        <r>
          <rPr>
            <sz val="9"/>
            <color indexed="81"/>
            <rFont val="Segoe UI"/>
            <family val="2"/>
          </rPr>
          <t>01 - Órgão
02 - Unidade</t>
        </r>
      </text>
    </comment>
    <comment ref="D37" authorId="2" shapeId="0" xr:uid="{00000000-0006-0000-0100-000030000000}">
      <text>
        <r>
          <rPr>
            <b/>
            <sz val="9"/>
            <color indexed="81"/>
            <rFont val="Segoe UI"/>
            <family val="2"/>
          </rPr>
          <t>* Identificação do Imóvel</t>
        </r>
        <r>
          <rPr>
            <sz val="9"/>
            <color indexed="81"/>
            <rFont val="Segoe UI"/>
            <family val="2"/>
          </rPr>
          <t xml:space="preserve">
01 - código
02 - código imóvel
03 - tipo de titularidade
04 - tipo de pessoa
05 - responsável patrimonial
06 - sigla responsável patrimonial
07 - código tipo de ocupação
08 - usuário alteração
09 - data alteração
10 - Tipos de Cadastro
11 - Destinação
12 - Cedido a Cessionário / Concessionário
13 - Cedido - Tipos de Cadastro
14 - Cedido - Cessionário / Concessionário
15 - Cedido - CNPJ
16 - comando
17 - mensagem</t>
        </r>
      </text>
    </comment>
    <comment ref="E37" authorId="2" shapeId="0" xr:uid="{00000000-0006-0000-0100-000031000000}">
      <text>
        <r>
          <rPr>
            <sz val="9"/>
            <color indexed="81"/>
            <rFont val="Segoe UI"/>
            <family val="2"/>
          </rPr>
          <t>01 - Identificação
02 - Pessoa Jurídica
03 - Imóvel
04 - Pessoa Física
05 - Órgão/Entidade
06 - Unidade</t>
        </r>
      </text>
    </comment>
    <comment ref="D38" authorId="2" shapeId="0" xr:uid="{00000000-0006-0000-0100-000032000000}">
      <text>
        <r>
          <rPr>
            <b/>
            <sz val="9"/>
            <color indexed="81"/>
            <rFont val="Segoe UI"/>
            <family val="2"/>
          </rPr>
          <t>* Identificação do Imóvel</t>
        </r>
        <r>
          <rPr>
            <sz val="9"/>
            <color indexed="81"/>
            <rFont val="Segoe UI"/>
            <family val="2"/>
          </rPr>
          <t xml:space="preserve">
01 - código
02 - código imóvel
03 - tipo de titularidade
04 - titularidade
05 - responsável patrimonial
06 - sigla responsavel patrimonial
07 - Tipos de Cadastro
08 - Destinação
09 - Cedido a Cessionário / Concessionário
10 - Cedido - Tipos de Cadastro
11 - Cedido - Cessionário / Concessionário
12 - Cedido - CNPJ</t>
        </r>
      </text>
    </comment>
    <comment ref="E38" authorId="2" shapeId="0" xr:uid="{00000000-0006-0000-0100-000033000000}">
      <text>
        <r>
          <rPr>
            <sz val="9"/>
            <color indexed="81"/>
            <rFont val="Segoe UI"/>
            <family val="2"/>
          </rPr>
          <t>01 - Identificação
02 - Pessoa Jurídica
03 - Imóvel
04 - Pessoa Física
05 - Órgão/Entidade
06 - Unidade</t>
        </r>
      </text>
    </comment>
    <comment ref="D39" authorId="2" shapeId="0" xr:uid="{9D7F6571-9F98-4442-95E2-2D7CD0319655}">
      <text>
        <r>
          <rPr>
            <b/>
            <sz val="9"/>
            <color indexed="81"/>
            <rFont val="Segoe UI"/>
            <family val="2"/>
          </rPr>
          <t xml:space="preserve">* Ocupantes
</t>
        </r>
        <r>
          <rPr>
            <sz val="9"/>
            <color indexed="81"/>
            <rFont val="Segoe UI"/>
            <family val="2"/>
          </rPr>
          <t xml:space="preserve">01 - código
02 - código identificação
03 - ocupante
04 - código finalidade da ocupação
05 - código tipo outorga
06 - número documento
07 - início vigência
08 - fim vigência
09 - Tipos de Cadastro
10 - comando
11 - mensagem
</t>
        </r>
      </text>
    </comment>
    <comment ref="E39" authorId="2" shapeId="0" xr:uid="{04BB9176-8926-4D39-8A4E-794916DBCC97}">
      <text>
        <r>
          <rPr>
            <sz val="9"/>
            <color indexed="81"/>
            <rFont val="Segoe UI"/>
            <family val="2"/>
          </rPr>
          <t>01 - Identificação
02 - Pessoa Jurídica
03 - Imóvel
04 - Pessoa Física
05 - Órgão/Entidade
06 - Unidade</t>
        </r>
      </text>
    </comment>
    <comment ref="D40" authorId="1" shapeId="0" xr:uid="{00000000-0006-0000-0100-000036000000}">
      <text>
        <r>
          <rPr>
            <b/>
            <sz val="9"/>
            <color indexed="81"/>
            <rFont val="Segoe UI"/>
            <family val="2"/>
          </rPr>
          <t xml:space="preserve">* Finalidade da ocupação
</t>
        </r>
        <r>
          <rPr>
            <sz val="9"/>
            <color indexed="81"/>
            <rFont val="Segoe UI"/>
            <family val="2"/>
          </rPr>
          <t>01 - código
02 - descrição</t>
        </r>
        <r>
          <rPr>
            <b/>
            <sz val="9"/>
            <color indexed="81"/>
            <rFont val="Segoe UI"/>
            <family val="2"/>
          </rPr>
          <t xml:space="preserve">
</t>
        </r>
      </text>
    </comment>
    <comment ref="E40" authorId="2" shapeId="0" xr:uid="{00000000-0006-0000-0100-000037000000}">
      <text>
        <r>
          <rPr>
            <sz val="9"/>
            <color indexed="81"/>
            <rFont val="Segoe UI"/>
            <family val="2"/>
          </rPr>
          <t xml:space="preserve">01 - Identificação
</t>
        </r>
      </text>
    </comment>
    <comment ref="D41" authorId="1" shapeId="0" xr:uid="{00000000-0006-0000-0100-000038000000}">
      <text>
        <r>
          <rPr>
            <b/>
            <sz val="9"/>
            <color indexed="81"/>
            <rFont val="Segoe UI"/>
            <family val="2"/>
          </rPr>
          <t xml:space="preserve">* Tipo de outorga
</t>
        </r>
        <r>
          <rPr>
            <sz val="9"/>
            <color indexed="81"/>
            <rFont val="Segoe UI"/>
            <family val="2"/>
          </rPr>
          <t>01 - código
02 - descrição</t>
        </r>
        <r>
          <rPr>
            <b/>
            <sz val="9"/>
            <color indexed="81"/>
            <rFont val="Segoe UI"/>
            <family val="2"/>
          </rPr>
          <t xml:space="preserve">
</t>
        </r>
      </text>
    </comment>
    <comment ref="E41" authorId="2" shapeId="0" xr:uid="{00000000-0006-0000-0100-000039000000}">
      <text>
        <r>
          <rPr>
            <sz val="9"/>
            <color indexed="81"/>
            <rFont val="Segoe UI"/>
            <family val="2"/>
          </rPr>
          <t xml:space="preserve">01 - Identificação
</t>
        </r>
      </text>
    </comment>
    <comment ref="D42" authorId="2" shapeId="0" xr:uid="{63FE4B1F-3E80-4EC7-88C6-8592831A3B21}">
      <text>
        <r>
          <rPr>
            <b/>
            <sz val="9"/>
            <color indexed="81"/>
            <rFont val="Segoe UI"/>
            <family val="2"/>
          </rPr>
          <t xml:space="preserve">* Ocupantes
</t>
        </r>
        <r>
          <rPr>
            <sz val="9"/>
            <color indexed="81"/>
            <rFont val="Segoe UI"/>
            <family val="2"/>
          </rPr>
          <t xml:space="preserve">01 - código
02 - código identificação
03 - ocupante
04 - código finalidade da ocupação
05 - código tipo outorga
06 - justificativa outorga
07 - oneroso
08 - número do contrato
09 - número do processo
10 - valor mensal do contrato
11 - valor anual do contrato
12 - número documento
13 - início vigência
14 - fim vigência
15 - Tipos de Cadastro
16 - comando
17 - mensagem
</t>
        </r>
      </text>
    </comment>
    <comment ref="E42" authorId="2" shapeId="0" xr:uid="{398EBB0C-DC70-4B9C-BCAE-189E7BA753C3}">
      <text>
        <r>
          <rPr>
            <sz val="9"/>
            <color indexed="81"/>
            <rFont val="Segoe UI"/>
            <family val="2"/>
          </rPr>
          <t>01 - Identificação
02 - Pessoa Jurídica
03 - Imóvel
04 - Pessoa Física
05 - Órgão/Entidade
06 - Unidade</t>
        </r>
      </text>
    </comment>
    <comment ref="D43" authorId="2" shapeId="0" xr:uid="{00000000-0006-0000-0100-00003C000000}">
      <text>
        <r>
          <rPr>
            <b/>
            <sz val="9"/>
            <color indexed="81"/>
            <rFont val="Segoe UI"/>
            <family val="2"/>
          </rPr>
          <t xml:space="preserve">* Ocupantes
</t>
        </r>
        <r>
          <rPr>
            <sz val="9"/>
            <color indexed="81"/>
            <rFont val="Segoe UI"/>
            <family val="2"/>
          </rPr>
          <t>01 - código
02 - código identificação
03 - ocupante
04 - código finalidade da ocupação
05 - código tipo outorga
06 - oneroso
07 - número do contrato
08 - número do processo
09 - valor mensal do contrato
10 - valor anual do contrato
11 - número documento
12 - início vigência
13 - fim vigência
14 - Tipos de Cadastro</t>
        </r>
      </text>
    </comment>
    <comment ref="E43" authorId="2" shapeId="0" xr:uid="{00000000-0006-0000-0100-00003D000000}">
      <text>
        <r>
          <rPr>
            <sz val="9"/>
            <color indexed="81"/>
            <rFont val="Segoe UI"/>
            <family val="2"/>
          </rPr>
          <t>01 - Identificação
02 - Pessoa Jurídica
03 - Pessoa Física
04 - Órgão/Entidade
05 - Unidade</t>
        </r>
      </text>
    </comment>
    <comment ref="D44" authorId="2" shapeId="0" xr:uid="{00000000-0006-0000-0100-00003E000000}">
      <text>
        <r>
          <rPr>
            <b/>
            <sz val="9"/>
            <color indexed="81"/>
            <rFont val="Segoe UI"/>
            <family val="2"/>
          </rPr>
          <t xml:space="preserve">* Ocupantes
</t>
        </r>
        <r>
          <rPr>
            <sz val="9"/>
            <color indexed="81"/>
            <rFont val="Segoe UI"/>
            <family val="2"/>
          </rPr>
          <t xml:space="preserve">01 - código
02 - ocupante
03 - código finalidade da ocupação
04 - código tipo outorga
05 - número documento
06 - início vigência
07 - fim vigência
08 - Tipos de Cadastro
</t>
        </r>
        <r>
          <rPr>
            <b/>
            <sz val="9"/>
            <color indexed="81"/>
            <rFont val="Segoe UI"/>
            <family val="2"/>
          </rPr>
          <t>* Finalidade da ocupação</t>
        </r>
        <r>
          <rPr>
            <sz val="9"/>
            <color indexed="81"/>
            <rFont val="Segoe UI"/>
            <family val="2"/>
          </rPr>
          <t xml:space="preserve">
09 - descrição
</t>
        </r>
        <r>
          <rPr>
            <b/>
            <sz val="9"/>
            <color indexed="81"/>
            <rFont val="Segoe UI"/>
            <family val="2"/>
          </rPr>
          <t>* Tipo de outorga</t>
        </r>
        <r>
          <rPr>
            <sz val="9"/>
            <color indexed="81"/>
            <rFont val="Segoe UI"/>
            <family val="2"/>
          </rPr>
          <t xml:space="preserve">
10 - descrição
</t>
        </r>
        <r>
          <rPr>
            <b/>
            <sz val="9"/>
            <color indexed="81"/>
            <rFont val="Segoe UI"/>
            <family val="2"/>
          </rPr>
          <t xml:space="preserve">* Órgão
</t>
        </r>
        <r>
          <rPr>
            <sz val="9"/>
            <color indexed="81"/>
            <rFont val="Segoe UI"/>
            <family val="2"/>
          </rPr>
          <t>11 - descrição
12 - comando
13 - mensagem</t>
        </r>
      </text>
    </comment>
    <comment ref="E44" authorId="2" shapeId="0" xr:uid="{00000000-0006-0000-0100-00003F000000}">
      <text>
        <r>
          <rPr>
            <sz val="9"/>
            <color indexed="81"/>
            <rFont val="Segoe UI"/>
            <family val="2"/>
          </rPr>
          <t>01 - Identificação
02 - Pessoa Jurídica
03 - Pessoa Física</t>
        </r>
      </text>
    </comment>
    <comment ref="D45" authorId="2" shapeId="0" xr:uid="{00000000-0006-0000-0100-000040000000}">
      <text>
        <r>
          <rPr>
            <b/>
            <sz val="9"/>
            <color indexed="81"/>
            <rFont val="Segoe UI"/>
            <family val="2"/>
          </rPr>
          <t xml:space="preserve">* Ocupantes
</t>
        </r>
        <r>
          <rPr>
            <sz val="9"/>
            <color indexed="81"/>
            <rFont val="Segoe UI"/>
            <family val="2"/>
          </rPr>
          <t xml:space="preserve">01 - código
02 - comando
03 - mensagem
</t>
        </r>
      </text>
    </comment>
    <comment ref="E45" authorId="2" shapeId="0" xr:uid="{00000000-0006-0000-0100-000041000000}">
      <text>
        <r>
          <rPr>
            <sz val="9"/>
            <color indexed="81"/>
            <rFont val="Segoe UI"/>
            <family val="2"/>
          </rPr>
          <t xml:space="preserve">01 - Identificação
</t>
        </r>
      </text>
    </comment>
    <comment ref="D46" authorId="2" shapeId="0" xr:uid="{00000000-0006-0000-0100-000042000000}">
      <text>
        <r>
          <rPr>
            <b/>
            <sz val="9"/>
            <color indexed="81"/>
            <rFont val="Segoe UI"/>
            <family val="2"/>
          </rPr>
          <t>* Identificação do Imóvel</t>
        </r>
        <r>
          <rPr>
            <sz val="9"/>
            <color indexed="81"/>
            <rFont val="Segoe UI"/>
            <family val="2"/>
          </rPr>
          <t xml:space="preserve">
01 - código
02 - código imóvel
03 - titularidade
04 - responsável patrimonial
05 - código tipo de ocupação
06 - Tipos de Cadastro
07 - Destinação
08 - Cedido a Cessionário / Concessionário
09 - Cedido - Tipos de Cadastro
10 - Cedido - Cessionário / Concessionário
11 - Cedido - CNPJ
</t>
        </r>
        <r>
          <rPr>
            <b/>
            <sz val="9"/>
            <color indexed="81"/>
            <rFont val="Segoe UI"/>
            <family val="2"/>
          </rPr>
          <t xml:space="preserve">* Ocupantes
</t>
        </r>
        <r>
          <rPr>
            <sz val="9"/>
            <color indexed="81"/>
            <rFont val="Segoe UI"/>
            <family val="2"/>
          </rPr>
          <t xml:space="preserve">12 - ocupante
13 - código finalidade da ocupação
14 - código tipo outorga
15 - oneroso
16 - número do contrato
17 - número do processo
18 - valor mensal do contrato
19 - valor anual do contrato
20- número documento
21 - número documento
22 - início vigência
23 - fim vigência
24 - Tipos de Cadastro
</t>
        </r>
        <r>
          <rPr>
            <b/>
            <sz val="9"/>
            <color indexed="81"/>
            <rFont val="Segoe UI"/>
            <family val="2"/>
          </rPr>
          <t>* Finalidade da Ocupação</t>
        </r>
        <r>
          <rPr>
            <sz val="9"/>
            <color indexed="81"/>
            <rFont val="Segoe UI"/>
            <family val="2"/>
          </rPr>
          <t xml:space="preserve">
25 - descrição
</t>
        </r>
        <r>
          <rPr>
            <b/>
            <sz val="9"/>
            <color indexed="81"/>
            <rFont val="Segoe UI"/>
            <family val="2"/>
          </rPr>
          <t>* Tipo de Outorga</t>
        </r>
        <r>
          <rPr>
            <sz val="9"/>
            <color indexed="81"/>
            <rFont val="Segoe UI"/>
            <family val="2"/>
          </rPr>
          <t xml:space="preserve">
26 - descrição
</t>
        </r>
        <r>
          <rPr>
            <b/>
            <sz val="9"/>
            <color indexed="81"/>
            <rFont val="Segoe UI"/>
            <family val="2"/>
          </rPr>
          <t xml:space="preserve">
* Tipo de Ocupação</t>
        </r>
        <r>
          <rPr>
            <sz val="9"/>
            <color indexed="81"/>
            <rFont val="Segoe UI"/>
            <family val="2"/>
          </rPr>
          <t xml:space="preserve">
27 - descrição
</t>
        </r>
        <r>
          <rPr>
            <b/>
            <sz val="9"/>
            <color indexed="81"/>
            <rFont val="Segoe UI"/>
            <family val="2"/>
          </rPr>
          <t xml:space="preserve">* Pessoa Jurídica
</t>
        </r>
        <r>
          <rPr>
            <sz val="9"/>
            <color indexed="81"/>
            <rFont val="Segoe UI"/>
            <family val="2"/>
          </rPr>
          <t xml:space="preserve">28 - razão social
29 - cnpj
</t>
        </r>
        <r>
          <rPr>
            <b/>
            <sz val="9"/>
            <color indexed="81"/>
            <rFont val="Segoe UI"/>
            <family val="2"/>
          </rPr>
          <t xml:space="preserve">* Pessoa Física
</t>
        </r>
        <r>
          <rPr>
            <sz val="9"/>
            <color indexed="81"/>
            <rFont val="Segoe UI"/>
            <family val="2"/>
          </rPr>
          <t xml:space="preserve">30 - nome
31 - cpf
32 - comando
33 - mensagem
</t>
        </r>
      </text>
    </comment>
    <comment ref="E46" authorId="2" shapeId="0" xr:uid="{00000000-0006-0000-0100-000043000000}">
      <text>
        <r>
          <rPr>
            <sz val="9"/>
            <color indexed="81"/>
            <rFont val="Segoe UI"/>
            <family val="2"/>
          </rPr>
          <t>01 - Identificação
02 - Pessoa Jurídica
03 - Pessoa Física
04 - Órgão/Entidade
05 - Unidade</t>
        </r>
      </text>
    </comment>
    <comment ref="D49" authorId="1" shapeId="0" xr:uid="{00000000-0006-0000-0100-000044000000}">
      <text>
        <r>
          <rPr>
            <b/>
            <sz val="9"/>
            <color indexed="81"/>
            <rFont val="Segoe UI"/>
            <family val="2"/>
          </rPr>
          <t xml:space="preserve">* Município
</t>
        </r>
        <r>
          <rPr>
            <sz val="9"/>
            <color indexed="81"/>
            <rFont val="Segoe UI"/>
            <family val="2"/>
          </rPr>
          <t>01 - código
02 - descrição
03 - código ibge
04 - uf</t>
        </r>
      </text>
    </comment>
    <comment ref="E49" authorId="1" shapeId="0" xr:uid="{00000000-0006-0000-0100-000045000000}">
      <text>
        <r>
          <rPr>
            <sz val="9"/>
            <color indexed="81"/>
            <rFont val="Segoe UI"/>
            <family val="2"/>
          </rPr>
          <t xml:space="preserve">01 - Município
</t>
        </r>
      </text>
    </comment>
    <comment ref="D50" authorId="1" shapeId="0" xr:uid="{03D891BE-2ED1-4CE2-9FE4-0C213482CB37}">
      <text>
        <r>
          <rPr>
            <b/>
            <sz val="9"/>
            <color indexed="81"/>
            <rFont val="Segoe UI"/>
            <family val="2"/>
          </rPr>
          <t xml:space="preserve">* Localização
</t>
        </r>
        <r>
          <rPr>
            <sz val="9"/>
            <color indexed="81"/>
            <rFont val="Segoe UI"/>
            <family val="2"/>
          </rPr>
          <t xml:space="preserve">01 - código
02 - código do imóvel
03 - cep
04 - código município
05 - código ibge
06 - uf
07 - país
08 - logradouro
09 - número
10 - bairro
11 - distrito
12 - tipo de zoneamento
13 - latitude
14 - longitude
15 - usuário cadastro
16 - data cadastro
17 - matrícula
18 - matricula unica
19 - comando
20 - mensagem
</t>
        </r>
      </text>
    </comment>
    <comment ref="E50" authorId="1" shapeId="0" xr:uid="{BD802AE9-494E-45CE-8F55-205253C96DF8}">
      <text>
        <r>
          <rPr>
            <sz val="9"/>
            <color indexed="81"/>
            <rFont val="Segoe UI"/>
            <family val="2"/>
          </rPr>
          <t xml:space="preserve">01 - Imóvel
02 - Município
</t>
        </r>
      </text>
    </comment>
    <comment ref="D51" authorId="1" shapeId="0" xr:uid="{00000000-0006-0000-0100-000048000000}">
      <text>
        <r>
          <rPr>
            <b/>
            <sz val="9"/>
            <color indexed="81"/>
            <rFont val="Segoe UI"/>
            <family val="2"/>
          </rPr>
          <t xml:space="preserve">* Município
</t>
        </r>
        <r>
          <rPr>
            <sz val="9"/>
            <color indexed="81"/>
            <rFont val="Segoe UI"/>
            <family val="2"/>
          </rPr>
          <t>01 - código
02 - descrição
03 - código ibge
04 - uf</t>
        </r>
      </text>
    </comment>
    <comment ref="E51" authorId="1" shapeId="0" xr:uid="{00000000-0006-0000-0100-000049000000}">
      <text>
        <r>
          <rPr>
            <sz val="9"/>
            <color indexed="81"/>
            <rFont val="Segoe UI"/>
            <family val="2"/>
          </rPr>
          <t xml:space="preserve">01 - Município
</t>
        </r>
      </text>
    </comment>
    <comment ref="D52" authorId="1" shapeId="0" xr:uid="{00000000-0006-0000-0100-00004A000000}">
      <text>
        <r>
          <rPr>
            <b/>
            <sz val="9"/>
            <color indexed="81"/>
            <rFont val="Segoe UI"/>
            <family val="2"/>
          </rPr>
          <t xml:space="preserve">* Tipo Zoneamento
</t>
        </r>
        <r>
          <rPr>
            <sz val="9"/>
            <color indexed="81"/>
            <rFont val="Segoe UI"/>
            <family val="2"/>
          </rPr>
          <t>01 - código
02 - descrição</t>
        </r>
      </text>
    </comment>
    <comment ref="E52" authorId="1" shapeId="0" xr:uid="{00000000-0006-0000-0100-00004B000000}">
      <text>
        <r>
          <rPr>
            <sz val="9"/>
            <color indexed="81"/>
            <rFont val="Segoe UI"/>
            <family val="2"/>
          </rPr>
          <t>01 - Imóvel</t>
        </r>
        <r>
          <rPr>
            <b/>
            <sz val="9"/>
            <color indexed="81"/>
            <rFont val="Segoe UI"/>
            <family val="2"/>
          </rPr>
          <t xml:space="preserve">
</t>
        </r>
        <r>
          <rPr>
            <sz val="9"/>
            <color indexed="81"/>
            <rFont val="Segoe UI"/>
            <family val="2"/>
          </rPr>
          <t xml:space="preserve">
</t>
        </r>
      </text>
    </comment>
    <comment ref="D53" authorId="1" shapeId="0" xr:uid="{00000000-0006-0000-0100-00004C000000}">
      <text>
        <r>
          <rPr>
            <b/>
            <sz val="9"/>
            <color indexed="81"/>
            <rFont val="Segoe UI"/>
            <family val="2"/>
          </rPr>
          <t xml:space="preserve">* Tipo Unidade de Medida
</t>
        </r>
        <r>
          <rPr>
            <sz val="9"/>
            <color indexed="81"/>
            <rFont val="Segoe UI"/>
            <family val="2"/>
          </rPr>
          <t xml:space="preserve">01 - código
02 - descrição
</t>
        </r>
      </text>
    </comment>
    <comment ref="E53" authorId="1" shapeId="0" xr:uid="{00000000-0006-0000-0100-00004D000000}">
      <text>
        <r>
          <rPr>
            <sz val="9"/>
            <color indexed="81"/>
            <rFont val="Segoe UI"/>
            <family val="2"/>
          </rPr>
          <t>01 - Imóvel</t>
        </r>
        <r>
          <rPr>
            <b/>
            <sz val="9"/>
            <color indexed="81"/>
            <rFont val="Segoe UI"/>
            <family val="2"/>
          </rPr>
          <t xml:space="preserve">
</t>
        </r>
        <r>
          <rPr>
            <sz val="9"/>
            <color indexed="81"/>
            <rFont val="Segoe UI"/>
            <family val="2"/>
          </rPr>
          <t xml:space="preserve">
</t>
        </r>
      </text>
    </comment>
    <comment ref="D54" authorId="1" shapeId="0" xr:uid="{838C445A-E483-48A1-AC13-EB57F7C3D448}">
      <text>
        <r>
          <rPr>
            <b/>
            <sz val="9"/>
            <color indexed="81"/>
            <rFont val="Segoe UI"/>
            <family val="2"/>
          </rPr>
          <t xml:space="preserve">* Localização
</t>
        </r>
        <r>
          <rPr>
            <sz val="9"/>
            <color indexed="81"/>
            <rFont val="Segoe UI"/>
            <family val="2"/>
          </rPr>
          <t xml:space="preserve">01 - código
02 - código do imóvel
03 - cep
04 - código município
05 - código ibge
06 - uf
07 - país
08 - logradouro
09 - número
10 - bairro
11 - distrito
12 - tipo de zoneamento
13 - latitude
14 - longitude
15 - usuário alteração
16 - data alteração
17 - matrícula
18 - matricula unica
19 - comando
20 - mensagem
</t>
        </r>
      </text>
    </comment>
    <comment ref="E54" authorId="1" shapeId="0" xr:uid="{FB4A68BF-A6AE-4EC0-B83E-DA53842A900F}">
      <text>
        <r>
          <rPr>
            <sz val="9"/>
            <color indexed="81"/>
            <rFont val="Segoe UI"/>
            <family val="2"/>
          </rPr>
          <t xml:space="preserve">01 - Imóvel
02 - Município
</t>
        </r>
      </text>
    </comment>
    <comment ref="D55" authorId="1" shapeId="0" xr:uid="{F043CB6A-A06F-4BE3-B36B-A460117E0E6B}">
      <text>
        <r>
          <rPr>
            <b/>
            <sz val="9"/>
            <color indexed="81"/>
            <rFont val="Segoe UI"/>
            <family val="2"/>
          </rPr>
          <t xml:space="preserve">* Localização
</t>
        </r>
        <r>
          <rPr>
            <sz val="9"/>
            <color indexed="81"/>
            <rFont val="Segoe UI"/>
            <family val="2"/>
          </rPr>
          <t xml:space="preserve">01 - código
02 - código do imóvel
03 - cep
04 - código município
05 - código ibge
06 - uf
07 - país
08 - logradouro
09 - número
10 - bairro
11 - distrito
12 - tipo de zoneamento
13 - latitude
14 - longitude
15 - matrícula
16 - matricula unica
</t>
        </r>
      </text>
    </comment>
    <comment ref="E55" authorId="1" shapeId="0" xr:uid="{3A848EE0-3D56-40BB-8000-79085BE63F21}">
      <text>
        <r>
          <rPr>
            <sz val="9"/>
            <color indexed="81"/>
            <rFont val="Segoe UI"/>
            <family val="2"/>
          </rPr>
          <t>01 - Imóvel</t>
        </r>
        <r>
          <rPr>
            <b/>
            <sz val="9"/>
            <color indexed="81"/>
            <rFont val="Segoe UI"/>
            <family val="2"/>
          </rPr>
          <t xml:space="preserve">
</t>
        </r>
        <r>
          <rPr>
            <sz val="9"/>
            <color indexed="81"/>
            <rFont val="Segoe UI"/>
            <family val="2"/>
          </rPr>
          <t xml:space="preserve">
</t>
        </r>
      </text>
    </comment>
    <comment ref="D56" authorId="1" shapeId="0" xr:uid="{A0723510-F038-47E6-9255-F319DF4A0D15}">
      <text>
        <r>
          <rPr>
            <b/>
            <sz val="9"/>
            <color indexed="81"/>
            <rFont val="Segoe UI"/>
            <family val="2"/>
          </rPr>
          <t xml:space="preserve">* Localização
</t>
        </r>
        <r>
          <rPr>
            <sz val="9"/>
            <color indexed="81"/>
            <rFont val="Segoe UI"/>
            <family val="2"/>
          </rPr>
          <t xml:space="preserve">01 - código
02 - código do imóvel
03 - cep
04 - código município
05 - código ibge
06 - uf
07 - país
08 - logradouro
09 - número
10 - bairro
11 - distrito
12 - tipo de zoneamento
13 - latitude
14 - longitude
15 - matrícula
16 - matricula unica
</t>
        </r>
        <r>
          <rPr>
            <b/>
            <sz val="9"/>
            <color indexed="81"/>
            <rFont val="Segoe UI"/>
            <family val="2"/>
          </rPr>
          <t>* Município</t>
        </r>
        <r>
          <rPr>
            <sz val="9"/>
            <color indexed="81"/>
            <rFont val="Segoe UI"/>
            <family val="2"/>
          </rPr>
          <t xml:space="preserve">
17 - descrição
</t>
        </r>
        <r>
          <rPr>
            <b/>
            <sz val="9"/>
            <color indexed="81"/>
            <rFont val="Segoe UI"/>
            <family val="2"/>
          </rPr>
          <t xml:space="preserve">
* Tipo Zoneamento</t>
        </r>
        <r>
          <rPr>
            <sz val="9"/>
            <color indexed="81"/>
            <rFont val="Segoe UI"/>
            <family val="2"/>
          </rPr>
          <t xml:space="preserve">
18 - descrição
</t>
        </r>
        <r>
          <rPr>
            <b/>
            <sz val="9"/>
            <color indexed="81"/>
            <rFont val="Segoe UI"/>
            <family val="2"/>
          </rPr>
          <t>* Tipo Unidade de Medida</t>
        </r>
        <r>
          <rPr>
            <sz val="9"/>
            <color indexed="81"/>
            <rFont val="Segoe UI"/>
            <family val="2"/>
          </rPr>
          <t xml:space="preserve">
19 - descrição
20 - comando
21 - mensagem</t>
        </r>
      </text>
    </comment>
    <comment ref="E56" authorId="1" shapeId="0" xr:uid="{65D63BF1-B312-4418-B8D9-B29CD0DECB62}">
      <text>
        <r>
          <rPr>
            <sz val="9"/>
            <color indexed="81"/>
            <rFont val="Segoe UI"/>
            <family val="2"/>
          </rPr>
          <t>01 - Imóvel</t>
        </r>
        <r>
          <rPr>
            <b/>
            <sz val="9"/>
            <color indexed="81"/>
            <rFont val="Segoe UI"/>
            <family val="2"/>
          </rPr>
          <t xml:space="preserve">
</t>
        </r>
        <r>
          <rPr>
            <sz val="9"/>
            <color indexed="81"/>
            <rFont val="Segoe UI"/>
            <family val="2"/>
          </rPr>
          <t xml:space="preserve">02 - Município
</t>
        </r>
      </text>
    </comment>
    <comment ref="D57" authorId="1" shapeId="0" xr:uid="{A9D5B562-39C4-4C50-BD2C-6B5EA000568F}">
      <text>
        <r>
          <rPr>
            <b/>
            <sz val="9"/>
            <color indexed="81"/>
            <rFont val="Segoe UI"/>
            <family val="2"/>
          </rPr>
          <t xml:space="preserve">* Localização
</t>
        </r>
        <r>
          <rPr>
            <sz val="9"/>
            <color indexed="81"/>
            <rFont val="Segoe UI"/>
            <family val="2"/>
          </rPr>
          <t>01 - código do imóvel
02 - matricula
03 - livro
04 - folha
05 - descrição
06 - área total
07 - comando
08 - mensagem</t>
        </r>
      </text>
    </comment>
    <comment ref="E57" authorId="1" shapeId="0" xr:uid="{7C8FAA1A-85F4-493A-9857-29376B8B71BC}">
      <text>
        <r>
          <rPr>
            <sz val="9"/>
            <color indexed="81"/>
            <rFont val="Segoe UI"/>
            <family val="2"/>
          </rPr>
          <t>01 - Imóvel</t>
        </r>
        <r>
          <rPr>
            <sz val="9"/>
            <color indexed="81"/>
            <rFont val="Segoe UI"/>
            <family val="2"/>
          </rPr>
          <t xml:space="preserve">
</t>
        </r>
      </text>
    </comment>
    <comment ref="D58" authorId="1" shapeId="0" xr:uid="{8C05AF58-005D-4966-88CD-D9D2DF50AA87}">
      <text>
        <r>
          <rPr>
            <b/>
            <sz val="9"/>
            <color indexed="81"/>
            <rFont val="Segoe UI"/>
            <family val="2"/>
          </rPr>
          <t xml:space="preserve">* Localização
</t>
        </r>
        <r>
          <rPr>
            <sz val="9"/>
            <color indexed="81"/>
            <rFont val="Segoe UI"/>
            <family val="2"/>
          </rPr>
          <t>01 - código do imóvel
02 - matricula
03 - livro
04 - folha
05 - descrição
06 - área total
07 - comando
08 - mensagem</t>
        </r>
      </text>
    </comment>
    <comment ref="E58" authorId="1" shapeId="0" xr:uid="{A428A301-2F97-4349-8D78-452ABED4798D}">
      <text>
        <r>
          <rPr>
            <sz val="9"/>
            <color indexed="81"/>
            <rFont val="Segoe UI"/>
            <family val="2"/>
          </rPr>
          <t>01 - Imóvel</t>
        </r>
        <r>
          <rPr>
            <sz val="9"/>
            <color indexed="81"/>
            <rFont val="Segoe UI"/>
            <family val="2"/>
          </rPr>
          <t xml:space="preserve">
</t>
        </r>
      </text>
    </comment>
    <comment ref="D59" authorId="1" shapeId="0" xr:uid="{510CE2AC-BC9C-4A83-BB41-5F4EDC43CDDD}">
      <text>
        <r>
          <rPr>
            <b/>
            <sz val="9"/>
            <color indexed="81"/>
            <rFont val="Segoe UI"/>
            <family val="2"/>
          </rPr>
          <t xml:space="preserve">* Localização
</t>
        </r>
        <r>
          <rPr>
            <sz val="9"/>
            <color indexed="81"/>
            <rFont val="Segoe UI"/>
            <family val="2"/>
          </rPr>
          <t>01 - código do imóvel
02 - comando
03 - mensagem</t>
        </r>
      </text>
    </comment>
    <comment ref="E59" authorId="1" shapeId="0" xr:uid="{D4F1E4E1-8689-4DF1-AFB0-D3C8CE73B536}">
      <text>
        <r>
          <rPr>
            <sz val="9"/>
            <color indexed="81"/>
            <rFont val="Segoe UI"/>
            <family val="2"/>
          </rPr>
          <t>01 - Imóvel</t>
        </r>
        <r>
          <rPr>
            <sz val="9"/>
            <color indexed="81"/>
            <rFont val="Segoe UI"/>
            <family val="2"/>
          </rPr>
          <t xml:space="preserve">
</t>
        </r>
      </text>
    </comment>
    <comment ref="D64" authorId="1" shapeId="0" xr:uid="{00000000-0006-0000-0100-000054000000}">
      <text>
        <r>
          <rPr>
            <b/>
            <sz val="9"/>
            <color indexed="81"/>
            <rFont val="Segoe UI"/>
            <family val="2"/>
          </rPr>
          <t xml:space="preserve">* Imóvel
</t>
        </r>
        <r>
          <rPr>
            <sz val="9"/>
            <color indexed="81"/>
            <rFont val="Segoe UI"/>
            <family val="2"/>
          </rPr>
          <t>01 - código
02 - matrícula
03 - RIP
04 - comando
05 - mensagem</t>
        </r>
      </text>
    </comment>
    <comment ref="E64" authorId="2" shapeId="0" xr:uid="{00000000-0006-0000-0100-000055000000}">
      <text>
        <r>
          <rPr>
            <sz val="9"/>
            <color indexed="81"/>
            <rFont val="Segoe UI"/>
            <family val="2"/>
          </rPr>
          <t>01 - Imóvel</t>
        </r>
      </text>
    </comment>
    <comment ref="D67" authorId="2" shapeId="0" xr:uid="{00000000-0006-0000-0100-000056000000}">
      <text>
        <r>
          <rPr>
            <b/>
            <sz val="9"/>
            <color indexed="81"/>
            <rFont val="Segoe UI"/>
            <family val="2"/>
          </rPr>
          <t xml:space="preserve">* Vínculo Imóvel
</t>
        </r>
        <r>
          <rPr>
            <sz val="9"/>
            <color indexed="81"/>
            <rFont val="Segoe UI"/>
            <family val="2"/>
          </rPr>
          <t>01 - código
02 - código matrícula pai
03 - código imóvel filho
04 - flag ativo
05 - usuário cadastro
06 - usuário alteração
07 - data cadastro
08 - data alteração</t>
        </r>
        <r>
          <rPr>
            <b/>
            <sz val="9"/>
            <color indexed="81"/>
            <rFont val="Segoe UI"/>
            <family val="2"/>
          </rPr>
          <t xml:space="preserve">
* Controle de Matrícula
</t>
        </r>
        <r>
          <rPr>
            <sz val="9"/>
            <color indexed="81"/>
            <rFont val="Segoe UI"/>
            <family val="2"/>
          </rPr>
          <t>09 - código
10 - código matrícula pai
11 - dígito atual
12 - usuário cadastro
13 - usuário alteração
14 - data cadastro
15 - data alteração</t>
        </r>
      </text>
    </comment>
    <comment ref="E67" authorId="1" shapeId="0" xr:uid="{00000000-0006-0000-0100-000057000000}">
      <text>
        <r>
          <rPr>
            <sz val="9"/>
            <color indexed="81"/>
            <rFont val="Segoe UI"/>
            <family val="2"/>
          </rPr>
          <t xml:space="preserve">01 - Vínculo Imóvel
02 - Controle de Matrícula
</t>
        </r>
      </text>
    </comment>
    <comment ref="D68" authorId="2" shapeId="0" xr:uid="{00000000-0006-0000-0100-000058000000}">
      <text>
        <r>
          <rPr>
            <b/>
            <sz val="9"/>
            <color indexed="81"/>
            <rFont val="Segoe UI"/>
            <family val="2"/>
          </rPr>
          <t xml:space="preserve">* Vínculo Imóvel
</t>
        </r>
        <r>
          <rPr>
            <sz val="9"/>
            <color indexed="81"/>
            <rFont val="Segoe UI"/>
            <family val="2"/>
          </rPr>
          <t xml:space="preserve">01 - código
02 - código matrícula pai
03 - código imóvel filho
04 - flag ativo
05 - usuário cadastro
06 - data cadastro
</t>
        </r>
        <r>
          <rPr>
            <b/>
            <sz val="9"/>
            <color indexed="81"/>
            <rFont val="Segoe UI"/>
            <family val="2"/>
          </rPr>
          <t xml:space="preserve">
* Controle de Matrícula
</t>
        </r>
        <r>
          <rPr>
            <sz val="9"/>
            <color indexed="81"/>
            <rFont val="Segoe UI"/>
            <family val="2"/>
          </rPr>
          <t xml:space="preserve">07 - código
08 - código matrícula pai
09 - dígito atual
10 - usuário cadastro
11 - data cadastro
</t>
        </r>
        <r>
          <rPr>
            <b/>
            <sz val="9"/>
            <color indexed="81"/>
            <rFont val="Segoe UI"/>
            <family val="2"/>
          </rPr>
          <t>* Imóvel</t>
        </r>
        <r>
          <rPr>
            <sz val="9"/>
            <color indexed="81"/>
            <rFont val="Segoe UI"/>
            <family val="2"/>
          </rPr>
          <t xml:space="preserve">
12 - código
13 - matrícula
14 - usuário cadastro
15 - usuário alteração
16 - comando
17 - mensagem</t>
        </r>
      </text>
    </comment>
    <comment ref="E68" authorId="1" shapeId="0" xr:uid="{00000000-0006-0000-0100-000059000000}">
      <text>
        <r>
          <rPr>
            <sz val="9"/>
            <color indexed="81"/>
            <rFont val="Segoe UI"/>
            <family val="2"/>
          </rPr>
          <t>01 - Vínculo Imóvel
02 - Imóvel
03 - Matrícula Pai</t>
        </r>
      </text>
    </comment>
    <comment ref="D69" authorId="2" shapeId="0" xr:uid="{00000000-0006-0000-0100-00005A000000}">
      <text>
        <r>
          <rPr>
            <b/>
            <sz val="9"/>
            <color indexed="81"/>
            <rFont val="Segoe UI"/>
            <family val="2"/>
          </rPr>
          <t xml:space="preserve">* Vínculo Imóvel
</t>
        </r>
        <r>
          <rPr>
            <sz val="9"/>
            <color indexed="81"/>
            <rFont val="Segoe UI"/>
            <family val="2"/>
          </rPr>
          <t xml:space="preserve">01 - código
02 - flag ativo
03 - usuário alteração
04 - data alteração
</t>
        </r>
        <r>
          <rPr>
            <b/>
            <sz val="9"/>
            <color indexed="81"/>
            <rFont val="Segoe UI"/>
            <family val="2"/>
          </rPr>
          <t>* Imóvel</t>
        </r>
        <r>
          <rPr>
            <sz val="9"/>
            <color indexed="81"/>
            <rFont val="Segoe UI"/>
            <family val="2"/>
          </rPr>
          <t xml:space="preserve">
05 - código
06 - matrícula
07 - usuário alteração
08 - data alteração
09 - comando
10 - mensagem</t>
        </r>
      </text>
    </comment>
    <comment ref="E69" authorId="1" shapeId="0" xr:uid="{00000000-0006-0000-0100-00005B000000}">
      <text>
        <r>
          <rPr>
            <sz val="9"/>
            <color indexed="81"/>
            <rFont val="Segoe UI"/>
            <family val="2"/>
          </rPr>
          <t>01 - Vínculo Imóvel
02 - Matrícula Pai
03 - Imóvel</t>
        </r>
      </text>
    </comment>
    <comment ref="D70" authorId="2" shapeId="0" xr:uid="{00000000-0006-0000-0100-00005C000000}">
      <text>
        <r>
          <rPr>
            <b/>
            <sz val="9"/>
            <color indexed="81"/>
            <rFont val="Segoe UI"/>
            <family val="2"/>
          </rPr>
          <t>* Vínculo Imóvel</t>
        </r>
        <r>
          <rPr>
            <sz val="9"/>
            <color indexed="81"/>
            <rFont val="Segoe UI"/>
            <family val="2"/>
          </rPr>
          <t xml:space="preserve">
01 - código imóvel pai
02 - código imóvel filho
03 - data do vínculo
04 - flag ativo
</t>
        </r>
        <r>
          <rPr>
            <b/>
            <sz val="9"/>
            <color indexed="81"/>
            <rFont val="Segoe UI"/>
            <family val="2"/>
          </rPr>
          <t>* Imóvel</t>
        </r>
        <r>
          <rPr>
            <sz val="9"/>
            <color indexed="81"/>
            <rFont val="Segoe UI"/>
            <family val="2"/>
          </rPr>
          <t xml:space="preserve">
05 - nome do imóvel
06 - matrícula
07 - RIP
</t>
        </r>
        <r>
          <rPr>
            <b/>
            <sz val="9"/>
            <color indexed="81"/>
            <rFont val="Segoe UI"/>
            <family val="2"/>
          </rPr>
          <t>* Identificação do Imóvel</t>
        </r>
        <r>
          <rPr>
            <sz val="9"/>
            <color indexed="81"/>
            <rFont val="Segoe UI"/>
            <family val="2"/>
          </rPr>
          <t xml:space="preserve">
08 - titularidade
09 - responsável patrimonial
</t>
        </r>
        <r>
          <rPr>
            <b/>
            <sz val="9"/>
            <color indexed="81"/>
            <rFont val="Segoe UI"/>
            <family val="2"/>
          </rPr>
          <t xml:space="preserve">* Pessoa 
</t>
        </r>
        <r>
          <rPr>
            <sz val="9"/>
            <color indexed="81"/>
            <rFont val="Segoe UI"/>
            <family val="2"/>
          </rPr>
          <t xml:space="preserve">10 - nome
</t>
        </r>
        <r>
          <rPr>
            <b/>
            <sz val="9"/>
            <color indexed="81"/>
            <rFont val="Segoe UI"/>
            <family val="2"/>
          </rPr>
          <t>* Localização</t>
        </r>
        <r>
          <rPr>
            <sz val="9"/>
            <color indexed="81"/>
            <rFont val="Segoe UI"/>
            <family val="2"/>
          </rPr>
          <t xml:space="preserve">
11 - código município
</t>
        </r>
        <r>
          <rPr>
            <b/>
            <sz val="9"/>
            <color indexed="81"/>
            <rFont val="Segoe UI"/>
            <family val="2"/>
          </rPr>
          <t xml:space="preserve">* Município
</t>
        </r>
        <r>
          <rPr>
            <sz val="9"/>
            <color indexed="81"/>
            <rFont val="Segoe UI"/>
            <family val="2"/>
          </rPr>
          <t xml:space="preserve">12 - descrição
</t>
        </r>
        <r>
          <rPr>
            <b/>
            <sz val="9"/>
            <color indexed="81"/>
            <rFont val="Segoe UI"/>
            <family val="2"/>
          </rPr>
          <t xml:space="preserve">
* Vistorias do Imóvel</t>
        </r>
        <r>
          <rPr>
            <sz val="9"/>
            <color indexed="81"/>
            <rFont val="Segoe UI"/>
            <family val="2"/>
          </rPr>
          <t xml:space="preserve">
13 - código imóvel
</t>
        </r>
        <r>
          <rPr>
            <b/>
            <sz val="9"/>
            <color indexed="81"/>
            <rFont val="Segoe UI"/>
            <family val="2"/>
          </rPr>
          <t xml:space="preserve">
* Avaliação</t>
        </r>
        <r>
          <rPr>
            <sz val="9"/>
            <color indexed="81"/>
            <rFont val="Segoe UI"/>
            <family val="2"/>
          </rPr>
          <t xml:space="preserve">
14 - valor do imóvel calculado
15 - Quantidade 
16 - Valor total
18 - comando
18 - mensagem1</t>
        </r>
      </text>
    </comment>
    <comment ref="E70" authorId="2" shapeId="0" xr:uid="{00000000-0006-0000-0100-00005D000000}">
      <text>
        <r>
          <rPr>
            <sz val="9"/>
            <color indexed="81"/>
            <rFont val="Segoe UI"/>
            <family val="2"/>
          </rPr>
          <t>01 - Vínculo Imóvel
02 - Imóvel
03 - Identificação
04 - Órgão
05 - Vistorias do Imóvel</t>
        </r>
      </text>
    </comment>
    <comment ref="D71" authorId="2" shapeId="0" xr:uid="{00000000-0006-0000-0100-00005E000000}">
      <text>
        <r>
          <rPr>
            <b/>
            <sz val="9"/>
            <color indexed="81"/>
            <rFont val="Segoe UI"/>
            <family val="2"/>
          </rPr>
          <t xml:space="preserve">* Vínculo Imóvel
</t>
        </r>
        <r>
          <rPr>
            <sz val="9"/>
            <color indexed="81"/>
            <rFont val="Segoe UI"/>
            <family val="2"/>
          </rPr>
          <t xml:space="preserve">01 - código
02 - código imóvel pai
03 - código imóvel filho
04 - flag ativo
</t>
        </r>
        <r>
          <rPr>
            <b/>
            <sz val="9"/>
            <color indexed="81"/>
            <rFont val="Segoe UI"/>
            <family val="2"/>
          </rPr>
          <t>* Matrícula Pai</t>
        </r>
        <r>
          <rPr>
            <sz val="9"/>
            <color indexed="81"/>
            <rFont val="Segoe UI"/>
            <family val="2"/>
          </rPr>
          <t xml:space="preserve">
05 - matrícula
06 - município
07 - área total do terreno
08 - descrição
09 - quantidade de vínculos 
</t>
        </r>
        <r>
          <rPr>
            <b/>
            <sz val="9"/>
            <color indexed="81"/>
            <rFont val="Segoe UI"/>
            <family val="2"/>
          </rPr>
          <t xml:space="preserve">* Município
</t>
        </r>
        <r>
          <rPr>
            <sz val="9"/>
            <color indexed="81"/>
            <rFont val="Segoe UI"/>
            <family val="2"/>
          </rPr>
          <t xml:space="preserve">10 - descrição
11 - comando
12 - mensagem
</t>
        </r>
      </text>
    </comment>
    <comment ref="E71" authorId="2" shapeId="0" xr:uid="{00000000-0006-0000-0100-00005F000000}">
      <text>
        <r>
          <rPr>
            <sz val="9"/>
            <color indexed="81"/>
            <rFont val="Segoe UI"/>
            <family val="2"/>
          </rPr>
          <t>01 - Vínculo Imóvel
02 - Matrícula Pai
03 - Município
04 - Imóvel</t>
        </r>
      </text>
    </comment>
    <comment ref="D74" authorId="2" shapeId="0" xr:uid="{00000000-0006-0000-0100-000060000000}">
      <text>
        <r>
          <rPr>
            <b/>
            <sz val="9"/>
            <color indexed="81"/>
            <rFont val="Segoe UI"/>
            <family val="2"/>
          </rPr>
          <t xml:space="preserve">* Vistorias do Imóvel
</t>
        </r>
        <r>
          <rPr>
            <sz val="9"/>
            <color indexed="81"/>
            <rFont val="Segoe UI"/>
            <family val="2"/>
          </rPr>
          <t xml:space="preserve">01 - código
02 - código imóvel
03 - área total do terreno
04 - área construída
05 - vida útil aparente
06 - custo metro quadrado
07 - código estado de conservação
08 - custo cub metro quadrado
09 - usuário cadastro
10 - usuário alteração
11 - data cadastro
12 - data alteração
13 - avaliador
14 - cpf avalidador
15 - número do registro profissional do avaliador
16 - data da vistoria
</t>
        </r>
        <r>
          <rPr>
            <b/>
            <sz val="9"/>
            <color indexed="81"/>
            <rFont val="Segoe UI"/>
            <family val="2"/>
          </rPr>
          <t xml:space="preserve">
* Tipo Estado de Conservação</t>
        </r>
        <r>
          <rPr>
            <sz val="9"/>
            <color indexed="81"/>
            <rFont val="Segoe UI"/>
            <family val="2"/>
          </rPr>
          <t xml:space="preserve">
17 - código
18 - descrição
19 - usuário cadastro
20 - usuário alteração
21 - data cadastro
22 - data alteração
</t>
        </r>
        <r>
          <rPr>
            <b/>
            <sz val="9"/>
            <color indexed="81"/>
            <rFont val="Segoe UI"/>
            <family val="2"/>
          </rPr>
          <t xml:space="preserve">* Vistoria Idade por Estado
</t>
        </r>
        <r>
          <rPr>
            <sz val="9"/>
            <color indexed="81"/>
            <rFont val="Segoe UI"/>
            <family val="2"/>
          </rPr>
          <t xml:space="preserve">23 - código
24 - código tipo estado de conservação
25 - idade
26 - valor
27 - usuário cadastro
28 - usuário alteração
29 - data cadastro
30 - data alteração
</t>
        </r>
        <r>
          <rPr>
            <b/>
            <sz val="9"/>
            <color indexed="81"/>
            <rFont val="Segoe UI"/>
            <family val="2"/>
          </rPr>
          <t xml:space="preserve">* Avaliação
</t>
        </r>
        <r>
          <rPr>
            <sz val="9"/>
            <color indexed="81"/>
            <rFont val="Segoe UI"/>
            <family val="2"/>
          </rPr>
          <t xml:space="preserve">31 - código
32 - código vistoria
33 - valor do terreno calculado
34 - valor da edificação calculado
35 - valor do imóvel calculado
36 - valor idade em percentual duração calculado
37 - valor reedição edificação calculado
38 - valor fator depreciação calculado
39 - valor custo reedição edificação depreciação calculado
40 - valor fator serviços externos calculado
41 - valor estado de conservação imóvel calculado
42 - vida útil remanescente
43 - usuário cadastro
44 - usuário alteração
45 - data cadastro
46 - data alteração
47 - avaliador
48 - cpf avalidador
49 - número do registro profissional do avaliador
50 - data da vistoria
51 - número da vistoria 
</t>
        </r>
        <r>
          <rPr>
            <b/>
            <sz val="9"/>
            <color indexed="81"/>
            <rFont val="Segoe UI"/>
            <family val="2"/>
          </rPr>
          <t xml:space="preserve">* Documento Vistoria
</t>
        </r>
        <r>
          <rPr>
            <sz val="9"/>
            <color indexed="81"/>
            <rFont val="Segoe UI"/>
            <family val="2"/>
          </rPr>
          <t xml:space="preserve">52 - código
53 - código vistoria
54 - código tipo documento vistoria
55 - arquivo
56 - descrição
57 - tipo arquivo
58 - tamanho do arquivo
59 - usuário cadastro
60 - usuário alteração
61 - data cadastro
62 - data alteração
</t>
        </r>
        <r>
          <rPr>
            <b/>
            <sz val="9"/>
            <color indexed="81"/>
            <rFont val="Segoe UI"/>
            <family val="2"/>
          </rPr>
          <t xml:space="preserve">* Tipo Documento Vistoria
</t>
        </r>
        <r>
          <rPr>
            <sz val="9"/>
            <color indexed="81"/>
            <rFont val="Segoe UI"/>
            <family val="2"/>
          </rPr>
          <t xml:space="preserve">63 - código
64 - descrição
65 - usuário cadastro
66 - usuário alteração
67 - data cadastro
68 - data alteração
</t>
        </r>
      </text>
    </comment>
    <comment ref="E74" authorId="2" shapeId="0" xr:uid="{00000000-0006-0000-0100-000061000000}">
      <text>
        <r>
          <rPr>
            <sz val="9"/>
            <color indexed="81"/>
            <rFont val="Segoe UI"/>
            <family val="2"/>
          </rPr>
          <t>01 - Vistorias do Imóvel
02 - Tipo Estado de Conservação
03 - Vistoria Idade por Estado
04 - Avaliação
05 - Documento Vistoria
06 - Tipo Documento Vistoria</t>
        </r>
      </text>
    </comment>
    <comment ref="D75" authorId="2" shapeId="0" xr:uid="{00000000-0006-0000-0100-000062000000}">
      <text>
        <r>
          <rPr>
            <b/>
            <sz val="9"/>
            <color indexed="81"/>
            <rFont val="Segoe UI"/>
            <family val="2"/>
          </rPr>
          <t xml:space="preserve">* Vistorias do Imóvel
</t>
        </r>
        <r>
          <rPr>
            <sz val="9"/>
            <color indexed="81"/>
            <rFont val="Segoe UI"/>
            <family val="2"/>
          </rPr>
          <t xml:space="preserve">01 - código
02 - código imóvel
03 - área total do terreno
04 - área construída
05 - vida útil aparente
06 - custo metro quadrado
07 - código estado de conservação
08 - custo cub metro quadrado
09 - usuário cadastro
10 - data cadastro
11 - avaliador
12 - cpf avalidador
13 - número do registro profissional do avaliador
14 - data da vistoria
</t>
        </r>
        <r>
          <rPr>
            <b/>
            <sz val="9"/>
            <color indexed="81"/>
            <rFont val="Segoe UI"/>
            <family val="2"/>
          </rPr>
          <t xml:space="preserve">* Imóvel
</t>
        </r>
        <r>
          <rPr>
            <sz val="9"/>
            <color indexed="81"/>
            <rFont val="Segoe UI"/>
            <family val="2"/>
          </rPr>
          <t xml:space="preserve">15 - flag edificado
16 - comando
17 - mensagem
</t>
        </r>
        <r>
          <rPr>
            <b/>
            <sz val="9"/>
            <color indexed="81"/>
            <rFont val="Segoe UI"/>
            <family val="2"/>
          </rPr>
          <t xml:space="preserve">
</t>
        </r>
        <r>
          <rPr>
            <sz val="9"/>
            <color indexed="81"/>
            <rFont val="Segoe UI"/>
            <family val="2"/>
          </rPr>
          <t xml:space="preserve">
</t>
        </r>
      </text>
    </comment>
    <comment ref="E75" authorId="2" shapeId="0" xr:uid="{00000000-0006-0000-0100-000063000000}">
      <text>
        <r>
          <rPr>
            <sz val="9"/>
            <color indexed="81"/>
            <rFont val="Segoe UI"/>
            <family val="2"/>
          </rPr>
          <t>01 - Vistorias do Imóvel
02 - Imóvel
03 - Avaliador</t>
        </r>
      </text>
    </comment>
    <comment ref="D76" authorId="2" shapeId="0" xr:uid="{00000000-0006-0000-0100-000064000000}">
      <text>
        <r>
          <rPr>
            <b/>
            <sz val="9"/>
            <color indexed="81"/>
            <rFont val="Segoe UI"/>
            <family val="2"/>
          </rPr>
          <t xml:space="preserve">* Tipo Estado de Conservação
</t>
        </r>
        <r>
          <rPr>
            <sz val="9"/>
            <color indexed="81"/>
            <rFont val="Segoe UI"/>
            <family val="2"/>
          </rPr>
          <t xml:space="preserve">01 - código
02 - descrição
</t>
        </r>
        <r>
          <rPr>
            <b/>
            <sz val="9"/>
            <color indexed="81"/>
            <rFont val="Segoe UI"/>
            <family val="2"/>
          </rPr>
          <t xml:space="preserve">
</t>
        </r>
        <r>
          <rPr>
            <sz val="9"/>
            <color indexed="81"/>
            <rFont val="Segoe UI"/>
            <family val="2"/>
          </rPr>
          <t xml:space="preserve">
</t>
        </r>
      </text>
    </comment>
    <comment ref="E76" authorId="2" shapeId="0" xr:uid="{00000000-0006-0000-0100-000065000000}">
      <text>
        <r>
          <rPr>
            <sz val="9"/>
            <color indexed="81"/>
            <rFont val="Segoe UI"/>
            <family val="2"/>
          </rPr>
          <t xml:space="preserve">01 - Vistorias do Imóvel
</t>
        </r>
      </text>
    </comment>
    <comment ref="D77" authorId="2" shapeId="0" xr:uid="{00000000-0006-0000-0100-000066000000}">
      <text>
        <r>
          <rPr>
            <b/>
            <sz val="9"/>
            <color indexed="81"/>
            <rFont val="Segoe UI"/>
            <family val="2"/>
          </rPr>
          <t xml:space="preserve">* Vistorias do Imóvel
</t>
        </r>
        <r>
          <rPr>
            <sz val="9"/>
            <color indexed="81"/>
            <rFont val="Segoe UI"/>
            <family val="2"/>
          </rPr>
          <t xml:space="preserve">01 - código
02 - código imóvel
03 - área total do terreno
04 - área construída
05 - vida útil aparente
06 - custo metro quadrado
07 - código estado de conservação
08 - custo cub metro quadrado
09 - usuário alteração
10 - data alteração
11 - avaliador
12 - cpf avalidador
13 - número do registro profissional do avaliador
14 - data da vistoria
</t>
        </r>
        <r>
          <rPr>
            <b/>
            <sz val="9"/>
            <color indexed="81"/>
            <rFont val="Segoe UI"/>
            <family val="2"/>
          </rPr>
          <t xml:space="preserve">* Imóvel
</t>
        </r>
        <r>
          <rPr>
            <sz val="9"/>
            <color indexed="81"/>
            <rFont val="Segoe UI"/>
            <family val="2"/>
          </rPr>
          <t xml:space="preserve">15 - flag edificado
16 - comando
17 - mensagem
</t>
        </r>
        <r>
          <rPr>
            <b/>
            <sz val="9"/>
            <color indexed="81"/>
            <rFont val="Segoe UI"/>
            <family val="2"/>
          </rPr>
          <t xml:space="preserve">
</t>
        </r>
        <r>
          <rPr>
            <sz val="9"/>
            <color indexed="81"/>
            <rFont val="Segoe UI"/>
            <family val="2"/>
          </rPr>
          <t xml:space="preserve">
</t>
        </r>
      </text>
    </comment>
    <comment ref="E77" authorId="2" shapeId="0" xr:uid="{00000000-0006-0000-0100-000067000000}">
      <text>
        <r>
          <rPr>
            <sz val="9"/>
            <color indexed="81"/>
            <rFont val="Segoe UI"/>
            <family val="2"/>
          </rPr>
          <t xml:space="preserve">01 - Vistorias do Imóvel
02 - Imóvel
03 - Avaliador
</t>
        </r>
      </text>
    </comment>
    <comment ref="D78" authorId="2" shapeId="0" xr:uid="{00000000-0006-0000-0100-000068000000}">
      <text>
        <r>
          <rPr>
            <b/>
            <sz val="9"/>
            <color indexed="81"/>
            <rFont val="Segoe UI"/>
            <family val="2"/>
          </rPr>
          <t xml:space="preserve">* Vistorias do Imóvel
</t>
        </r>
        <r>
          <rPr>
            <sz val="9"/>
            <color indexed="81"/>
            <rFont val="Segoe UI"/>
            <family val="2"/>
          </rPr>
          <t xml:space="preserve">01 - código
02 - código imóvel
03 - área total do terreno
04 - área construída
05 - vida útil aparente
06 - vida útil remanescente
07 - custo metro quadrado
08 - código estado de conservação
09 - custo cub metro quadrado
10 - flag edificado
</t>
        </r>
        <r>
          <rPr>
            <b/>
            <sz val="9"/>
            <color indexed="81"/>
            <rFont val="Segoe UI"/>
            <family val="2"/>
          </rPr>
          <t xml:space="preserve">
</t>
        </r>
        <r>
          <rPr>
            <sz val="9"/>
            <color indexed="81"/>
            <rFont val="Segoe UI"/>
            <family val="2"/>
          </rPr>
          <t xml:space="preserve">
</t>
        </r>
      </text>
    </comment>
    <comment ref="E78" authorId="2" shapeId="0" xr:uid="{00000000-0006-0000-0100-000069000000}">
      <text>
        <r>
          <rPr>
            <sz val="9"/>
            <color indexed="81"/>
            <rFont val="Segoe UI"/>
            <family val="2"/>
          </rPr>
          <t>01 - Vistorias do Imóvel
02 - Imóvel</t>
        </r>
      </text>
    </comment>
    <comment ref="D79" authorId="1" shapeId="0" xr:uid="{00000000-0006-0000-0100-00006A000000}">
      <text>
        <r>
          <rPr>
            <b/>
            <sz val="9"/>
            <color indexed="81"/>
            <rFont val="Segoe UI"/>
            <family val="2"/>
          </rPr>
          <t xml:space="preserve">* Documento Vistoria
</t>
        </r>
        <r>
          <rPr>
            <sz val="9"/>
            <color indexed="81"/>
            <rFont val="Segoe UI"/>
            <family val="2"/>
          </rPr>
          <t xml:space="preserve">01 - código
02 - código vistoria
03 - código tipo documento vistoria
04 - arquivo
05 - descrição
06 - tipo arquivo
07 - tamanho do arquivo
08 - usuário cadastro
09 - data cadastro
10 - comando
11 - mensagem
</t>
        </r>
      </text>
    </comment>
    <comment ref="E79" authorId="2" shapeId="0" xr:uid="{00000000-0006-0000-0100-00006B000000}">
      <text>
        <r>
          <rPr>
            <sz val="9"/>
            <color indexed="81"/>
            <rFont val="Segoe UI"/>
            <family val="2"/>
          </rPr>
          <t xml:space="preserve">01 - Vistorias do Imóvel
</t>
        </r>
      </text>
    </comment>
    <comment ref="D80" authorId="1" shapeId="0" xr:uid="{00000000-0006-0000-0100-00006C000000}">
      <text>
        <r>
          <rPr>
            <b/>
            <sz val="9"/>
            <color indexed="81"/>
            <rFont val="Segoe UI"/>
            <family val="2"/>
          </rPr>
          <t xml:space="preserve">* Tipo Documento Vistoria
</t>
        </r>
        <r>
          <rPr>
            <sz val="9"/>
            <color indexed="81"/>
            <rFont val="Segoe UI"/>
            <family val="2"/>
          </rPr>
          <t xml:space="preserve">01 - código
02 - descrição
</t>
        </r>
      </text>
    </comment>
    <comment ref="E80" authorId="2" shapeId="0" xr:uid="{00000000-0006-0000-0100-00006D000000}">
      <text>
        <r>
          <rPr>
            <sz val="9"/>
            <color indexed="81"/>
            <rFont val="Segoe UI"/>
            <family val="2"/>
          </rPr>
          <t xml:space="preserve">01 - Vistorias do Imóvel
</t>
        </r>
      </text>
    </comment>
    <comment ref="D81" authorId="1" shapeId="0" xr:uid="{00000000-0006-0000-0100-00006E000000}">
      <text>
        <r>
          <rPr>
            <b/>
            <sz val="9"/>
            <color indexed="81"/>
            <rFont val="Segoe UI"/>
            <family val="2"/>
          </rPr>
          <t xml:space="preserve">* Documento Vistoria
</t>
        </r>
        <r>
          <rPr>
            <sz val="9"/>
            <color indexed="81"/>
            <rFont val="Segoe UI"/>
            <family val="2"/>
          </rPr>
          <t>01 - código
02 - comando
03 - mensagem</t>
        </r>
      </text>
    </comment>
    <comment ref="E81" authorId="2" shapeId="0" xr:uid="{00000000-0006-0000-0100-00006F000000}">
      <text>
        <r>
          <rPr>
            <sz val="9"/>
            <color indexed="81"/>
            <rFont val="Segoe UI"/>
            <family val="2"/>
          </rPr>
          <t xml:space="preserve">01 - Vistorias do Imóvel
</t>
        </r>
      </text>
    </comment>
    <comment ref="D82" authorId="1" shapeId="0" xr:uid="{00000000-0006-0000-0100-000070000000}">
      <text>
        <r>
          <rPr>
            <b/>
            <sz val="9"/>
            <color indexed="81"/>
            <rFont val="Segoe UI"/>
            <family val="2"/>
          </rPr>
          <t xml:space="preserve">* Documento Vistoria
</t>
        </r>
        <r>
          <rPr>
            <sz val="9"/>
            <color indexed="81"/>
            <rFont val="Segoe UI"/>
            <family val="2"/>
          </rPr>
          <t xml:space="preserve">01 - código
02 - código vistoria
03 - código tipo documento vistoria
04 - arquivo
05 - descrição
</t>
        </r>
        <r>
          <rPr>
            <b/>
            <sz val="9"/>
            <color indexed="81"/>
            <rFont val="Segoe UI"/>
            <family val="2"/>
          </rPr>
          <t>* Tipo Documento Vistoria</t>
        </r>
        <r>
          <rPr>
            <sz val="9"/>
            <color indexed="81"/>
            <rFont val="Segoe UI"/>
            <family val="2"/>
          </rPr>
          <t xml:space="preserve">
06 - descrição
</t>
        </r>
      </text>
    </comment>
    <comment ref="E82" authorId="2" shapeId="0" xr:uid="{00000000-0006-0000-0100-000071000000}">
      <text>
        <r>
          <rPr>
            <sz val="9"/>
            <color indexed="81"/>
            <rFont val="Segoe UI"/>
            <family val="2"/>
          </rPr>
          <t xml:space="preserve">01 - Vistorias do Imóvel
</t>
        </r>
      </text>
    </comment>
    <comment ref="D83" authorId="2" shapeId="0" xr:uid="{00000000-0006-0000-0100-000072000000}">
      <text>
        <r>
          <rPr>
            <b/>
            <sz val="9"/>
            <color indexed="81"/>
            <rFont val="Segoe UI"/>
            <family val="2"/>
          </rPr>
          <t xml:space="preserve">* Vistorias do Imóvel
</t>
        </r>
        <r>
          <rPr>
            <sz val="9"/>
            <color indexed="81"/>
            <rFont val="Segoe UI"/>
            <family val="2"/>
          </rPr>
          <t xml:space="preserve">01 - código
02 - área total do terreno
04 - área construída
03 - vida útil aparente
04 - custo metro quadrado
05 - código estado de conservação
06 - custo cub metro quadrado
07 - avaliador
08 - cpf avalidador
09 - número do registro profissional do avaliador
10 - data da vistoria
</t>
        </r>
        <r>
          <rPr>
            <b/>
            <sz val="9"/>
            <color indexed="81"/>
            <rFont val="Segoe UI"/>
            <family val="2"/>
          </rPr>
          <t xml:space="preserve">
* Vistoria Idade por Estado
</t>
        </r>
        <r>
          <rPr>
            <sz val="9"/>
            <color indexed="81"/>
            <rFont val="Segoe UI"/>
            <family val="2"/>
          </rPr>
          <t xml:space="preserve">11 - idade
12 - valor
</t>
        </r>
        <r>
          <rPr>
            <b/>
            <sz val="9"/>
            <color indexed="81"/>
            <rFont val="Segoe UI"/>
            <family val="2"/>
          </rPr>
          <t>* Documento Vistoria</t>
        </r>
        <r>
          <rPr>
            <sz val="9"/>
            <color indexed="81"/>
            <rFont val="Segoe UI"/>
            <family val="2"/>
          </rPr>
          <t xml:space="preserve">
13 - arquivo
</t>
        </r>
        <r>
          <rPr>
            <b/>
            <sz val="9"/>
            <color indexed="81"/>
            <rFont val="Segoe UI"/>
            <family val="2"/>
          </rPr>
          <t xml:space="preserve">* Avaliação
</t>
        </r>
        <r>
          <rPr>
            <sz val="9"/>
            <color indexed="81"/>
            <rFont val="Segoe UI"/>
            <family val="2"/>
          </rPr>
          <t xml:space="preserve">14 - código
15 - código vistoria
16 - valor do terreno calculado
17 - valor da edificação calculado
18 - valor do imóvel calculado
19 - valor idade em percentual duração calculado
20 - valor reedição edificação calculado
21 - valor fator depreciação calculado
22 - valor custo reedição edificação depreciação calculado
23 - valor fator serviçso externos calculado
24 - valor estado de conservação imóvel calculado
25 - vida útil remanescente
26 - usuário cadastro
27 - data cadastro
28 - avaliador
29 - cpf avalidador
30 - número do registro profissional do avaliador
31 - número da vistoria 
</t>
        </r>
        <r>
          <rPr>
            <b/>
            <sz val="9"/>
            <color indexed="81"/>
            <rFont val="Segoe UI"/>
            <family val="2"/>
          </rPr>
          <t xml:space="preserve">* Imóvel
</t>
        </r>
        <r>
          <rPr>
            <sz val="9"/>
            <color indexed="81"/>
            <rFont val="Segoe UI"/>
            <family val="2"/>
          </rPr>
          <t xml:space="preserve">32 - código
33 - estado da conservação
34 - área construida
35 - valor do terreno
36 - valor da edificação
37 - valor total imovel
38 - histórico - data
39 - histórico - origem da informação
40 - histórico - tipo da informação
41 - histórico - valor do terreno
42 - histórico - valor da edificação
43 - histórico - valor total imovel
44 - historico - depreciação
45 - historico - valorização
46 - comando
47 - mensagem
</t>
        </r>
      </text>
    </comment>
    <comment ref="E83" authorId="2" shapeId="0" xr:uid="{00000000-0006-0000-0100-000073000000}">
      <text>
        <r>
          <rPr>
            <sz val="9"/>
            <color indexed="81"/>
            <rFont val="Segoe UI"/>
            <family val="2"/>
          </rPr>
          <t>01 - Vistorias do Imóvel
02 - Imóvel
03 - Avaliador</t>
        </r>
      </text>
    </comment>
    <comment ref="D84" authorId="1" shapeId="0" xr:uid="{00000000-0006-0000-0100-000074000000}">
      <text>
        <r>
          <rPr>
            <b/>
            <sz val="9"/>
            <color indexed="81"/>
            <rFont val="Segoe UI"/>
            <family val="2"/>
          </rPr>
          <t xml:space="preserve">* Vistorias do Imóvel
</t>
        </r>
        <r>
          <rPr>
            <sz val="9"/>
            <color indexed="81"/>
            <rFont val="Segoe UI"/>
            <family val="2"/>
          </rPr>
          <t xml:space="preserve">01 - código
02 - código imóvel
03 - área total do terreno
04 - área construída
05 - vida útil aparente
06 - custo metro quadrado
07 - código estado de conservação
08 - custo cub metro quadrado
09 - cpf avalidador
10 - número do registro profissional do avaliador
11 - número da vistoria 
</t>
        </r>
        <r>
          <rPr>
            <b/>
            <sz val="9"/>
            <color indexed="81"/>
            <rFont val="Segoe UI"/>
            <family val="2"/>
          </rPr>
          <t xml:space="preserve">
* Documento Vistoria
</t>
        </r>
        <r>
          <rPr>
            <sz val="9"/>
            <color indexed="81"/>
            <rFont val="Segoe UI"/>
            <family val="2"/>
          </rPr>
          <t>12 - código
13 - código vistoria
14 - código tipo documento vistoria
15 - arquivo
16 - descrição</t>
        </r>
        <r>
          <rPr>
            <b/>
            <sz val="9"/>
            <color indexed="81"/>
            <rFont val="Segoe UI"/>
            <family val="2"/>
          </rPr>
          <t xml:space="preserve">
* Tipo Documento Vistoria
</t>
        </r>
        <r>
          <rPr>
            <sz val="9"/>
            <color indexed="81"/>
            <rFont val="Segoe UI"/>
            <family val="2"/>
          </rPr>
          <t xml:space="preserve">17 - descrição
</t>
        </r>
        <r>
          <rPr>
            <b/>
            <sz val="9"/>
            <color indexed="81"/>
            <rFont val="Segoe UI"/>
            <family val="2"/>
          </rPr>
          <t xml:space="preserve">* Avaliador
</t>
        </r>
        <r>
          <rPr>
            <sz val="9"/>
            <color indexed="81"/>
            <rFont val="Segoe UI"/>
            <family val="2"/>
          </rPr>
          <t xml:space="preserve">18 - código pessoa
19 - número registro profissional
</t>
        </r>
        <r>
          <rPr>
            <b/>
            <sz val="9"/>
            <color indexed="81"/>
            <rFont val="Segoe UI"/>
            <family val="2"/>
          </rPr>
          <t xml:space="preserve">* Pessoa
</t>
        </r>
        <r>
          <rPr>
            <sz val="9"/>
            <color indexed="81"/>
            <rFont val="Segoe UI"/>
            <family val="2"/>
          </rPr>
          <t>20 - nome
21 - cpf
22 - comando
23 - mensagem</t>
        </r>
      </text>
    </comment>
    <comment ref="E84" authorId="2" shapeId="0" xr:uid="{00000000-0006-0000-0100-000075000000}">
      <text>
        <r>
          <rPr>
            <sz val="9"/>
            <color indexed="81"/>
            <rFont val="Segoe UI"/>
            <family val="2"/>
          </rPr>
          <t>01 - Vistorias do Imóvel
02 - Imóvel
03 - Avaliador
04 - Pessoa</t>
        </r>
      </text>
    </comment>
    <comment ref="D85" authorId="2" shapeId="0" xr:uid="{00000000-0006-0000-0100-000076000000}">
      <text>
        <r>
          <rPr>
            <b/>
            <sz val="9"/>
            <color indexed="81"/>
            <rFont val="Segoe UI"/>
            <family val="2"/>
          </rPr>
          <t xml:space="preserve">* Vistorias do Imóvel
</t>
        </r>
        <r>
          <rPr>
            <sz val="9"/>
            <color indexed="81"/>
            <rFont val="Segoe UI"/>
            <family val="2"/>
          </rPr>
          <t xml:space="preserve">01 - código
02 - área total do terreno
04 - área construída
03 - vida útil aparente
04 - custo metro quadrado
05 - código estado de conservação
06 - custo cub metro quadrado
07 - cpf avalidador
08 - número do registro profissional do avaliador
09 - número da vistoria 
</t>
        </r>
        <r>
          <rPr>
            <b/>
            <sz val="9"/>
            <color indexed="81"/>
            <rFont val="Segoe UI"/>
            <family val="2"/>
          </rPr>
          <t xml:space="preserve">
* Vistoria Idade por Estado
</t>
        </r>
        <r>
          <rPr>
            <sz val="9"/>
            <color indexed="81"/>
            <rFont val="Segoe UI"/>
            <family val="2"/>
          </rPr>
          <t xml:space="preserve">10 - idade
11 - valor
</t>
        </r>
        <r>
          <rPr>
            <b/>
            <sz val="9"/>
            <color indexed="81"/>
            <rFont val="Segoe UI"/>
            <family val="2"/>
          </rPr>
          <t>* Documento Vistoria</t>
        </r>
        <r>
          <rPr>
            <sz val="9"/>
            <color indexed="81"/>
            <rFont val="Segoe UI"/>
            <family val="2"/>
          </rPr>
          <t xml:space="preserve">
12 - arquivo
</t>
        </r>
        <r>
          <rPr>
            <b/>
            <sz val="9"/>
            <color indexed="81"/>
            <rFont val="Segoe UI"/>
            <family val="2"/>
          </rPr>
          <t xml:space="preserve">* Avaliação
</t>
        </r>
        <r>
          <rPr>
            <sz val="9"/>
            <color indexed="81"/>
            <rFont val="Segoe UI"/>
            <family val="2"/>
          </rPr>
          <t xml:space="preserve">13 - código
14 - código vistoria
15 - valor do terreno calculado
16 - valor da edificação calculado
17 - valor do imóvel calculado
18 - valor idade em percentual duração calculado
19 - valor reedição edificação calculado
20 - valor fator depreciação calculado
21 - valor custo reedição edificação depreciação calculado
22 - valor fator serviçso externos calculado
23 - valor estado de conservação imóvel calculado
24 - usuário cadastro
25 - data cadastro
26 - comando
27 - mensagem
</t>
        </r>
      </text>
    </comment>
    <comment ref="E85" authorId="2" shapeId="0" xr:uid="{00000000-0006-0000-0100-000077000000}">
      <text>
        <r>
          <rPr>
            <sz val="9"/>
            <color indexed="81"/>
            <rFont val="Segoe UI"/>
            <family val="2"/>
          </rPr>
          <t>01 - Vistorias do Imóvel
02 - Imóvel
03 - Avaliador
04 - Pessoa</t>
        </r>
      </text>
    </comment>
    <comment ref="D86" authorId="1" shapeId="0" xr:uid="{00000000-0006-0000-0100-000078000000}">
      <text>
        <r>
          <rPr>
            <b/>
            <sz val="9"/>
            <color indexed="81"/>
            <rFont val="Segoe UI"/>
            <family val="2"/>
          </rPr>
          <t>* Vistoria do Imóvel</t>
        </r>
        <r>
          <rPr>
            <sz val="9"/>
            <color indexed="81"/>
            <rFont val="Segoe UI"/>
            <family val="2"/>
          </rPr>
          <t xml:space="preserve">
01 - código
02 - comando
03 - mensagem
</t>
        </r>
        <r>
          <rPr>
            <b/>
            <sz val="9"/>
            <color indexed="81"/>
            <rFont val="Segoe UI"/>
            <family val="2"/>
          </rPr>
          <t xml:space="preserve">
</t>
        </r>
        <r>
          <rPr>
            <sz val="9"/>
            <color indexed="81"/>
            <rFont val="Segoe UI"/>
            <family val="2"/>
          </rPr>
          <t xml:space="preserve">
</t>
        </r>
      </text>
    </comment>
    <comment ref="E86" authorId="2" shapeId="0" xr:uid="{00000000-0006-0000-0100-000079000000}">
      <text>
        <r>
          <rPr>
            <sz val="9"/>
            <color indexed="81"/>
            <rFont val="Segoe UI"/>
            <family val="2"/>
          </rPr>
          <t>01 - Imóvel</t>
        </r>
      </text>
    </comment>
    <comment ref="D89" authorId="1" shapeId="0" xr:uid="{00000000-0006-0000-0100-00007A000000}">
      <text>
        <r>
          <rPr>
            <b/>
            <sz val="9"/>
            <color indexed="81"/>
            <rFont val="Segoe UI"/>
            <family val="2"/>
          </rPr>
          <t xml:space="preserve">* Registro do Imóvel
</t>
        </r>
        <r>
          <rPr>
            <sz val="9"/>
            <color indexed="81"/>
            <rFont val="Segoe UI"/>
            <family val="2"/>
          </rPr>
          <t xml:space="preserve">01 - código
02 - código do imovel
03 - código do cartório
04 - número do livro
05 - número da folha
06 - número da ficha
07 - data de registro
08 - objeto
09 - número registro municial
10 - número unidade consumidora de energia
10 - número unidade consumidora de água
12 - usuário cadastro
13 - data alteração
</t>
        </r>
        <r>
          <rPr>
            <b/>
            <sz val="9"/>
            <color indexed="81"/>
            <rFont val="Segoe UI"/>
            <family val="2"/>
          </rPr>
          <t xml:space="preserve">* Cartório
</t>
        </r>
        <r>
          <rPr>
            <sz val="9"/>
            <color indexed="81"/>
            <rFont val="Segoe UI"/>
            <family val="2"/>
          </rPr>
          <t>14 - código</t>
        </r>
        <r>
          <rPr>
            <b/>
            <sz val="9"/>
            <color indexed="81"/>
            <rFont val="Segoe UI"/>
            <family val="2"/>
          </rPr>
          <t xml:space="preserve">
</t>
        </r>
        <r>
          <rPr>
            <sz val="9"/>
            <color indexed="81"/>
            <rFont val="Segoe UI"/>
            <family val="2"/>
          </rPr>
          <t xml:space="preserve">
15 - comando
16 - mensagem
</t>
        </r>
      </text>
    </comment>
    <comment ref="E89" authorId="1" shapeId="0" xr:uid="{00000000-0006-0000-0100-00007B000000}">
      <text>
        <r>
          <rPr>
            <sz val="9"/>
            <color indexed="81"/>
            <rFont val="Segoe UI"/>
            <family val="2"/>
          </rPr>
          <t xml:space="preserve">01 - Imóvel
02 - Cartório
</t>
        </r>
      </text>
    </comment>
    <comment ref="D90" authorId="1" shapeId="0" xr:uid="{00000000-0006-0000-0100-00007C000000}">
      <text>
        <r>
          <rPr>
            <b/>
            <sz val="9"/>
            <color indexed="81"/>
            <rFont val="Segoe UI"/>
            <family val="2"/>
          </rPr>
          <t xml:space="preserve">* Cartório
</t>
        </r>
        <r>
          <rPr>
            <sz val="9"/>
            <color indexed="81"/>
            <rFont val="Segoe UI"/>
            <family val="2"/>
          </rPr>
          <t xml:space="preserve">01 - código
02 - nome do cartório
03 - CNPJ
04 - município
05 - uf
</t>
        </r>
        <r>
          <rPr>
            <b/>
            <sz val="9"/>
            <color indexed="81"/>
            <rFont val="Segoe UI"/>
            <family val="2"/>
          </rPr>
          <t xml:space="preserve">* Município
</t>
        </r>
        <r>
          <rPr>
            <sz val="9"/>
            <color indexed="81"/>
            <rFont val="Segoe UI"/>
            <family val="2"/>
          </rPr>
          <t>06 - descrição</t>
        </r>
      </text>
    </comment>
    <comment ref="D91" authorId="1" shapeId="0" xr:uid="{00000000-0006-0000-0100-00007D000000}">
      <text>
        <r>
          <rPr>
            <b/>
            <sz val="9"/>
            <color indexed="81"/>
            <rFont val="Segoe UI"/>
            <family val="2"/>
          </rPr>
          <t xml:space="preserve">* Registro do Imóvel
</t>
        </r>
        <r>
          <rPr>
            <sz val="9"/>
            <color indexed="81"/>
            <rFont val="Segoe UI"/>
            <family val="2"/>
          </rPr>
          <t xml:space="preserve">01 - código
02 - código do imovel
03 - código do cartório
04 - número do livro
05 - número da folha
06 - número da ficha
07 - data de registro
08 - objeto
09 - número registro municial
10 - número unidade consumidora de energia
10 - número unidade consumidora de água
12 - usuário alteração
13 - usuário alteração
</t>
        </r>
        <r>
          <rPr>
            <b/>
            <sz val="9"/>
            <color indexed="81"/>
            <rFont val="Segoe UI"/>
            <family val="2"/>
          </rPr>
          <t xml:space="preserve">* Cartório
</t>
        </r>
        <r>
          <rPr>
            <sz val="9"/>
            <color indexed="81"/>
            <rFont val="Segoe UI"/>
            <family val="2"/>
          </rPr>
          <t>14 - código</t>
        </r>
        <r>
          <rPr>
            <b/>
            <sz val="9"/>
            <color indexed="81"/>
            <rFont val="Segoe UI"/>
            <family val="2"/>
          </rPr>
          <t xml:space="preserve">
</t>
        </r>
        <r>
          <rPr>
            <sz val="9"/>
            <color indexed="81"/>
            <rFont val="Segoe UI"/>
            <family val="2"/>
          </rPr>
          <t xml:space="preserve">
15 - comando
16 - mensagem
</t>
        </r>
      </text>
    </comment>
    <comment ref="E91" authorId="1" shapeId="0" xr:uid="{00000000-0006-0000-0100-00007E000000}">
      <text>
        <r>
          <rPr>
            <sz val="9"/>
            <color indexed="81"/>
            <rFont val="Segoe UI"/>
            <family val="2"/>
          </rPr>
          <t xml:space="preserve">01 - Imóvel
02 - Cartório
</t>
        </r>
      </text>
    </comment>
    <comment ref="D92" authorId="1" shapeId="0" xr:uid="{00000000-0006-0000-0100-00007F000000}">
      <text>
        <r>
          <rPr>
            <b/>
            <sz val="9"/>
            <color indexed="81"/>
            <rFont val="Segoe UI"/>
            <family val="2"/>
          </rPr>
          <t xml:space="preserve">* Registro do Imóvel
</t>
        </r>
        <r>
          <rPr>
            <sz val="9"/>
            <color indexed="81"/>
            <rFont val="Segoe UI"/>
            <family val="2"/>
          </rPr>
          <t xml:space="preserve">01 - código
02 - código do imovel
03 - código do cartório
04 - número do livro
05 - número da folha
06 - número da ficha
07 - data de registro
08 - objeto
09 - número registro municial
10 - número unidade consumidora de energia
11 - número unidade consumidora de água
</t>
        </r>
        <r>
          <rPr>
            <b/>
            <sz val="9"/>
            <color indexed="81"/>
            <rFont val="Segoe UI"/>
            <family val="2"/>
          </rPr>
          <t xml:space="preserve">* Cartório
</t>
        </r>
        <r>
          <rPr>
            <sz val="9"/>
            <color indexed="81"/>
            <rFont val="Segoe UI"/>
            <family val="2"/>
          </rPr>
          <t xml:space="preserve">12 - nome do cartório
</t>
        </r>
        <r>
          <rPr>
            <b/>
            <sz val="9"/>
            <color indexed="81"/>
            <rFont val="Segoe UI"/>
            <family val="2"/>
          </rPr>
          <t xml:space="preserve">* Município
</t>
        </r>
        <r>
          <rPr>
            <sz val="9"/>
            <color indexed="81"/>
            <rFont val="Segoe UI"/>
            <family val="2"/>
          </rPr>
          <t>13 - descrição</t>
        </r>
        <r>
          <rPr>
            <b/>
            <sz val="9"/>
            <color indexed="81"/>
            <rFont val="Segoe UI"/>
            <family val="2"/>
          </rPr>
          <t xml:space="preserve">
</t>
        </r>
        <r>
          <rPr>
            <sz val="9"/>
            <color indexed="81"/>
            <rFont val="Segoe UI"/>
            <family val="2"/>
          </rPr>
          <t xml:space="preserve">
14 - comando
15 - mensagem
</t>
        </r>
      </text>
    </comment>
    <comment ref="E92" authorId="1" shapeId="0" xr:uid="{00000000-0006-0000-0100-000080000000}">
      <text>
        <r>
          <rPr>
            <sz val="9"/>
            <color indexed="81"/>
            <rFont val="Segoe UI"/>
            <family val="2"/>
          </rPr>
          <t xml:space="preserve">01 - Imóvel
02 - Cartório
03 - Município
</t>
        </r>
      </text>
    </comment>
    <comment ref="D95" authorId="1" shapeId="0" xr:uid="{00000000-0006-0000-0100-000081000000}">
      <text>
        <r>
          <rPr>
            <b/>
            <sz val="9"/>
            <color indexed="81"/>
            <rFont val="Segoe UI"/>
            <family val="2"/>
          </rPr>
          <t xml:space="preserve">* Cartório
</t>
        </r>
        <r>
          <rPr>
            <sz val="9"/>
            <color indexed="81"/>
            <rFont val="Segoe UI"/>
            <family val="2"/>
          </rPr>
          <t>01- código
02- nome do cartório
03 - CNPJ
04 - complemento do nome
05- razão social
06 - nome tabelião
07 - CPF
08 - número telefone
09 - celular
10 - site
11- endereço de e-mail
12 - cep
13 - município
14 - código município
15 - uf
16 - país
17 - logradouro
18 - número
19 - bairrro
20 - complemento
21 - data cadastro
22 - usuário cadastro 
23 - data alteração
23 - usuário alteração</t>
        </r>
      </text>
    </comment>
    <comment ref="E95" authorId="1" shapeId="0" xr:uid="{00000000-0006-0000-0100-000082000000}">
      <text>
        <r>
          <rPr>
            <sz val="9"/>
            <color indexed="81"/>
            <rFont val="Segoe UI"/>
            <family val="2"/>
          </rPr>
          <t xml:space="preserve">01 - Cartório
</t>
        </r>
      </text>
    </comment>
    <comment ref="D96" authorId="1" shapeId="0" xr:uid="{00000000-0006-0000-0100-000083000000}">
      <text>
        <r>
          <rPr>
            <b/>
            <sz val="9"/>
            <color indexed="81"/>
            <rFont val="Segoe UI"/>
            <family val="2"/>
          </rPr>
          <t xml:space="preserve">* Cartório
</t>
        </r>
        <r>
          <rPr>
            <sz val="9"/>
            <color indexed="81"/>
            <rFont val="Segoe UI"/>
            <family val="2"/>
          </rPr>
          <t xml:space="preserve">01- código
02- nome do cartório
03 - CNPJ
04 - complemento do nome
05- razão social
06 - nome tabelião
07 - CPF
08 - número telefone
09 - celular
10 - site
11- endereço de e-mail
12 - cep
13 - município
14 - código município
15 - uf
16 - país
17 - logradouro
18 - número
19 - bairrro
20 - complemento
21 - data cadastro
22 - usuário cadastro 
23 - comando
24 - mensagem
</t>
        </r>
      </text>
    </comment>
    <comment ref="E96" authorId="1" shapeId="0" xr:uid="{00000000-0006-0000-0100-000084000000}">
      <text>
        <r>
          <rPr>
            <sz val="9"/>
            <color indexed="81"/>
            <rFont val="Segoe UI"/>
            <family val="2"/>
          </rPr>
          <t xml:space="preserve">01 - Cartório
02 - Município
</t>
        </r>
      </text>
    </comment>
    <comment ref="D97" authorId="1" shapeId="0" xr:uid="{00000000-0006-0000-0100-000085000000}">
      <text>
        <r>
          <rPr>
            <b/>
            <sz val="9"/>
            <color indexed="81"/>
            <rFont val="Segoe UI"/>
            <family val="2"/>
          </rPr>
          <t xml:space="preserve">* Cartório
</t>
        </r>
        <r>
          <rPr>
            <sz val="9"/>
            <color indexed="81"/>
            <rFont val="Segoe UI"/>
            <family val="2"/>
          </rPr>
          <t xml:space="preserve">01- código
02- nome do cartório
03 - CNPJ
04 - complemento do nome
05- razão social
06 - nome tabelião
07 - CPF
08 - número telefone
09 - celular
10 - site
11- endereço de e-mail
12 - cep
13 - município
14 - código município
15 - uf
16 - país
17 - logradouro
18 - número
19 - bairrro
20 - complemento
21 - data alteração
22 - usuário alteração 
23 - comando
24 - mensagem
</t>
        </r>
      </text>
    </comment>
    <comment ref="E97" authorId="1" shapeId="0" xr:uid="{00000000-0006-0000-0100-000086000000}">
      <text>
        <r>
          <rPr>
            <sz val="9"/>
            <color indexed="81"/>
            <rFont val="Segoe UI"/>
            <family val="2"/>
          </rPr>
          <t xml:space="preserve">01 - Cartório
02 - Município
</t>
        </r>
      </text>
    </comment>
    <comment ref="D98" authorId="1" shapeId="0" xr:uid="{00000000-0006-0000-0100-000087000000}">
      <text>
        <r>
          <rPr>
            <b/>
            <sz val="9"/>
            <color indexed="81"/>
            <rFont val="Segoe UI"/>
            <family val="2"/>
          </rPr>
          <t xml:space="preserve">* Cartório
</t>
        </r>
        <r>
          <rPr>
            <sz val="9"/>
            <color indexed="81"/>
            <rFont val="Segoe UI"/>
            <family val="2"/>
          </rPr>
          <t xml:space="preserve">01- código
02- nome do cartório
03 - CNPJ
04 - complemento do nome
05- razão social
06 - nome tabelião
07 - CPF
08 - número telefone
09 - celular
10 - site
11- endereço de e-mail
12 - cep
13 - município
14 - código município
15 - uf
16 - país
17 - logradouro
18 - número
19 - bairrro
20 - complemento
</t>
        </r>
        <r>
          <rPr>
            <b/>
            <sz val="9"/>
            <color indexed="81"/>
            <rFont val="Segoe UI"/>
            <family val="2"/>
          </rPr>
          <t xml:space="preserve">* Município
</t>
        </r>
        <r>
          <rPr>
            <sz val="9"/>
            <color indexed="81"/>
            <rFont val="Segoe UI"/>
            <family val="2"/>
          </rPr>
          <t xml:space="preserve">21 - descrição
</t>
        </r>
      </text>
    </comment>
    <comment ref="E98" authorId="1" shapeId="0" xr:uid="{00000000-0006-0000-0100-000088000000}">
      <text>
        <r>
          <rPr>
            <sz val="9"/>
            <color indexed="81"/>
            <rFont val="Segoe UI"/>
            <family val="2"/>
          </rPr>
          <t xml:space="preserve">01 - Cartório
02 - Município
</t>
        </r>
      </text>
    </comment>
    <comment ref="D99" authorId="1" shapeId="0" xr:uid="{00000000-0006-0000-0100-000089000000}">
      <text>
        <r>
          <rPr>
            <b/>
            <sz val="9"/>
            <color indexed="81"/>
            <rFont val="Segoe UI"/>
            <family val="2"/>
          </rPr>
          <t xml:space="preserve">* Cartório
</t>
        </r>
        <r>
          <rPr>
            <sz val="9"/>
            <color indexed="81"/>
            <rFont val="Segoe UI"/>
            <family val="2"/>
          </rPr>
          <t xml:space="preserve">01- código
02- nome do cartório
03 - complemento do nome
04 - nome tabelião
05 - código município
</t>
        </r>
        <r>
          <rPr>
            <b/>
            <sz val="9"/>
            <color indexed="81"/>
            <rFont val="Segoe UI"/>
            <family val="2"/>
          </rPr>
          <t xml:space="preserve">* Município
</t>
        </r>
        <r>
          <rPr>
            <sz val="9"/>
            <color indexed="81"/>
            <rFont val="Segoe UI"/>
            <family val="2"/>
          </rPr>
          <t xml:space="preserve">06 - descrição
07 - comando
08 - mensagem
</t>
        </r>
      </text>
    </comment>
    <comment ref="E99" authorId="1" shapeId="0" xr:uid="{00000000-0006-0000-0100-00008A000000}">
      <text>
        <r>
          <rPr>
            <sz val="9"/>
            <color indexed="81"/>
            <rFont val="Segoe UI"/>
            <family val="2"/>
          </rPr>
          <t xml:space="preserve">01 - Cartório
02 - Município
</t>
        </r>
      </text>
    </comment>
    <comment ref="D100" authorId="1" shapeId="0" xr:uid="{00000000-0006-0000-0100-00008B000000}">
      <text>
        <r>
          <rPr>
            <b/>
            <sz val="9"/>
            <color indexed="81"/>
            <rFont val="Segoe UI"/>
            <family val="2"/>
          </rPr>
          <t xml:space="preserve">* Cartório
</t>
        </r>
        <r>
          <rPr>
            <sz val="9"/>
            <color indexed="81"/>
            <rFont val="Segoe UI"/>
            <family val="2"/>
          </rPr>
          <t xml:space="preserve">01- código
</t>
        </r>
        <r>
          <rPr>
            <sz val="9"/>
            <color indexed="81"/>
            <rFont val="Segoe UI"/>
            <family val="2"/>
          </rPr>
          <t>02- comando
03 -mensagem</t>
        </r>
      </text>
    </comment>
    <comment ref="E100" authorId="1" shapeId="0" xr:uid="{00000000-0006-0000-0100-00008C000000}">
      <text>
        <r>
          <rPr>
            <sz val="9"/>
            <color indexed="81"/>
            <rFont val="Segoe UI"/>
            <family val="2"/>
          </rPr>
          <t xml:space="preserve">01 - Cartório
</t>
        </r>
      </text>
    </comment>
    <comment ref="D103" authorId="1" shapeId="0" xr:uid="{00000000-0006-0000-0100-00008D000000}">
      <text>
        <r>
          <rPr>
            <b/>
            <sz val="9"/>
            <color indexed="81"/>
            <rFont val="Segoe UI"/>
            <family val="2"/>
          </rPr>
          <t xml:space="preserve">* Relatório do Imóvel
</t>
        </r>
        <r>
          <rPr>
            <sz val="9"/>
            <color indexed="81"/>
            <rFont val="Segoe UI"/>
            <family val="2"/>
          </rPr>
          <t>01 - código 
02 - código do imóvel
03 - código da vistoria
05 - data assinatura
06 - usuário assinatura
07 - arquivo pdf 
08 - nome relatório</t>
        </r>
        <r>
          <rPr>
            <b/>
            <sz val="9"/>
            <color indexed="81"/>
            <rFont val="Segoe UI"/>
            <family val="2"/>
          </rPr>
          <t xml:space="preserve">
</t>
        </r>
      </text>
    </comment>
    <comment ref="E103" authorId="2" shapeId="0" xr:uid="{00000000-0006-0000-0100-00008E000000}">
      <text>
        <r>
          <rPr>
            <sz val="9"/>
            <color indexed="81"/>
            <rFont val="Segoe UI"/>
            <family val="2"/>
          </rPr>
          <t>01 - Relatório de Avaliação</t>
        </r>
      </text>
    </comment>
    <comment ref="D104" authorId="1" shapeId="0" xr:uid="{00000000-0006-0000-0100-00008F000000}">
      <text>
        <r>
          <rPr>
            <b/>
            <sz val="9"/>
            <color indexed="81"/>
            <rFont val="Segoe UI"/>
            <family val="2"/>
          </rPr>
          <t xml:space="preserve">* Imóvel
</t>
        </r>
        <r>
          <rPr>
            <sz val="9"/>
            <color indexed="81"/>
            <rFont val="Segoe UI"/>
            <family val="2"/>
          </rPr>
          <t xml:space="preserve">01 - código
02 - nome do imóvel
03 - matrícula
04 - RIP
05 - flag ativo
</t>
        </r>
        <r>
          <rPr>
            <b/>
            <sz val="9"/>
            <color indexed="81"/>
            <rFont val="Segoe UI"/>
            <family val="2"/>
          </rPr>
          <t>* Localização</t>
        </r>
        <r>
          <rPr>
            <sz val="9"/>
            <color indexed="81"/>
            <rFont val="Segoe UI"/>
            <family val="2"/>
          </rPr>
          <t xml:space="preserve">
06 - código município
</t>
        </r>
        <r>
          <rPr>
            <b/>
            <sz val="9"/>
            <color indexed="81"/>
            <rFont val="Segoe UI"/>
            <family val="2"/>
          </rPr>
          <t>* Identificação do Imóvel</t>
        </r>
        <r>
          <rPr>
            <sz val="9"/>
            <color indexed="81"/>
            <rFont val="Segoe UI"/>
            <family val="2"/>
          </rPr>
          <t xml:space="preserve">
07 - titularidade
08 - responsável patrimonial
</t>
        </r>
        <r>
          <rPr>
            <b/>
            <sz val="9"/>
            <color indexed="81"/>
            <rFont val="Segoe UI"/>
            <family val="2"/>
          </rPr>
          <t>* Ocupantes</t>
        </r>
        <r>
          <rPr>
            <sz val="9"/>
            <color indexed="81"/>
            <rFont val="Segoe UI"/>
            <family val="2"/>
          </rPr>
          <t xml:space="preserve">
09 - código unidade administrativa
</t>
        </r>
        <r>
          <rPr>
            <b/>
            <sz val="9"/>
            <color indexed="81"/>
            <rFont val="Segoe UI"/>
            <family val="2"/>
          </rPr>
          <t>* Município</t>
        </r>
        <r>
          <rPr>
            <sz val="9"/>
            <color indexed="81"/>
            <rFont val="Segoe UI"/>
            <family val="2"/>
          </rPr>
          <t xml:space="preserve">
10 - descrição
</t>
        </r>
        <r>
          <rPr>
            <b/>
            <sz val="9"/>
            <color indexed="81"/>
            <rFont val="Segoe UI"/>
            <family val="2"/>
          </rPr>
          <t xml:space="preserve">
* Órgão</t>
        </r>
        <r>
          <rPr>
            <sz val="9"/>
            <color indexed="81"/>
            <rFont val="Segoe UI"/>
            <family val="2"/>
          </rPr>
          <t xml:space="preserve">
11 - descrição
</t>
        </r>
        <r>
          <rPr>
            <b/>
            <sz val="9"/>
            <color indexed="81"/>
            <rFont val="Segoe UI"/>
            <family val="2"/>
          </rPr>
          <t xml:space="preserve">* Vistorias do Imóveis
</t>
        </r>
        <r>
          <rPr>
            <sz val="9"/>
            <color indexed="81"/>
            <rFont val="Segoe UI"/>
            <family val="2"/>
          </rPr>
          <t xml:space="preserve">12 - código
</t>
        </r>
        <r>
          <rPr>
            <b/>
            <sz val="9"/>
            <color indexed="81"/>
            <rFont val="Segoe UI"/>
            <family val="2"/>
          </rPr>
          <t>* Avaliação</t>
        </r>
        <r>
          <rPr>
            <sz val="9"/>
            <color indexed="81"/>
            <rFont val="Segoe UI"/>
            <family val="2"/>
          </rPr>
          <t xml:space="preserve">
13 - valor do terreno calculado
14 - valor da edificação calculado
15 - valor do imóvel calculado
16 - avaliador
17 - comando
18 - mensagem</t>
        </r>
      </text>
    </comment>
    <comment ref="E104" authorId="2" shapeId="0" xr:uid="{00000000-0006-0000-0100-000090000000}">
      <text>
        <r>
          <rPr>
            <sz val="9"/>
            <color indexed="81"/>
            <rFont val="Segoe UI"/>
            <family val="2"/>
          </rPr>
          <t>01 - Imóvel
02 - Identificação do Imóvel
03 - Órgão
04 - Município
05 - Vistorias do Imóvel</t>
        </r>
      </text>
    </comment>
    <comment ref="D105" authorId="1" shapeId="0" xr:uid="{00000000-0006-0000-0100-000091000000}">
      <text>
        <r>
          <rPr>
            <b/>
            <sz val="9"/>
            <color indexed="81"/>
            <rFont val="Segoe UI"/>
            <family val="2"/>
          </rPr>
          <t xml:space="preserve">* Imóvel
</t>
        </r>
        <r>
          <rPr>
            <sz val="9"/>
            <color indexed="81"/>
            <rFont val="Segoe UI"/>
            <family val="2"/>
          </rPr>
          <t xml:space="preserve">01 - código
02 - nome do imóvel
03 - matrícula
04 - RIP
05 - código tipo imóvel
06 - flag edificado
07 - qtd piso
* Tipo de Imóvel
08 - descrição
</t>
        </r>
        <r>
          <rPr>
            <b/>
            <sz val="9"/>
            <color indexed="81"/>
            <rFont val="Segoe UI"/>
            <family val="2"/>
          </rPr>
          <t xml:space="preserve">
* Localização
</t>
        </r>
        <r>
          <rPr>
            <sz val="9"/>
            <color indexed="81"/>
            <rFont val="Segoe UI"/>
            <family val="2"/>
          </rPr>
          <t>09 - cep
10 - código município
11 - logradouro
12 - número
13 - bairro
14 - distrito
15 - latitude
16 - longitude</t>
        </r>
        <r>
          <rPr>
            <b/>
            <sz val="9"/>
            <color indexed="81"/>
            <rFont val="Segoe UI"/>
            <family val="2"/>
          </rPr>
          <t xml:space="preserve">
* Tipo Característica
</t>
        </r>
        <r>
          <rPr>
            <sz val="9"/>
            <color indexed="81"/>
            <rFont val="Segoe UI"/>
            <family val="2"/>
          </rPr>
          <t>17 - descrição</t>
        </r>
        <r>
          <rPr>
            <b/>
            <sz val="9"/>
            <color indexed="81"/>
            <rFont val="Segoe UI"/>
            <family val="2"/>
          </rPr>
          <t xml:space="preserve">
* Características do Imóvel
</t>
        </r>
        <r>
          <rPr>
            <sz val="9"/>
            <color indexed="81"/>
            <rFont val="Segoe UI"/>
            <family val="2"/>
          </rPr>
          <t xml:space="preserve">18 - código característica </t>
        </r>
        <r>
          <rPr>
            <b/>
            <sz val="9"/>
            <color indexed="81"/>
            <rFont val="Segoe UI"/>
            <family val="2"/>
          </rPr>
          <t xml:space="preserve">
* Município
</t>
        </r>
        <r>
          <rPr>
            <sz val="9"/>
            <color indexed="81"/>
            <rFont val="Segoe UI"/>
            <family val="2"/>
          </rPr>
          <t xml:space="preserve">19 - descrição
</t>
        </r>
        <r>
          <rPr>
            <b/>
            <sz val="9"/>
            <color indexed="81"/>
            <rFont val="Segoe UI"/>
            <family val="2"/>
          </rPr>
          <t>* Identificação do Imóvel</t>
        </r>
        <r>
          <rPr>
            <sz val="9"/>
            <color indexed="81"/>
            <rFont val="Segoe UI"/>
            <family val="2"/>
          </rPr>
          <t xml:space="preserve">
20 - código
</t>
        </r>
        <r>
          <rPr>
            <b/>
            <sz val="9"/>
            <color indexed="81"/>
            <rFont val="Segoe UI"/>
            <family val="2"/>
          </rPr>
          <t>* Ocupantes</t>
        </r>
        <r>
          <rPr>
            <sz val="9"/>
            <color indexed="81"/>
            <rFont val="Segoe UI"/>
            <family val="2"/>
          </rPr>
          <t xml:space="preserve">
21 - código unidade administrativa
</t>
        </r>
        <r>
          <rPr>
            <b/>
            <sz val="9"/>
            <color indexed="81"/>
            <rFont val="Segoe UI"/>
            <family val="2"/>
          </rPr>
          <t>* Órgão</t>
        </r>
        <r>
          <rPr>
            <sz val="9"/>
            <color indexed="81"/>
            <rFont val="Segoe UI"/>
            <family val="2"/>
          </rPr>
          <t xml:space="preserve">
22 - descrição
</t>
        </r>
        <r>
          <rPr>
            <b/>
            <sz val="9"/>
            <color indexed="81"/>
            <rFont val="Segoe UI"/>
            <family val="2"/>
          </rPr>
          <t>* Avaliação</t>
        </r>
        <r>
          <rPr>
            <sz val="9"/>
            <color indexed="81"/>
            <rFont val="Segoe UI"/>
            <family val="2"/>
          </rPr>
          <t xml:space="preserve">
23 - valor do terreno calculado
24 - valor da edificação calculado
25 - valor do imóvel calculado
</t>
        </r>
        <r>
          <rPr>
            <b/>
            <sz val="9"/>
            <color indexed="81"/>
            <rFont val="Segoe UI"/>
            <family val="2"/>
          </rPr>
          <t>* Vistorias do Imóvel</t>
        </r>
        <r>
          <rPr>
            <sz val="9"/>
            <color indexed="81"/>
            <rFont val="Segoe UI"/>
            <family val="2"/>
          </rPr>
          <t xml:space="preserve">
26 - código
27 - área total do terreno
28 - área construída
29 - vida útil aparente
30 - custo metro quadrado
31 - custo cub metro quadrado
32 - código estado de conservação
33 - registro profissional do avaliador
34 - número da vistoria
</t>
        </r>
        <r>
          <rPr>
            <b/>
            <sz val="9"/>
            <color indexed="81"/>
            <rFont val="Segoe UI"/>
            <family val="2"/>
          </rPr>
          <t>* Tipo Estado de Conservação</t>
        </r>
        <r>
          <rPr>
            <sz val="9"/>
            <color indexed="81"/>
            <rFont val="Segoe UI"/>
            <family val="2"/>
          </rPr>
          <t xml:space="preserve">
35 - descrição
36 - Metodologia
37 - comando
38 - mensagem
</t>
        </r>
      </text>
    </comment>
    <comment ref="E105" authorId="2" shapeId="0" xr:uid="{00000000-0006-0000-0100-000092000000}">
      <text>
        <r>
          <rPr>
            <sz val="9"/>
            <color indexed="81"/>
            <rFont val="Segoe UI"/>
            <family val="2"/>
          </rPr>
          <t>01 - Imóvel
02 - Identificação do Imóvel
03 - Órgão
04 - Município
05 - Vistorias do Imóvel
06 - Unidade</t>
        </r>
      </text>
    </comment>
    <comment ref="D108" authorId="2" shapeId="0" xr:uid="{00000000-0006-0000-0100-000093000000}">
      <text>
        <r>
          <rPr>
            <b/>
            <sz val="9"/>
            <color indexed="81"/>
            <rFont val="Segoe UI"/>
            <family val="2"/>
          </rPr>
          <t xml:space="preserve">* Vistorias do Imóvel
</t>
        </r>
        <r>
          <rPr>
            <sz val="9"/>
            <color indexed="81"/>
            <rFont val="Segoe UI"/>
            <family val="2"/>
          </rPr>
          <t xml:space="preserve">01 - código
02 - código imóvel
03 - área total do terreno
04 - custo metro quadrado
05 - usuário cadastro
06 - data cadastro
07 - avaliador
08 - cpf avalidador
09 - número do registro profissional do avaliador
10 - data da vistoria
</t>
        </r>
        <r>
          <rPr>
            <b/>
            <sz val="9"/>
            <color indexed="81"/>
            <rFont val="Segoe UI"/>
            <family val="2"/>
          </rPr>
          <t xml:space="preserve">* Imóvel
</t>
        </r>
        <r>
          <rPr>
            <sz val="9"/>
            <color indexed="81"/>
            <rFont val="Segoe UI"/>
            <family val="2"/>
          </rPr>
          <t xml:space="preserve">11 - flag edificado
12 - comando
13 - mensagem
</t>
        </r>
        <r>
          <rPr>
            <b/>
            <sz val="9"/>
            <color indexed="81"/>
            <rFont val="Segoe UI"/>
            <family val="2"/>
          </rPr>
          <t xml:space="preserve">
</t>
        </r>
        <r>
          <rPr>
            <sz val="9"/>
            <color indexed="81"/>
            <rFont val="Segoe UI"/>
            <family val="2"/>
          </rPr>
          <t xml:space="preserve">
</t>
        </r>
      </text>
    </comment>
    <comment ref="E108" authorId="2" shapeId="0" xr:uid="{00000000-0006-0000-0100-000094000000}">
      <text>
        <r>
          <rPr>
            <sz val="9"/>
            <color indexed="81"/>
            <rFont val="Segoe UI"/>
            <family val="2"/>
          </rPr>
          <t>01 - Vistorias do Imóvel
02 - Imóvel
03 - Avaliador</t>
        </r>
      </text>
    </comment>
    <comment ref="D109" authorId="2" shapeId="0" xr:uid="{00000000-0006-0000-0100-000095000000}">
      <text>
        <r>
          <rPr>
            <b/>
            <sz val="9"/>
            <color indexed="81"/>
            <rFont val="Segoe UI"/>
            <family val="2"/>
          </rPr>
          <t xml:space="preserve">* Vistorias do Imóvel
</t>
        </r>
        <r>
          <rPr>
            <sz val="9"/>
            <color indexed="81"/>
            <rFont val="Segoe UI"/>
            <family val="2"/>
          </rPr>
          <t xml:space="preserve">01 - código
02 - código imóvel
03 - área total do terreno
04 - custo metro quadrado
05 - usuário alteração
06 - data alteração
07 - avaliador
08 - cpf avalidador
09 - número do registro profissional do avaliador
10 - data da vistoria
</t>
        </r>
        <r>
          <rPr>
            <b/>
            <sz val="9"/>
            <color indexed="81"/>
            <rFont val="Segoe UI"/>
            <family val="2"/>
          </rPr>
          <t xml:space="preserve">* Imóvel
</t>
        </r>
        <r>
          <rPr>
            <sz val="9"/>
            <color indexed="81"/>
            <rFont val="Segoe UI"/>
            <family val="2"/>
          </rPr>
          <t xml:space="preserve">11 - flag edificado
12 - comando
13 - mensagem
</t>
        </r>
        <r>
          <rPr>
            <b/>
            <sz val="9"/>
            <color indexed="81"/>
            <rFont val="Segoe UI"/>
            <family val="2"/>
          </rPr>
          <t xml:space="preserve">
</t>
        </r>
        <r>
          <rPr>
            <sz val="9"/>
            <color indexed="81"/>
            <rFont val="Segoe UI"/>
            <family val="2"/>
          </rPr>
          <t xml:space="preserve">
</t>
        </r>
      </text>
    </comment>
    <comment ref="E109" authorId="2" shapeId="0" xr:uid="{00000000-0006-0000-0100-000096000000}">
      <text>
        <r>
          <rPr>
            <sz val="9"/>
            <color indexed="81"/>
            <rFont val="Segoe UI"/>
            <family val="2"/>
          </rPr>
          <t>01 - Vistorias do Imóvel
02 - Imóvel
03 - Avaliador</t>
        </r>
      </text>
    </comment>
    <comment ref="D110" authorId="2" shapeId="0" xr:uid="{00000000-0006-0000-0100-000097000000}">
      <text>
        <r>
          <rPr>
            <b/>
            <sz val="9"/>
            <color indexed="81"/>
            <rFont val="Segoe UI"/>
            <family val="2"/>
          </rPr>
          <t xml:space="preserve">* Vistorias do Imóvel
</t>
        </r>
        <r>
          <rPr>
            <sz val="9"/>
            <color indexed="81"/>
            <rFont val="Segoe UI"/>
            <family val="2"/>
          </rPr>
          <t xml:space="preserve">01 - código
02 - código imóvel
03 - área total do terreno
04 - custo metro quadrado
05 - flag edificado
</t>
        </r>
        <r>
          <rPr>
            <b/>
            <sz val="9"/>
            <color indexed="81"/>
            <rFont val="Segoe UI"/>
            <family val="2"/>
          </rPr>
          <t xml:space="preserve">
</t>
        </r>
        <r>
          <rPr>
            <sz val="9"/>
            <color indexed="81"/>
            <rFont val="Segoe UI"/>
            <family val="2"/>
          </rPr>
          <t xml:space="preserve">
</t>
        </r>
      </text>
    </comment>
    <comment ref="E110" authorId="2" shapeId="0" xr:uid="{00000000-0006-0000-0100-000098000000}">
      <text>
        <r>
          <rPr>
            <sz val="9"/>
            <color indexed="81"/>
            <rFont val="Segoe UI"/>
            <family val="2"/>
          </rPr>
          <t>01 - Vistorias do Imóvel
02 - Imóvel</t>
        </r>
      </text>
    </comment>
    <comment ref="D111" authorId="2" shapeId="0" xr:uid="{00000000-0006-0000-0100-000099000000}">
      <text>
        <r>
          <rPr>
            <b/>
            <sz val="9"/>
            <color indexed="81"/>
            <rFont val="Segoe UI"/>
            <family val="2"/>
          </rPr>
          <t xml:space="preserve">* Vistorias do Imóvel
</t>
        </r>
        <r>
          <rPr>
            <sz val="9"/>
            <color indexed="81"/>
            <rFont val="Segoe UI"/>
            <family val="2"/>
          </rPr>
          <t xml:space="preserve">01 - código
02 - área total do terreno
03 - custo metro quadrado
04 - avaliador
05 - cpf avalidador
06 - número do registro profissional do avaliador
07 - data da vistoria
</t>
        </r>
        <r>
          <rPr>
            <b/>
            <sz val="9"/>
            <color indexed="81"/>
            <rFont val="Segoe UI"/>
            <family val="2"/>
          </rPr>
          <t xml:space="preserve">* Avaliação
</t>
        </r>
        <r>
          <rPr>
            <sz val="9"/>
            <color indexed="81"/>
            <rFont val="Segoe UI"/>
            <family val="2"/>
          </rPr>
          <t xml:space="preserve">08 - código
09 - código vistoria
10 - valor do terreno calculado
11 - valor do imóvel calculado
12 - usuário cadastro
13 - data cadastro
14 - avaliador
15 - cpf avalidador
16 - número do registro profissional do avaliador
17 - data da vistoria
</t>
        </r>
        <r>
          <rPr>
            <b/>
            <sz val="9"/>
            <color indexed="81"/>
            <rFont val="Segoe UI"/>
            <family val="2"/>
          </rPr>
          <t xml:space="preserve">* Imóvel
</t>
        </r>
        <r>
          <rPr>
            <sz val="9"/>
            <color indexed="81"/>
            <rFont val="Segoe UI"/>
            <family val="2"/>
          </rPr>
          <t xml:space="preserve">18 - código
19 - comando
20 - mensagem
</t>
        </r>
      </text>
    </comment>
    <comment ref="E111" authorId="2" shapeId="0" xr:uid="{00000000-0006-0000-0100-00009A000000}">
      <text>
        <r>
          <rPr>
            <sz val="9"/>
            <color indexed="81"/>
            <rFont val="Segoe UI"/>
            <family val="2"/>
          </rPr>
          <t>01 - Vistorias do Imóvel
02 - Imóvel
03 - Avaliador</t>
        </r>
      </text>
    </comment>
    <comment ref="D114" authorId="1" shapeId="0" xr:uid="{00000000-0006-0000-0100-00009B000000}">
      <text>
        <r>
          <rPr>
            <b/>
            <sz val="9"/>
            <color indexed="81"/>
            <rFont val="Segoe UI"/>
            <family val="2"/>
          </rPr>
          <t xml:space="preserve">* Imóvel
</t>
        </r>
        <r>
          <rPr>
            <sz val="9"/>
            <color indexed="81"/>
            <rFont val="Segoe UI"/>
            <family val="2"/>
          </rPr>
          <t xml:space="preserve">01 - código
02 - nome do imóvel
03 - matrícula
04 - RIP
05 - código tipo imóvel
06 - flag edificado
07 - qtd piso
</t>
        </r>
        <r>
          <rPr>
            <b/>
            <sz val="9"/>
            <color indexed="81"/>
            <rFont val="Segoe UI"/>
            <family val="2"/>
          </rPr>
          <t>* Tipo de Imóvel</t>
        </r>
        <r>
          <rPr>
            <sz val="9"/>
            <color indexed="81"/>
            <rFont val="Segoe UI"/>
            <family val="2"/>
          </rPr>
          <t xml:space="preserve">
08 - descrição
</t>
        </r>
        <r>
          <rPr>
            <b/>
            <sz val="9"/>
            <color indexed="81"/>
            <rFont val="Segoe UI"/>
            <family val="2"/>
          </rPr>
          <t xml:space="preserve">
* Localização
</t>
        </r>
        <r>
          <rPr>
            <sz val="9"/>
            <color indexed="81"/>
            <rFont val="Segoe UI"/>
            <family val="2"/>
          </rPr>
          <t>09 - cep
10 - código município
11 - logradouro
12 - número
13 - bairro
14 - distrito
15 - latitude
16 - longitude</t>
        </r>
        <r>
          <rPr>
            <b/>
            <sz val="9"/>
            <color indexed="81"/>
            <rFont val="Segoe UI"/>
            <family val="2"/>
          </rPr>
          <t xml:space="preserve">
* Tipo Característica
</t>
        </r>
        <r>
          <rPr>
            <sz val="9"/>
            <color indexed="81"/>
            <rFont val="Segoe UI"/>
            <family val="2"/>
          </rPr>
          <t>17 - descrição</t>
        </r>
        <r>
          <rPr>
            <b/>
            <sz val="9"/>
            <color indexed="81"/>
            <rFont val="Segoe UI"/>
            <family val="2"/>
          </rPr>
          <t xml:space="preserve">
* Características do Imóvel
</t>
        </r>
        <r>
          <rPr>
            <sz val="9"/>
            <color indexed="81"/>
            <rFont val="Segoe UI"/>
            <family val="2"/>
          </rPr>
          <t xml:space="preserve">18 - código característica </t>
        </r>
        <r>
          <rPr>
            <b/>
            <sz val="9"/>
            <color indexed="81"/>
            <rFont val="Segoe UI"/>
            <family val="2"/>
          </rPr>
          <t xml:space="preserve">
* Município
</t>
        </r>
        <r>
          <rPr>
            <sz val="9"/>
            <color indexed="81"/>
            <rFont val="Segoe UI"/>
            <family val="2"/>
          </rPr>
          <t xml:space="preserve">19 - descrição
</t>
        </r>
        <r>
          <rPr>
            <b/>
            <sz val="9"/>
            <color indexed="81"/>
            <rFont val="Segoe UI"/>
            <family val="2"/>
          </rPr>
          <t>* Identificação do Imóvel</t>
        </r>
        <r>
          <rPr>
            <sz val="9"/>
            <color indexed="81"/>
            <rFont val="Segoe UI"/>
            <family val="2"/>
          </rPr>
          <t xml:space="preserve">
20 - código
</t>
        </r>
        <r>
          <rPr>
            <b/>
            <sz val="9"/>
            <color indexed="81"/>
            <rFont val="Segoe UI"/>
            <family val="2"/>
          </rPr>
          <t>* Ocupantes</t>
        </r>
        <r>
          <rPr>
            <sz val="9"/>
            <color indexed="81"/>
            <rFont val="Segoe UI"/>
            <family val="2"/>
          </rPr>
          <t xml:space="preserve">
21 - código unidade administrativa
</t>
        </r>
        <r>
          <rPr>
            <b/>
            <sz val="9"/>
            <color indexed="81"/>
            <rFont val="Segoe UI"/>
            <family val="2"/>
          </rPr>
          <t>* Órgão</t>
        </r>
        <r>
          <rPr>
            <sz val="9"/>
            <color indexed="81"/>
            <rFont val="Segoe UI"/>
            <family val="2"/>
          </rPr>
          <t xml:space="preserve">
22 - descrição
</t>
        </r>
        <r>
          <rPr>
            <b/>
            <sz val="9"/>
            <color indexed="81"/>
            <rFont val="Segoe UI"/>
            <family val="2"/>
          </rPr>
          <t>* Avaliação</t>
        </r>
        <r>
          <rPr>
            <sz val="9"/>
            <color indexed="81"/>
            <rFont val="Segoe UI"/>
            <family val="2"/>
          </rPr>
          <t xml:space="preserve">
23 - valor do terreno calculado
24 - valor da edificação calculado
25 - valor do imóvel calculado
26 - vida útil remanescente
27 - avaliador
28 - cpf avaliador
29 - número registro profissional do avaliador
</t>
        </r>
        <r>
          <rPr>
            <b/>
            <sz val="9"/>
            <color indexed="81"/>
            <rFont val="Segoe UI"/>
            <family val="2"/>
          </rPr>
          <t>* Vistorias do Imóvel</t>
        </r>
        <r>
          <rPr>
            <sz val="9"/>
            <color indexed="81"/>
            <rFont val="Segoe UI"/>
            <family val="2"/>
          </rPr>
          <t xml:space="preserve">
30 - código
31 - área total do terreno
32 - área construída
33 - vida útil aparente
34 - custo metro quadrado
35 - custo cub metro quadrado
36 - código estado de conservação
</t>
        </r>
        <r>
          <rPr>
            <b/>
            <sz val="9"/>
            <color indexed="81"/>
            <rFont val="Segoe UI"/>
            <family val="2"/>
          </rPr>
          <t>* Tipo Estado de Conservação</t>
        </r>
        <r>
          <rPr>
            <sz val="9"/>
            <color indexed="81"/>
            <rFont val="Segoe UI"/>
            <family val="2"/>
          </rPr>
          <t xml:space="preserve">
37 - descrição
</t>
        </r>
        <r>
          <rPr>
            <b/>
            <sz val="9"/>
            <color indexed="81"/>
            <rFont val="Segoe UI"/>
            <family val="2"/>
          </rPr>
          <t xml:space="preserve">
* Relatório do Imóvel</t>
        </r>
        <r>
          <rPr>
            <sz val="9"/>
            <color indexed="81"/>
            <rFont val="Segoe UI"/>
            <family val="2"/>
          </rPr>
          <t xml:space="preserve">
38 - código 
39 - código do imóvel
40 - código da vistoria
41 - data assinatura
42 - usuário assinatura
43 - arquivo pdf 
44 - nome relatório
</t>
        </r>
        <r>
          <rPr>
            <sz val="9"/>
            <color indexed="81"/>
            <rFont val="Segoe UI"/>
            <family val="2"/>
          </rPr>
          <t xml:space="preserve">
45 - login
46 - senha
</t>
        </r>
      </text>
    </comment>
    <comment ref="E114" authorId="2" shapeId="0" xr:uid="{00000000-0006-0000-0100-00009C000000}">
      <text>
        <r>
          <rPr>
            <sz val="9"/>
            <color indexed="81"/>
            <rFont val="Segoe UI"/>
            <family val="2"/>
          </rPr>
          <t>01 - Imóvel
02 - Identificação do Imóvel
03 - Órgão
04 - Município
05 - Vistorias do Imóvel
06 - Usuário
07 - Avaliador</t>
        </r>
      </text>
    </comment>
    <comment ref="D117" authorId="2" shapeId="0" xr:uid="{00000000-0006-0000-0100-00009D000000}">
      <text>
        <r>
          <rPr>
            <b/>
            <sz val="9"/>
            <color indexed="81"/>
            <rFont val="Segoe UI"/>
            <family val="2"/>
          </rPr>
          <t>* Identificação do Imóvel</t>
        </r>
        <r>
          <rPr>
            <sz val="9"/>
            <color indexed="81"/>
            <rFont val="Segoe UI"/>
            <family val="2"/>
          </rPr>
          <t xml:space="preserve">
01 - código
02 - código imóvel
03 - código titularidade
04 - código responsável patrimonial
05 - código tipo de ocupação
06 - usuário cadastro
07 - usuário alteração
08 - data cadastro
09 - data alteração
</t>
        </r>
        <r>
          <rPr>
            <b/>
            <sz val="9"/>
            <color indexed="81"/>
            <rFont val="Segoe UI"/>
            <family val="2"/>
          </rPr>
          <t xml:space="preserve">* Ocupantes
</t>
        </r>
        <r>
          <rPr>
            <sz val="9"/>
            <color indexed="81"/>
            <rFont val="Segoe UI"/>
            <family val="2"/>
          </rPr>
          <t xml:space="preserve">10 - código
11 - código identificação
12 - código unidade administrativa
13 - código finalidade da ocupação
14 - código tipo outorga
15 - número documento
16 - início vigência
17 - fim vigência
18 - usuário cadastro
19 - usuário alteração
20 - data cadastro
21 - data alteração
</t>
        </r>
        <r>
          <rPr>
            <b/>
            <sz val="9"/>
            <color indexed="81"/>
            <rFont val="Segoe UI"/>
            <family val="2"/>
          </rPr>
          <t>* Finalidade da Ocupação</t>
        </r>
        <r>
          <rPr>
            <sz val="9"/>
            <color indexed="81"/>
            <rFont val="Segoe UI"/>
            <family val="2"/>
          </rPr>
          <t xml:space="preserve">
22 - código
23 - descrição
24 - usuário cadastro
25 - usuário alteração
26 - data cadastro
27 - data alteração
</t>
        </r>
        <r>
          <rPr>
            <b/>
            <sz val="9"/>
            <color indexed="81"/>
            <rFont val="Segoe UI"/>
            <family val="2"/>
          </rPr>
          <t xml:space="preserve">* Tipo de Outorga
</t>
        </r>
        <r>
          <rPr>
            <sz val="9"/>
            <color indexed="81"/>
            <rFont val="Segoe UI"/>
            <family val="2"/>
          </rPr>
          <t xml:space="preserve">28 - código
29 - descrição
30 - usuário cadastro
31 - usuário alteração
32 - data cadastro
33 - data alteração
</t>
        </r>
        <r>
          <rPr>
            <b/>
            <sz val="9"/>
            <color indexed="81"/>
            <rFont val="Segoe UI"/>
            <family val="2"/>
          </rPr>
          <t xml:space="preserve">* Tipo de Ocupação
</t>
        </r>
        <r>
          <rPr>
            <sz val="9"/>
            <color indexed="81"/>
            <rFont val="Segoe UI"/>
            <family val="2"/>
          </rPr>
          <t>34 - código
35 - descrição
36 - usuário cadastro
37 - usuário alteração
38 - data cadastro
39 - data alteração</t>
        </r>
        <r>
          <rPr>
            <b/>
            <sz val="9"/>
            <color indexed="81"/>
            <rFont val="Segoe UI"/>
            <family val="2"/>
          </rPr>
          <t xml:space="preserve">
</t>
        </r>
        <r>
          <rPr>
            <sz val="9"/>
            <color indexed="81"/>
            <rFont val="Segoe UI"/>
            <family val="2"/>
          </rPr>
          <t xml:space="preserve">
</t>
        </r>
      </text>
    </comment>
    <comment ref="E117" authorId="2" shapeId="0" xr:uid="{00000000-0006-0000-0100-00009E000000}">
      <text>
        <r>
          <rPr>
            <sz val="9"/>
            <color indexed="81"/>
            <rFont val="Segoe UI"/>
            <family val="2"/>
          </rPr>
          <t>01 - Identificação do Imóvel
02 - Finalidade da Ocupação
03 - Tipo de Outorga
04 - Tipo de Ocupação</t>
        </r>
      </text>
    </comment>
    <comment ref="D120" authorId="1" shapeId="0" xr:uid="{00000000-0006-0000-0100-00009F000000}">
      <text>
        <r>
          <rPr>
            <b/>
            <sz val="9"/>
            <color indexed="81"/>
            <rFont val="Segoe UI"/>
            <family val="2"/>
          </rPr>
          <t>* Pessoa Física</t>
        </r>
        <r>
          <rPr>
            <sz val="9"/>
            <color indexed="81"/>
            <rFont val="Segoe UI"/>
            <family val="2"/>
          </rPr>
          <t xml:space="preserve">
01 - código
02 - nome
03 - flag ativo
04 - cpf
05 - sexo
06 - data de nascimento
07 - telefone pessoal
08 - telefone comercial
09 - celular
10 - e-mail
11 - usuário cadastro
12 - data cadastro
13 - usuário alteração
14 - data alteração
15 - flag servidor
16 - nome social
</t>
        </r>
      </text>
    </comment>
    <comment ref="E120" authorId="1" shapeId="0" xr:uid="{00000000-0006-0000-0100-0000A0000000}">
      <text>
        <r>
          <rPr>
            <sz val="9"/>
            <color indexed="81"/>
            <rFont val="Segoe UI"/>
            <family val="2"/>
          </rPr>
          <t>01 - Pessoa Física</t>
        </r>
      </text>
    </comment>
    <comment ref="D121" authorId="1" shapeId="0" xr:uid="{00000000-0006-0000-0100-0000A1000000}">
      <text>
        <r>
          <rPr>
            <b/>
            <sz val="9"/>
            <color indexed="81"/>
            <rFont val="Segoe UI"/>
            <family val="2"/>
          </rPr>
          <t>* Pessoa Física</t>
        </r>
        <r>
          <rPr>
            <sz val="9"/>
            <color indexed="81"/>
            <rFont val="Segoe UI"/>
            <family val="2"/>
          </rPr>
          <t xml:space="preserve">
01 - código
02 - nome
03 - flag ativo
04 - cpf
05 - sexo
06 - data de nascimento
07 - telefone pessoal
08 - telefone comercial
09 - celular
10 - e-mail
11 - usuário cadastro
12 - data cadastro
13 - nome social
</t>
        </r>
        <r>
          <rPr>
            <b/>
            <sz val="9"/>
            <color indexed="81"/>
            <rFont val="Segoe UI"/>
            <family val="2"/>
          </rPr>
          <t xml:space="preserve">
* Entidade</t>
        </r>
        <r>
          <rPr>
            <sz val="9"/>
            <color indexed="81"/>
            <rFont val="Segoe UI"/>
            <family val="2"/>
          </rPr>
          <t xml:space="preserve">
14 - código
15 - código pessoa
16 - tipo de pessoa
17 - classificação entidade
18 - comando
19 - mensagem</t>
        </r>
      </text>
    </comment>
    <comment ref="E121" authorId="1" shapeId="0" xr:uid="{00000000-0006-0000-0100-0000A2000000}">
      <text>
        <r>
          <rPr>
            <sz val="9"/>
            <color indexed="81"/>
            <rFont val="Segoe UI"/>
            <family val="2"/>
          </rPr>
          <t>01 - Pessoa Física
02 - Entidade</t>
        </r>
      </text>
    </comment>
    <comment ref="D122" authorId="1" shapeId="0" xr:uid="{00000000-0006-0000-0100-0000A3000000}">
      <text>
        <r>
          <rPr>
            <b/>
            <sz val="9"/>
            <color indexed="81"/>
            <rFont val="Segoe UI"/>
            <family val="2"/>
          </rPr>
          <t xml:space="preserve">* Área de Atuação
</t>
        </r>
        <r>
          <rPr>
            <sz val="9"/>
            <color indexed="81"/>
            <rFont val="Segoe UI"/>
            <family val="2"/>
          </rPr>
          <t>01 - código
02 - descrição</t>
        </r>
      </text>
    </comment>
    <comment ref="E122" authorId="1" shapeId="0" xr:uid="{00000000-0006-0000-0100-0000A4000000}">
      <text>
        <r>
          <rPr>
            <sz val="9"/>
            <color indexed="81"/>
            <rFont val="Segoe UI"/>
            <family val="2"/>
          </rPr>
          <t>01 - Pessoa Física</t>
        </r>
      </text>
    </comment>
    <comment ref="D123" authorId="1" shapeId="0" xr:uid="{00000000-0006-0000-0100-0000A5000000}">
      <text>
        <r>
          <rPr>
            <b/>
            <sz val="9"/>
            <color indexed="81"/>
            <rFont val="Segoe UI"/>
            <family val="2"/>
          </rPr>
          <t xml:space="preserve">* Tipo Pessoa
</t>
        </r>
        <r>
          <rPr>
            <sz val="9"/>
            <color indexed="81"/>
            <rFont val="Segoe UI"/>
            <family val="2"/>
          </rPr>
          <t>01 - código
02 - descrição</t>
        </r>
      </text>
    </comment>
    <comment ref="E123" authorId="1" shapeId="0" xr:uid="{00000000-0006-0000-0100-0000A6000000}">
      <text>
        <r>
          <rPr>
            <sz val="9"/>
            <color indexed="81"/>
            <rFont val="Segoe UI"/>
            <family val="2"/>
          </rPr>
          <t>01 - Pessoa Física</t>
        </r>
      </text>
    </comment>
    <comment ref="D124" authorId="1" shapeId="0" xr:uid="{00000000-0006-0000-0100-0000A7000000}">
      <text>
        <r>
          <rPr>
            <b/>
            <sz val="9"/>
            <color indexed="81"/>
            <rFont val="Segoe UI"/>
            <family val="2"/>
          </rPr>
          <t>* Pessoa Física</t>
        </r>
        <r>
          <rPr>
            <sz val="9"/>
            <color indexed="81"/>
            <rFont val="Segoe UI"/>
            <family val="2"/>
          </rPr>
          <t xml:space="preserve">
01 - código
02 - nome
03 - flag ativo
04 - cpf
05 - sexo
06 - data de nascimento
07 - telefone pessoal
08 - telefone comercial
09 - celular
10 - e-mail
11 - usuário alteração
12 - data alteração
13 - nome social
</t>
        </r>
        <r>
          <rPr>
            <b/>
            <sz val="9"/>
            <color indexed="81"/>
            <rFont val="Segoe UI"/>
            <family val="2"/>
          </rPr>
          <t xml:space="preserve">
* Entidade</t>
        </r>
        <r>
          <rPr>
            <sz val="9"/>
            <color indexed="81"/>
            <rFont val="Segoe UI"/>
            <family val="2"/>
          </rPr>
          <t xml:space="preserve">
14 - código
15 - código pessoa
16 - tipo de pessoa
17 - classificação entidade
18 - comando
19 - mensagem</t>
        </r>
      </text>
    </comment>
    <comment ref="E124" authorId="1" shapeId="0" xr:uid="{00000000-0006-0000-0100-0000A8000000}">
      <text>
        <r>
          <rPr>
            <sz val="9"/>
            <color indexed="81"/>
            <rFont val="Segoe UI"/>
            <family val="2"/>
          </rPr>
          <t>01 - Pessoa Física
02 - Entidade</t>
        </r>
      </text>
    </comment>
    <comment ref="D125" authorId="1" shapeId="0" xr:uid="{00000000-0006-0000-0100-0000A9000000}">
      <text>
        <r>
          <rPr>
            <b/>
            <sz val="9"/>
            <color indexed="81"/>
            <rFont val="Segoe UI"/>
            <family val="2"/>
          </rPr>
          <t>* Pessoa Física</t>
        </r>
        <r>
          <rPr>
            <sz val="9"/>
            <color indexed="81"/>
            <rFont val="Segoe UI"/>
            <family val="2"/>
          </rPr>
          <t xml:space="preserve">
01 - código
02 - nome
03 - flag ativo
04 - cpf
05 - sexo
06 - data de nascimento
07 - telefone pessoal
08 - telefone comercial
09 - celular
10 - e-mail
11 - usuário alteração
12 - data alteração
13 - nome social
</t>
        </r>
      </text>
    </comment>
    <comment ref="E125" authorId="1" shapeId="0" xr:uid="{00000000-0006-0000-0100-0000AA000000}">
      <text>
        <r>
          <rPr>
            <sz val="9"/>
            <color indexed="81"/>
            <rFont val="Segoe UI"/>
            <family val="2"/>
          </rPr>
          <t>01 - Pessoa Física</t>
        </r>
      </text>
    </comment>
    <comment ref="D126" authorId="1" shapeId="0" xr:uid="{00000000-0006-0000-0100-0000AB000000}">
      <text>
        <r>
          <rPr>
            <b/>
            <sz val="9"/>
            <color indexed="81"/>
            <rFont val="Segoe UI"/>
            <family val="2"/>
          </rPr>
          <t>* Pessoa Física</t>
        </r>
        <r>
          <rPr>
            <sz val="9"/>
            <color indexed="81"/>
            <rFont val="Segoe UI"/>
            <family val="2"/>
          </rPr>
          <t xml:space="preserve">
01 - código
02 - nome
03 - flag ativo
04 - cpf
05 - sexo
06 - flag servidor
07 - comando
08 - mensagem 
</t>
        </r>
      </text>
    </comment>
    <comment ref="E126" authorId="1" shapeId="0" xr:uid="{00000000-0006-0000-0100-0000AC000000}">
      <text>
        <r>
          <rPr>
            <sz val="9"/>
            <color indexed="81"/>
            <rFont val="Segoe UI"/>
            <family val="2"/>
          </rPr>
          <t>01 - Pessoa Física</t>
        </r>
      </text>
    </comment>
    <comment ref="D127" authorId="1" shapeId="0" xr:uid="{00000000-0006-0000-0100-0000AD000000}">
      <text>
        <r>
          <rPr>
            <b/>
            <sz val="9"/>
            <color indexed="81"/>
            <rFont val="Segoe UI"/>
            <family val="2"/>
          </rPr>
          <t>* Pessoa Física</t>
        </r>
        <r>
          <rPr>
            <sz val="9"/>
            <color indexed="81"/>
            <rFont val="Segoe UI"/>
            <family val="2"/>
          </rPr>
          <t xml:space="preserve">
01 - código
* Entidade
05 - código
03 - comando
04 - mensagem 
</t>
        </r>
      </text>
    </comment>
    <comment ref="E127" authorId="1" shapeId="0" xr:uid="{00000000-0006-0000-0100-0000AE000000}">
      <text>
        <r>
          <rPr>
            <sz val="9"/>
            <color indexed="81"/>
            <rFont val="Segoe UI"/>
            <family val="2"/>
          </rPr>
          <t>01 - Pessoa Física
02 - Entidade</t>
        </r>
      </text>
    </comment>
    <comment ref="D128" authorId="1" shapeId="0" xr:uid="{00000000-0006-0000-0100-0000AF000000}">
      <text>
        <r>
          <rPr>
            <b/>
            <sz val="9"/>
            <color indexed="81"/>
            <rFont val="Segoe UI"/>
            <family val="2"/>
          </rPr>
          <t>* Pessoa Física</t>
        </r>
        <r>
          <rPr>
            <sz val="9"/>
            <color indexed="81"/>
            <rFont val="Segoe UI"/>
            <family val="2"/>
          </rPr>
          <t xml:space="preserve">
01 - código
02 - nome
03 - flag ativo
04 - cpf
05 - sexo
06 - flag servidor
07 - nome social
08 - comando
09 - mensagem 
</t>
        </r>
      </text>
    </comment>
    <comment ref="E128" authorId="1" shapeId="0" xr:uid="{00000000-0006-0000-0100-0000B0000000}">
      <text>
        <r>
          <rPr>
            <sz val="9"/>
            <color indexed="81"/>
            <rFont val="Segoe UI"/>
            <family val="2"/>
          </rPr>
          <t>01 - Pessoa Física</t>
        </r>
      </text>
    </comment>
    <comment ref="D131" authorId="1" shapeId="0" xr:uid="{00000000-0006-0000-0100-0000B1000000}">
      <text>
        <r>
          <rPr>
            <b/>
            <sz val="9"/>
            <color indexed="81"/>
            <rFont val="Segoe UI"/>
            <family val="2"/>
          </rPr>
          <t>* Avaliador</t>
        </r>
        <r>
          <rPr>
            <sz val="9"/>
            <color indexed="81"/>
            <rFont val="Segoe UI"/>
            <family val="2"/>
          </rPr>
          <t xml:space="preserve">
01 - código
02 - código tipo avaliador
03 - flag ativo
04 - órgão
05 - avaliador
06 - número do registro profissional
07 - usuário cadastro
08 - data cadastro
09 - usuário alteração
10 - data alteração
</t>
        </r>
        <r>
          <rPr>
            <b/>
            <sz val="9"/>
            <color indexed="81"/>
            <rFont val="Segoe UI"/>
            <family val="2"/>
          </rPr>
          <t xml:space="preserve">* Tipo Avaliador
</t>
        </r>
        <r>
          <rPr>
            <sz val="9"/>
            <color indexed="81"/>
            <rFont val="Segoe UI"/>
            <family val="2"/>
          </rPr>
          <t>11 - código
12 - descrição</t>
        </r>
      </text>
    </comment>
    <comment ref="E131" authorId="1" shapeId="0" xr:uid="{00000000-0006-0000-0100-0000B2000000}">
      <text>
        <r>
          <rPr>
            <sz val="9"/>
            <color indexed="81"/>
            <rFont val="Segoe UI"/>
            <family val="2"/>
          </rPr>
          <t>01 - Avaliador
02 - Tipo Avaliador</t>
        </r>
      </text>
    </comment>
    <comment ref="D132" authorId="1" shapeId="0" xr:uid="{00000000-0006-0000-0100-0000B3000000}">
      <text>
        <r>
          <rPr>
            <b/>
            <sz val="9"/>
            <color indexed="81"/>
            <rFont val="Segoe UI"/>
            <family val="2"/>
          </rPr>
          <t>* Avaliador</t>
        </r>
        <r>
          <rPr>
            <sz val="9"/>
            <color indexed="81"/>
            <rFont val="Segoe UI"/>
            <family val="2"/>
          </rPr>
          <t xml:space="preserve">
01 - código
02 - código tipo avaliador
03 - flag ativo
04 - órgão
05 - avaliador
06 - número do registro profissional
07 - usuário cadastro
08 - data cadastro
</t>
        </r>
        <r>
          <rPr>
            <b/>
            <sz val="9"/>
            <color indexed="81"/>
            <rFont val="Segoe UI"/>
            <family val="2"/>
          </rPr>
          <t xml:space="preserve">* Tipo Avaliador
</t>
        </r>
        <r>
          <rPr>
            <sz val="9"/>
            <color indexed="81"/>
            <rFont val="Segoe UI"/>
            <family val="2"/>
          </rPr>
          <t>09 - código
10 - descrição
11 - comando
12 - mensagem</t>
        </r>
      </text>
    </comment>
    <comment ref="E132" authorId="1" shapeId="0" xr:uid="{00000000-0006-0000-0100-0000B4000000}">
      <text>
        <r>
          <rPr>
            <sz val="9"/>
            <color indexed="81"/>
            <rFont val="Segoe UI"/>
            <family val="2"/>
          </rPr>
          <t>01 - Avaliador
02 - Pessoa Física
03 - Pessoa Jurídica
04 - Órgão</t>
        </r>
      </text>
    </comment>
    <comment ref="D133" authorId="1" shapeId="0" xr:uid="{00000000-0006-0000-0100-0000B5000000}">
      <text>
        <r>
          <rPr>
            <b/>
            <sz val="9"/>
            <color indexed="81"/>
            <rFont val="Segoe UI"/>
            <family val="2"/>
          </rPr>
          <t xml:space="preserve">* Tipo Avaliador
</t>
        </r>
        <r>
          <rPr>
            <sz val="9"/>
            <color indexed="81"/>
            <rFont val="Segoe UI"/>
            <family val="2"/>
          </rPr>
          <t>01 - código
02 - descrição</t>
        </r>
      </text>
    </comment>
    <comment ref="E133" authorId="1" shapeId="0" xr:uid="{00000000-0006-0000-0100-0000B6000000}">
      <text>
        <r>
          <rPr>
            <sz val="9"/>
            <color indexed="81"/>
            <rFont val="Segoe UI"/>
            <family val="2"/>
          </rPr>
          <t>01 - Avaliador</t>
        </r>
      </text>
    </comment>
    <comment ref="D134" authorId="1" shapeId="0" xr:uid="{00000000-0006-0000-0100-0000B7000000}">
      <text>
        <r>
          <rPr>
            <b/>
            <sz val="9"/>
            <color indexed="81"/>
            <rFont val="Segoe UI"/>
            <family val="2"/>
          </rPr>
          <t>* Avaliador</t>
        </r>
        <r>
          <rPr>
            <sz val="9"/>
            <color indexed="81"/>
            <rFont val="Segoe UI"/>
            <family val="2"/>
          </rPr>
          <t xml:space="preserve">
01 - código
02 - código tipo avaliador
03 - flag ativo
04 - órgão
05 - avaliador
06 - número do registro profissional
07 - usuário alteração
08 - data alteração
</t>
        </r>
        <r>
          <rPr>
            <b/>
            <sz val="9"/>
            <color indexed="81"/>
            <rFont val="Segoe UI"/>
            <family val="2"/>
          </rPr>
          <t xml:space="preserve">* Tipo Avaliador
</t>
        </r>
        <r>
          <rPr>
            <sz val="9"/>
            <color indexed="81"/>
            <rFont val="Segoe UI"/>
            <family val="2"/>
          </rPr>
          <t>09 - código
10 - descrição
11 - comando
12 - mensagem</t>
        </r>
      </text>
    </comment>
    <comment ref="E134" authorId="1" shapeId="0" xr:uid="{00000000-0006-0000-0100-0000B8000000}">
      <text>
        <r>
          <rPr>
            <sz val="9"/>
            <color indexed="81"/>
            <rFont val="Segoe UI"/>
            <family val="2"/>
          </rPr>
          <t>01 - Avaliador
02 - Pessoa Física
03 - Pessoa Jurídica
04 - Órgão</t>
        </r>
      </text>
    </comment>
    <comment ref="D135" authorId="1" shapeId="0" xr:uid="{00000000-0006-0000-0100-0000B9000000}">
      <text>
        <r>
          <rPr>
            <b/>
            <sz val="9"/>
            <color indexed="81"/>
            <rFont val="Segoe UI"/>
            <family val="2"/>
          </rPr>
          <t>* Avaliador</t>
        </r>
        <r>
          <rPr>
            <sz val="9"/>
            <color indexed="81"/>
            <rFont val="Segoe UI"/>
            <family val="2"/>
          </rPr>
          <t xml:space="preserve">
01 - código
02 - código tipo avaliador
03 - flag ativo
04 - órgão
05 - avaliador
06 - número do registro profissional
</t>
        </r>
      </text>
    </comment>
    <comment ref="E135" authorId="1" shapeId="0" xr:uid="{00000000-0006-0000-0100-0000BA000000}">
      <text>
        <r>
          <rPr>
            <sz val="9"/>
            <color indexed="81"/>
            <rFont val="Segoe UI"/>
            <family val="2"/>
          </rPr>
          <t>01 - Avaliador</t>
        </r>
      </text>
    </comment>
    <comment ref="D136" authorId="1" shapeId="0" xr:uid="{00000000-0006-0000-0100-0000BB000000}">
      <text>
        <r>
          <rPr>
            <b/>
            <sz val="9"/>
            <color indexed="81"/>
            <rFont val="Segoe UI"/>
            <family val="2"/>
          </rPr>
          <t>* Avaliador</t>
        </r>
        <r>
          <rPr>
            <sz val="9"/>
            <color indexed="81"/>
            <rFont val="Segoe UI"/>
            <family val="2"/>
          </rPr>
          <t xml:space="preserve">
01 - código
02 - código tipo avaliador
03 - flag ativo
04 - órgão
</t>
        </r>
        <r>
          <rPr>
            <b/>
            <sz val="9"/>
            <color indexed="81"/>
            <rFont val="Segoe UI"/>
            <family val="2"/>
          </rPr>
          <t>* Tipo Avaliador</t>
        </r>
        <r>
          <rPr>
            <sz val="9"/>
            <color indexed="81"/>
            <rFont val="Segoe UI"/>
            <family val="2"/>
          </rPr>
          <t xml:space="preserve">
05 - descrição
</t>
        </r>
        <r>
          <rPr>
            <b/>
            <sz val="9"/>
            <color indexed="81"/>
            <rFont val="Segoe UI"/>
            <family val="2"/>
          </rPr>
          <t xml:space="preserve">* Pessoas
</t>
        </r>
        <r>
          <rPr>
            <sz val="9"/>
            <color indexed="81"/>
            <rFont val="Segoe UI"/>
            <family val="2"/>
          </rPr>
          <t xml:space="preserve">06 - cpf
07 - nome
</t>
        </r>
        <r>
          <rPr>
            <b/>
            <sz val="9"/>
            <color indexed="81"/>
            <rFont val="Segoe UI"/>
            <family val="2"/>
          </rPr>
          <t xml:space="preserve">* Órgão
</t>
        </r>
        <r>
          <rPr>
            <sz val="9"/>
            <color indexed="81"/>
            <rFont val="Segoe UI"/>
            <family val="2"/>
          </rPr>
          <t>08 - descrição
09 - comando
10 - mensagem</t>
        </r>
      </text>
    </comment>
    <comment ref="E136" authorId="1" shapeId="0" xr:uid="{00000000-0006-0000-0100-0000BC000000}">
      <text>
        <r>
          <rPr>
            <sz val="9"/>
            <color indexed="81"/>
            <rFont val="Segoe UI"/>
            <family val="2"/>
          </rPr>
          <t>01 - Avaliador
02 - Pessoa Física
03 - Pessoa Jurídica
04 - Órgão</t>
        </r>
      </text>
    </comment>
    <comment ref="D137" authorId="1" shapeId="0" xr:uid="{00000000-0006-0000-0100-0000BD000000}">
      <text>
        <r>
          <rPr>
            <b/>
            <sz val="9"/>
            <color indexed="81"/>
            <rFont val="Segoe UI"/>
            <family val="2"/>
          </rPr>
          <t>* Avaliador</t>
        </r>
        <r>
          <rPr>
            <sz val="9"/>
            <color indexed="81"/>
            <rFont val="Segoe UI"/>
            <family val="2"/>
          </rPr>
          <t xml:space="preserve">
01 - código
02 - comando
03 - mensagem</t>
        </r>
      </text>
    </comment>
    <comment ref="E137" authorId="1" shapeId="0" xr:uid="{00000000-0006-0000-0100-0000BE000000}">
      <text>
        <r>
          <rPr>
            <sz val="9"/>
            <color indexed="81"/>
            <rFont val="Segoe UI"/>
            <family val="2"/>
          </rPr>
          <t>01 - Avaliador</t>
        </r>
      </text>
    </comment>
    <comment ref="D138" authorId="1" shapeId="0" xr:uid="{00000000-0006-0000-0100-0000BF000000}">
      <text>
        <r>
          <rPr>
            <b/>
            <sz val="9"/>
            <color indexed="81"/>
            <rFont val="Segoe UI"/>
            <family val="2"/>
          </rPr>
          <t>* Avaliador</t>
        </r>
        <r>
          <rPr>
            <sz val="9"/>
            <color indexed="81"/>
            <rFont val="Segoe UI"/>
            <family val="2"/>
          </rPr>
          <t xml:space="preserve">
01 - código
02 - código tipo avaliador
03 - flag ativo
04 - órgão
05 - número do registro profissional
</t>
        </r>
        <r>
          <rPr>
            <b/>
            <sz val="9"/>
            <color indexed="81"/>
            <rFont val="Segoe UI"/>
            <family val="2"/>
          </rPr>
          <t>* Tipo Avaliador</t>
        </r>
        <r>
          <rPr>
            <sz val="9"/>
            <color indexed="81"/>
            <rFont val="Segoe UI"/>
            <family val="2"/>
          </rPr>
          <t xml:space="preserve">
06 - descrição
</t>
        </r>
        <r>
          <rPr>
            <b/>
            <sz val="9"/>
            <color indexed="81"/>
            <rFont val="Segoe UI"/>
            <family val="2"/>
          </rPr>
          <t xml:space="preserve">* Pessoas
</t>
        </r>
        <r>
          <rPr>
            <sz val="9"/>
            <color indexed="81"/>
            <rFont val="Segoe UI"/>
            <family val="2"/>
          </rPr>
          <t xml:space="preserve">07 - cpf
08 - nome
</t>
        </r>
        <r>
          <rPr>
            <b/>
            <sz val="9"/>
            <color indexed="81"/>
            <rFont val="Segoe UI"/>
            <family val="2"/>
          </rPr>
          <t xml:space="preserve">* Órgão
</t>
        </r>
        <r>
          <rPr>
            <sz val="9"/>
            <color indexed="81"/>
            <rFont val="Segoe UI"/>
            <family val="2"/>
          </rPr>
          <t>09 - descrição
10 - comando
11 - mensagem</t>
        </r>
      </text>
    </comment>
    <comment ref="E138" authorId="1" shapeId="0" xr:uid="{00000000-0006-0000-0100-0000C0000000}">
      <text>
        <r>
          <rPr>
            <sz val="9"/>
            <color indexed="81"/>
            <rFont val="Segoe UI"/>
            <family val="2"/>
          </rPr>
          <t>01 - Avaliador
02 - Pessoa Física
03 - Pessoa Jurídica
04 - Órgão</t>
        </r>
      </text>
    </comment>
    <comment ref="D141" authorId="1" shapeId="0" xr:uid="{00000000-0006-0000-0100-0000C1000000}">
      <text>
        <r>
          <rPr>
            <b/>
            <sz val="9"/>
            <color indexed="81"/>
            <rFont val="Segoe UI"/>
            <family val="2"/>
          </rPr>
          <t xml:space="preserve">* Processos do Imóvel
</t>
        </r>
        <r>
          <rPr>
            <sz val="9"/>
            <color indexed="81"/>
            <rFont val="Segoe UI"/>
            <family val="2"/>
          </rPr>
          <t xml:space="preserve">01 - código
02 - código do imóvel
03 - título
04 - número do processo
05 - número do documento
06 - observações
07 - usuário cadastro
08 - data cadastro
09 - comando
10 - mensagem
</t>
        </r>
      </text>
    </comment>
    <comment ref="E141" authorId="1" shapeId="0" xr:uid="{00000000-0006-0000-0100-0000C2000000}">
      <text>
        <r>
          <rPr>
            <sz val="9"/>
            <color indexed="81"/>
            <rFont val="Segoe UI"/>
            <family val="2"/>
          </rPr>
          <t>01 - Imóvel</t>
        </r>
      </text>
    </comment>
    <comment ref="D142" authorId="1" shapeId="0" xr:uid="{00000000-0006-0000-0100-0000C3000000}">
      <text>
        <r>
          <rPr>
            <b/>
            <sz val="9"/>
            <color indexed="81"/>
            <rFont val="Segoe UI"/>
            <family val="2"/>
          </rPr>
          <t xml:space="preserve">* Processos do Imóvel
</t>
        </r>
        <r>
          <rPr>
            <sz val="9"/>
            <color indexed="81"/>
            <rFont val="Segoe UI"/>
            <family val="2"/>
          </rPr>
          <t xml:space="preserve">01 - código
02 - código do imóvel
03 - título
04 - número do processo
05 - número do documento
06 - observações
07 - usuário alteração
08 - data alteração
09 - comando
10 - mensagem
</t>
        </r>
      </text>
    </comment>
    <comment ref="E142" authorId="1" shapeId="0" xr:uid="{00000000-0006-0000-0100-0000C4000000}">
      <text>
        <r>
          <rPr>
            <sz val="9"/>
            <color indexed="81"/>
            <rFont val="Segoe UI"/>
            <family val="2"/>
          </rPr>
          <t>01 - Imóvel</t>
        </r>
      </text>
    </comment>
    <comment ref="D143" authorId="1" shapeId="0" xr:uid="{00000000-0006-0000-0100-0000C5000000}">
      <text>
        <r>
          <rPr>
            <b/>
            <sz val="9"/>
            <color indexed="81"/>
            <rFont val="Segoe UI"/>
            <family val="2"/>
          </rPr>
          <t xml:space="preserve">* Processos do Imóvel
</t>
        </r>
        <r>
          <rPr>
            <sz val="9"/>
            <color indexed="81"/>
            <rFont val="Segoe UI"/>
            <family val="2"/>
          </rPr>
          <t xml:space="preserve">01 - código
02 - código do imóvel
03 - título
04 - número do processo
05 - número do documento
06 - observações
</t>
        </r>
      </text>
    </comment>
    <comment ref="E143" authorId="1" shapeId="0" xr:uid="{00000000-0006-0000-0100-0000C6000000}">
      <text>
        <r>
          <rPr>
            <sz val="9"/>
            <color indexed="81"/>
            <rFont val="Segoe UI"/>
            <family val="2"/>
          </rPr>
          <t>01 - Imóvel</t>
        </r>
      </text>
    </comment>
    <comment ref="D144" authorId="1" shapeId="0" xr:uid="{00000000-0006-0000-0100-0000C7000000}">
      <text>
        <r>
          <rPr>
            <b/>
            <sz val="9"/>
            <color indexed="81"/>
            <rFont val="Segoe UI"/>
            <family val="2"/>
          </rPr>
          <t xml:space="preserve">* Processos do Imóvel
</t>
        </r>
        <r>
          <rPr>
            <sz val="9"/>
            <color indexed="81"/>
            <rFont val="Segoe UI"/>
            <family val="2"/>
          </rPr>
          <t xml:space="preserve">01 - código
02 - código do imóvel
03 - título
04 - número do processo
05 - número do documento
06 - comando
07 - mensagem
</t>
        </r>
      </text>
    </comment>
    <comment ref="E144" authorId="1" shapeId="0" xr:uid="{00000000-0006-0000-0100-0000C8000000}">
      <text>
        <r>
          <rPr>
            <sz val="9"/>
            <color indexed="81"/>
            <rFont val="Segoe UI"/>
            <family val="2"/>
          </rPr>
          <t>01 - Imóvel</t>
        </r>
      </text>
    </comment>
    <comment ref="D145" authorId="1" shapeId="0" xr:uid="{00000000-0006-0000-0100-0000C9000000}">
      <text>
        <r>
          <rPr>
            <b/>
            <sz val="9"/>
            <color indexed="81"/>
            <rFont val="Segoe UI"/>
            <family val="2"/>
          </rPr>
          <t xml:space="preserve">* Processos do Imóvel
</t>
        </r>
        <r>
          <rPr>
            <sz val="9"/>
            <color indexed="81"/>
            <rFont val="Segoe UI"/>
            <family val="2"/>
          </rPr>
          <t xml:space="preserve">01 - código
02 - código do imóvel
03 - título
04 - número do processo
05 - número do documento
06 - observações
07 - comando
08 - mensagem
</t>
        </r>
      </text>
    </comment>
    <comment ref="E145" authorId="1" shapeId="0" xr:uid="{00000000-0006-0000-0100-0000CA000000}">
      <text>
        <r>
          <rPr>
            <sz val="9"/>
            <color indexed="81"/>
            <rFont val="Segoe UI"/>
            <family val="2"/>
          </rPr>
          <t>01 - Imóvel</t>
        </r>
      </text>
    </comment>
    <comment ref="D146" authorId="1" shapeId="0" xr:uid="{00000000-0006-0000-0100-0000CB000000}">
      <text>
        <r>
          <rPr>
            <b/>
            <sz val="9"/>
            <color indexed="81"/>
            <rFont val="Segoe UI"/>
            <family val="2"/>
          </rPr>
          <t xml:space="preserve">* Processos do Imóvel
</t>
        </r>
        <r>
          <rPr>
            <sz val="9"/>
            <color indexed="81"/>
            <rFont val="Segoe UI"/>
            <family val="2"/>
          </rPr>
          <t xml:space="preserve">01 - código
02 - comando
03 - mensagem
</t>
        </r>
      </text>
    </comment>
    <comment ref="E146" authorId="1" shapeId="0" xr:uid="{00000000-0006-0000-0100-0000CC000000}">
      <text>
        <r>
          <rPr>
            <sz val="9"/>
            <color indexed="81"/>
            <rFont val="Segoe UI"/>
            <family val="2"/>
          </rPr>
          <t>01 - Imóvel</t>
        </r>
      </text>
    </comment>
    <comment ref="D149" authorId="1" shapeId="0" xr:uid="{00000000-0006-0000-0100-0000CD000000}">
      <text>
        <r>
          <rPr>
            <b/>
            <sz val="9"/>
            <color indexed="81"/>
            <rFont val="Segoe UI"/>
            <family val="2"/>
          </rPr>
          <t xml:space="preserve">* Documentos do Imóvel
</t>
        </r>
        <r>
          <rPr>
            <sz val="9"/>
            <color indexed="81"/>
            <rFont val="Segoe UI"/>
            <family val="2"/>
          </rPr>
          <t xml:space="preserve">01 - código
02 - código tipo de documento
03 - descrição
04 - documento anexo
05 - usuário cadastro
06 - data cadastro
</t>
        </r>
        <r>
          <rPr>
            <b/>
            <sz val="9"/>
            <color indexed="81"/>
            <rFont val="Segoe UI"/>
            <family val="2"/>
          </rPr>
          <t>* Histórico</t>
        </r>
        <r>
          <rPr>
            <sz val="9"/>
            <color indexed="81"/>
            <rFont val="Segoe UI"/>
            <family val="2"/>
          </rPr>
          <t xml:space="preserve">
07 - código
08 - data de referencia
09 - data cadastro
10 - origem
11 - local
12 - usuário
13 - assunto
14 - descrição
15 - usuário cadastro
16 - usuário alteração
17 - data cadastro
18 - data alteração
19 - comando
20 - mensagem</t>
        </r>
      </text>
    </comment>
    <comment ref="E149" authorId="1" shapeId="0" xr:uid="{00000000-0006-0000-0100-0000CE000000}">
      <text>
        <r>
          <rPr>
            <sz val="9"/>
            <color indexed="81"/>
            <rFont val="Segoe UI"/>
            <family val="2"/>
          </rPr>
          <t>01 - Imóvel
02 - Histórico</t>
        </r>
      </text>
    </comment>
    <comment ref="D150" authorId="1" shapeId="0" xr:uid="{00000000-0006-0000-0100-0000CF000000}">
      <text>
        <r>
          <rPr>
            <b/>
            <sz val="9"/>
            <color indexed="81"/>
            <rFont val="Segoe UI"/>
            <family val="2"/>
          </rPr>
          <t xml:space="preserve">* Documentos do Imóvel
</t>
        </r>
        <r>
          <rPr>
            <sz val="9"/>
            <color indexed="81"/>
            <rFont val="Segoe UI"/>
            <family val="2"/>
          </rPr>
          <t xml:space="preserve">01 - código
02 - código tipo de documento
03 - descrição
04 - documento anexo
05 - usuário cadastro
06 - data cadastro
</t>
        </r>
        <r>
          <rPr>
            <b/>
            <sz val="9"/>
            <color indexed="81"/>
            <rFont val="Segoe UI"/>
            <family val="2"/>
          </rPr>
          <t>* Histórico</t>
        </r>
        <r>
          <rPr>
            <sz val="9"/>
            <color indexed="81"/>
            <rFont val="Segoe UI"/>
            <family val="2"/>
          </rPr>
          <t xml:space="preserve">
07 - código
08 - data de referencia
09 - data cadastro
10 - origem
11 - local
12 - usuário
13 - assunto
14 - descrição
15 - usuário cadastro
16 - usuário alteração
17 - data cadastro
18 - data alteração
19 - comando
20 - mensagem</t>
        </r>
      </text>
    </comment>
    <comment ref="E150" authorId="1" shapeId="0" xr:uid="{00000000-0006-0000-0100-0000D0000000}">
      <text>
        <r>
          <rPr>
            <sz val="9"/>
            <color indexed="81"/>
            <rFont val="Segoe UI"/>
            <family val="2"/>
          </rPr>
          <t>01 - Imóvel
02 - Histórico</t>
        </r>
      </text>
    </comment>
    <comment ref="D151" authorId="1" shapeId="0" xr:uid="{00000000-0006-0000-0100-0000D1000000}">
      <text>
        <r>
          <rPr>
            <b/>
            <sz val="9"/>
            <color indexed="81"/>
            <rFont val="Segoe UI"/>
            <family val="2"/>
          </rPr>
          <t xml:space="preserve">* Documentos do Imóvel
</t>
        </r>
        <r>
          <rPr>
            <sz val="9"/>
            <color indexed="81"/>
            <rFont val="Segoe UI"/>
            <family val="2"/>
          </rPr>
          <t xml:space="preserve">01 - código
02 - código tipo de documento
03 - descrição
04 - documento anexo
</t>
        </r>
      </text>
    </comment>
    <comment ref="E151" authorId="1" shapeId="0" xr:uid="{00000000-0006-0000-0100-0000D2000000}">
      <text>
        <r>
          <rPr>
            <sz val="9"/>
            <color indexed="81"/>
            <rFont val="Segoe UI"/>
            <family val="2"/>
          </rPr>
          <t>01 - Imóvel</t>
        </r>
      </text>
    </comment>
    <comment ref="D152" authorId="1" shapeId="0" xr:uid="{00000000-0006-0000-0100-0000D3000000}">
      <text>
        <r>
          <rPr>
            <b/>
            <sz val="9"/>
            <color indexed="81"/>
            <rFont val="Segoe UI"/>
            <family val="2"/>
          </rPr>
          <t xml:space="preserve">* Documentos do Imóvel
</t>
        </r>
        <r>
          <rPr>
            <sz val="9"/>
            <color indexed="81"/>
            <rFont val="Segoe UI"/>
            <family val="2"/>
          </rPr>
          <t xml:space="preserve">01 - código
02 - descrição
03 - documento anexo
04 - comando
05 - mensagem
</t>
        </r>
      </text>
    </comment>
    <comment ref="E152" authorId="1" shapeId="0" xr:uid="{00000000-0006-0000-0100-0000D4000000}">
      <text>
        <r>
          <rPr>
            <sz val="9"/>
            <color indexed="81"/>
            <rFont val="Segoe UI"/>
            <family val="2"/>
          </rPr>
          <t>01 - Imóvel</t>
        </r>
      </text>
    </comment>
    <comment ref="D153" authorId="1" shapeId="0" xr:uid="{00000000-0006-0000-0100-0000D5000000}">
      <text>
        <r>
          <rPr>
            <b/>
            <sz val="9"/>
            <color indexed="81"/>
            <rFont val="Segoe UI"/>
            <family val="2"/>
          </rPr>
          <t xml:space="preserve">* Documentos do Imóvel
</t>
        </r>
        <r>
          <rPr>
            <sz val="9"/>
            <color indexed="81"/>
            <rFont val="Segoe UI"/>
            <family val="2"/>
          </rPr>
          <t xml:space="preserve">01 - código
02 - documento anexo
03 - comando
04 - mensagem
</t>
        </r>
      </text>
    </comment>
    <comment ref="E153" authorId="1" shapeId="0" xr:uid="{00000000-0006-0000-0100-0000D6000000}">
      <text>
        <r>
          <rPr>
            <sz val="9"/>
            <color indexed="81"/>
            <rFont val="Segoe UI"/>
            <family val="2"/>
          </rPr>
          <t>01 - Imóvel</t>
        </r>
      </text>
    </comment>
    <comment ref="D154" authorId="1" shapeId="0" xr:uid="{00000000-0006-0000-0100-0000D7000000}">
      <text>
        <r>
          <rPr>
            <b/>
            <sz val="9"/>
            <color indexed="81"/>
            <rFont val="Segoe UI"/>
            <family val="2"/>
          </rPr>
          <t xml:space="preserve">* Documentos do Imóvel
</t>
        </r>
        <r>
          <rPr>
            <sz val="9"/>
            <color indexed="81"/>
            <rFont val="Segoe UI"/>
            <family val="2"/>
          </rPr>
          <t xml:space="preserve">01 - código
</t>
        </r>
        <r>
          <rPr>
            <b/>
            <sz val="9"/>
            <color indexed="81"/>
            <rFont val="Segoe UI"/>
            <family val="2"/>
          </rPr>
          <t>* Histórico</t>
        </r>
        <r>
          <rPr>
            <sz val="9"/>
            <color indexed="81"/>
            <rFont val="Segoe UI"/>
            <family val="2"/>
          </rPr>
          <t xml:space="preserve">
02 - código
03 - data de referencia
04 - data cadastro
05 - origem
06 - local
07 - usuário
08 - assunto
09 - descrição
10 - usuário cadastro
11 - usuário alteração
12 - data cadastro
13 - data alteração
14 - comando
15 - mensagem
</t>
        </r>
      </text>
    </comment>
    <comment ref="E154" authorId="1" shapeId="0" xr:uid="{00000000-0006-0000-0100-0000D8000000}">
      <text>
        <r>
          <rPr>
            <sz val="9"/>
            <color indexed="81"/>
            <rFont val="Segoe UI"/>
            <family val="2"/>
          </rPr>
          <t>01 - Imóvel
02 - Histórico</t>
        </r>
      </text>
    </comment>
    <comment ref="D157" authorId="1" shapeId="0" xr:uid="{00000000-0006-0000-0100-0000D9000000}">
      <text>
        <r>
          <rPr>
            <b/>
            <sz val="9"/>
            <color indexed="81"/>
            <rFont val="Segoe UI"/>
            <family val="2"/>
          </rPr>
          <t xml:space="preserve">* Tipos de Documento
</t>
        </r>
        <r>
          <rPr>
            <sz val="9"/>
            <color indexed="81"/>
            <rFont val="Segoe UI"/>
            <family val="2"/>
          </rPr>
          <t xml:space="preserve">01 - código
02 - descrição
03 - tipo de categoria
04 - flag ativo
05 - usuário cadastro
06 - data cadastro
07 - usuário alteração
08 - data alteração
</t>
        </r>
        <r>
          <rPr>
            <b/>
            <sz val="9"/>
            <color indexed="81"/>
            <rFont val="Segoe UI"/>
            <family val="2"/>
          </rPr>
          <t xml:space="preserve">* Categoria
</t>
        </r>
        <r>
          <rPr>
            <sz val="9"/>
            <color indexed="81"/>
            <rFont val="Segoe UI"/>
            <family val="2"/>
          </rPr>
          <t>09 - código
10 - descrição</t>
        </r>
      </text>
    </comment>
    <comment ref="E157" authorId="1" shapeId="0" xr:uid="{00000000-0006-0000-0100-0000DA000000}">
      <text>
        <r>
          <rPr>
            <sz val="9"/>
            <color indexed="81"/>
            <rFont val="Segoe UI"/>
            <family val="2"/>
          </rPr>
          <t xml:space="preserve">01 - Tipos de Documento
02 - Categoria
</t>
        </r>
      </text>
    </comment>
    <comment ref="D158" authorId="1" shapeId="0" xr:uid="{00000000-0006-0000-0100-0000DB000000}">
      <text>
        <r>
          <rPr>
            <b/>
            <sz val="9"/>
            <color indexed="81"/>
            <rFont val="Segoe UI"/>
            <family val="2"/>
          </rPr>
          <t xml:space="preserve">* Tipos de Documento
</t>
        </r>
        <r>
          <rPr>
            <sz val="9"/>
            <color indexed="81"/>
            <rFont val="Segoe UI"/>
            <family val="2"/>
          </rPr>
          <t xml:space="preserve">01 - código
02 - descrição
03 - tipo de categoria
04 - flag ativo
05 - usuário cadastro
06 - data cadastro
07 - comando
08 - mensagem
</t>
        </r>
      </text>
    </comment>
    <comment ref="E158" authorId="1" shapeId="0" xr:uid="{00000000-0006-0000-0100-0000DC000000}">
      <text>
        <r>
          <rPr>
            <sz val="9"/>
            <color indexed="81"/>
            <rFont val="Segoe UI"/>
            <family val="2"/>
          </rPr>
          <t>01 - Tipos de Documento</t>
        </r>
      </text>
    </comment>
    <comment ref="D159" authorId="1" shapeId="0" xr:uid="{00000000-0006-0000-0100-0000DD000000}">
      <text>
        <r>
          <rPr>
            <b/>
            <sz val="9"/>
            <color indexed="81"/>
            <rFont val="Segoe UI"/>
            <family val="2"/>
          </rPr>
          <t xml:space="preserve">* Categoria
</t>
        </r>
        <r>
          <rPr>
            <sz val="9"/>
            <color indexed="81"/>
            <rFont val="Segoe UI"/>
            <family val="2"/>
          </rPr>
          <t>01 - código
02 - descrição</t>
        </r>
      </text>
    </comment>
    <comment ref="E159" authorId="1" shapeId="0" xr:uid="{00000000-0006-0000-0100-0000DE000000}">
      <text>
        <r>
          <rPr>
            <sz val="9"/>
            <color indexed="81"/>
            <rFont val="Segoe UI"/>
            <family val="2"/>
          </rPr>
          <t>01 - Tipos de Documento</t>
        </r>
      </text>
    </comment>
    <comment ref="D160" authorId="1" shapeId="0" xr:uid="{00000000-0006-0000-0100-0000DF000000}">
      <text>
        <r>
          <rPr>
            <b/>
            <sz val="9"/>
            <color indexed="81"/>
            <rFont val="Segoe UI"/>
            <family val="2"/>
          </rPr>
          <t xml:space="preserve">* Tipos de Documento
</t>
        </r>
        <r>
          <rPr>
            <sz val="9"/>
            <color indexed="81"/>
            <rFont val="Segoe UI"/>
            <family val="2"/>
          </rPr>
          <t xml:space="preserve">01 - código
02 - descrição
03 - tipo de categoria
04 - flag ativo
05 - usuário alteração
06 - data alteração
07 - comando
08 - mensagem
</t>
        </r>
      </text>
    </comment>
    <comment ref="E160" authorId="1" shapeId="0" xr:uid="{00000000-0006-0000-0100-0000E0000000}">
      <text>
        <r>
          <rPr>
            <sz val="9"/>
            <color indexed="81"/>
            <rFont val="Segoe UI"/>
            <family val="2"/>
          </rPr>
          <t>01 - Tipos de Documento</t>
        </r>
      </text>
    </comment>
    <comment ref="D161" authorId="1" shapeId="0" xr:uid="{00000000-0006-0000-0100-0000E1000000}">
      <text>
        <r>
          <rPr>
            <b/>
            <sz val="9"/>
            <color indexed="81"/>
            <rFont val="Segoe UI"/>
            <family val="2"/>
          </rPr>
          <t xml:space="preserve">* Tipos de Documento
</t>
        </r>
        <r>
          <rPr>
            <sz val="9"/>
            <color indexed="81"/>
            <rFont val="Segoe UI"/>
            <family val="2"/>
          </rPr>
          <t xml:space="preserve">01 - código
02 - descrição
03 - tipo de categoria
04 - flag ativo
</t>
        </r>
      </text>
    </comment>
    <comment ref="E161" authorId="1" shapeId="0" xr:uid="{00000000-0006-0000-0100-0000E2000000}">
      <text>
        <r>
          <rPr>
            <sz val="9"/>
            <color indexed="81"/>
            <rFont val="Segoe UI"/>
            <family val="2"/>
          </rPr>
          <t>01 - Tipos de Documento</t>
        </r>
      </text>
    </comment>
    <comment ref="D162" authorId="1" shapeId="0" xr:uid="{00000000-0006-0000-0100-0000E3000000}">
      <text>
        <r>
          <rPr>
            <b/>
            <sz val="9"/>
            <color indexed="81"/>
            <rFont val="Segoe UI"/>
            <family val="2"/>
          </rPr>
          <t xml:space="preserve">* Tipos de Documento
</t>
        </r>
        <r>
          <rPr>
            <sz val="9"/>
            <color indexed="81"/>
            <rFont val="Segoe UI"/>
            <family val="2"/>
          </rPr>
          <t xml:space="preserve">01 - código
02 - descrição
03 - tipo de categoria
04 - flag ativo
</t>
        </r>
        <r>
          <rPr>
            <b/>
            <sz val="9"/>
            <color indexed="81"/>
            <rFont val="Segoe UI"/>
            <family val="2"/>
          </rPr>
          <t xml:space="preserve">* Categoria
</t>
        </r>
        <r>
          <rPr>
            <sz val="9"/>
            <color indexed="81"/>
            <rFont val="Segoe UI"/>
            <family val="2"/>
          </rPr>
          <t>05 - descrição
06 - comando
07 - mensagem</t>
        </r>
      </text>
    </comment>
    <comment ref="E162" authorId="1" shapeId="0" xr:uid="{00000000-0006-0000-0100-0000E4000000}">
      <text>
        <r>
          <rPr>
            <sz val="9"/>
            <color indexed="81"/>
            <rFont val="Segoe UI"/>
            <family val="2"/>
          </rPr>
          <t>01 - Tipos de Documento</t>
        </r>
      </text>
    </comment>
    <comment ref="D163" authorId="1" shapeId="0" xr:uid="{00000000-0006-0000-0100-0000E5000000}">
      <text>
        <r>
          <rPr>
            <b/>
            <sz val="9"/>
            <color indexed="81"/>
            <rFont val="Segoe UI"/>
            <family val="2"/>
          </rPr>
          <t xml:space="preserve">* Tipos de Documento
</t>
        </r>
        <r>
          <rPr>
            <sz val="9"/>
            <color indexed="81"/>
            <rFont val="Segoe UI"/>
            <family val="2"/>
          </rPr>
          <t>01 - código
02 - comando
03 - mensagem</t>
        </r>
      </text>
    </comment>
    <comment ref="E163" authorId="1" shapeId="0" xr:uid="{00000000-0006-0000-0100-0000E6000000}">
      <text>
        <r>
          <rPr>
            <sz val="9"/>
            <color indexed="81"/>
            <rFont val="Segoe UI"/>
            <family val="2"/>
          </rPr>
          <t>01 - Tipos de Documento</t>
        </r>
      </text>
    </comment>
    <comment ref="D166" authorId="1" shapeId="0" xr:uid="{00000000-0006-0000-0100-0000E7000000}">
      <text>
        <r>
          <rPr>
            <b/>
            <sz val="9"/>
            <color indexed="81"/>
            <rFont val="Segoe UI"/>
            <family val="2"/>
          </rPr>
          <t>* Entidade</t>
        </r>
        <r>
          <rPr>
            <sz val="9"/>
            <color indexed="81"/>
            <rFont val="Segoe UI"/>
            <family val="2"/>
          </rPr>
          <t xml:space="preserve">
01 - código
02 - código pessoa
03 - tipo de pessoa
04 - classificação entidade
</t>
        </r>
      </text>
    </comment>
    <comment ref="E166" authorId="1" shapeId="0" xr:uid="{00000000-0006-0000-0100-0000E8000000}">
      <text>
        <r>
          <rPr>
            <sz val="9"/>
            <color indexed="81"/>
            <rFont val="Segoe UI"/>
            <family val="2"/>
          </rPr>
          <t>01 - Entidade</t>
        </r>
      </text>
    </comment>
    <comment ref="D167" authorId="1" shapeId="0" xr:uid="{00000000-0006-0000-0100-0000E9000000}">
      <text>
        <r>
          <rPr>
            <b/>
            <sz val="9"/>
            <color indexed="81"/>
            <rFont val="Segoe UI"/>
            <family val="2"/>
          </rPr>
          <t>* Pessoa Jurídica</t>
        </r>
        <r>
          <rPr>
            <sz val="9"/>
            <color indexed="81"/>
            <rFont val="Segoe UI"/>
            <family val="2"/>
          </rPr>
          <t xml:space="preserve">
01 - código
02 - situação
03 - cnpj
04 - razão social
05 - nome fantasia
06 - inscrição estadual
07 - código classificação
08 - usuário cadastro
09 - data cadastro
10 - usuário alteração
11 - data alteração
</t>
        </r>
      </text>
    </comment>
    <comment ref="E167" authorId="1" shapeId="0" xr:uid="{00000000-0006-0000-0100-0000EA000000}">
      <text>
        <r>
          <rPr>
            <sz val="9"/>
            <color indexed="81"/>
            <rFont val="Segoe UI"/>
            <family val="2"/>
          </rPr>
          <t>01 - Pessoa Jurídica</t>
        </r>
      </text>
    </comment>
    <comment ref="D168" authorId="1" shapeId="0" xr:uid="{00000000-0006-0000-0100-0000EB000000}">
      <text>
        <r>
          <rPr>
            <b/>
            <sz val="9"/>
            <color indexed="81"/>
            <rFont val="Segoe UI"/>
            <family val="2"/>
          </rPr>
          <t>* Pessoa Jurídica</t>
        </r>
        <r>
          <rPr>
            <sz val="9"/>
            <color indexed="81"/>
            <rFont val="Segoe UI"/>
            <family val="2"/>
          </rPr>
          <t xml:space="preserve">
01 - código
02 - cnpj
03 - situação
04 - razão social
05 - nome fantasia
06 - inscrição estadual
07 - código classificação
08 - usuário cadastro
09 - data cadastro
</t>
        </r>
        <r>
          <rPr>
            <b/>
            <sz val="9"/>
            <color indexed="81"/>
            <rFont val="Segoe UI"/>
            <family val="2"/>
          </rPr>
          <t>* Entidade</t>
        </r>
        <r>
          <rPr>
            <sz val="9"/>
            <color indexed="81"/>
            <rFont val="Segoe UI"/>
            <family val="2"/>
          </rPr>
          <t xml:space="preserve">
10 - código
11 - código pessoa
12 - tipo de pessoa
13 - classificação entidade
14 - comando
15 - mensagem
</t>
        </r>
      </text>
    </comment>
    <comment ref="E168" authorId="1" shapeId="0" xr:uid="{00000000-0006-0000-0100-0000EC000000}">
      <text>
        <r>
          <rPr>
            <sz val="9"/>
            <color indexed="81"/>
            <rFont val="Segoe UI"/>
            <family val="2"/>
          </rPr>
          <t xml:space="preserve">01 - Pessoa Jurídica
02 - Entidade
</t>
        </r>
      </text>
    </comment>
    <comment ref="D169" authorId="1" shapeId="0" xr:uid="{00000000-0006-0000-0100-0000ED000000}">
      <text>
        <r>
          <rPr>
            <b/>
            <sz val="9"/>
            <color indexed="81"/>
            <rFont val="Segoe UI"/>
            <family val="2"/>
          </rPr>
          <t>* Pessoa Jurídica</t>
        </r>
        <r>
          <rPr>
            <sz val="9"/>
            <color indexed="81"/>
            <rFont val="Segoe UI"/>
            <family val="2"/>
          </rPr>
          <t xml:space="preserve">
01 - código
02 - cnpj
03 - situação
04 - razão social
05 - nome fantasia
06 - inscrição estadual
07 - código classificação
08 - usuário alteração
09 - data alteração
</t>
        </r>
        <r>
          <rPr>
            <b/>
            <sz val="9"/>
            <color indexed="81"/>
            <rFont val="Segoe UI"/>
            <family val="2"/>
          </rPr>
          <t>* Entidade</t>
        </r>
        <r>
          <rPr>
            <sz val="9"/>
            <color indexed="81"/>
            <rFont val="Segoe UI"/>
            <family val="2"/>
          </rPr>
          <t xml:space="preserve">
10 - código
11 - código pessoa
12 - tipo de pessoa
13 - classificação entidade
14 - comando
15 - mensagem
</t>
        </r>
      </text>
    </comment>
    <comment ref="E169" authorId="1" shapeId="0" xr:uid="{00000000-0006-0000-0100-0000EE000000}">
      <text>
        <r>
          <rPr>
            <sz val="9"/>
            <color indexed="81"/>
            <rFont val="Segoe UI"/>
            <family val="2"/>
          </rPr>
          <t xml:space="preserve">01 - Pessoa Jurídica
02 - Entidade
</t>
        </r>
      </text>
    </comment>
    <comment ref="D170" authorId="1" shapeId="0" xr:uid="{00000000-0006-0000-0100-0000EF000000}">
      <text>
        <r>
          <rPr>
            <b/>
            <sz val="9"/>
            <color indexed="81"/>
            <rFont val="Segoe UI"/>
            <family val="2"/>
          </rPr>
          <t>* Pessoa Jurídica</t>
        </r>
        <r>
          <rPr>
            <sz val="9"/>
            <color indexed="81"/>
            <rFont val="Segoe UI"/>
            <family val="2"/>
          </rPr>
          <t xml:space="preserve">
01 - código
02 - cnpj
03 - situação
04 - razão social
05 - nome fantasia
06 - inscrição estadual
07 - código classificação
</t>
        </r>
        <r>
          <rPr>
            <b/>
            <sz val="9"/>
            <color indexed="81"/>
            <rFont val="Segoe UI"/>
            <family val="2"/>
          </rPr>
          <t>* Entidade</t>
        </r>
        <r>
          <rPr>
            <sz val="9"/>
            <color indexed="81"/>
            <rFont val="Segoe UI"/>
            <family val="2"/>
          </rPr>
          <t xml:space="preserve">
08 - código
</t>
        </r>
      </text>
    </comment>
    <comment ref="E170" authorId="1" shapeId="0" xr:uid="{00000000-0006-0000-0100-0000F0000000}">
      <text>
        <r>
          <rPr>
            <sz val="9"/>
            <color indexed="81"/>
            <rFont val="Segoe UI"/>
            <family val="2"/>
          </rPr>
          <t xml:space="preserve">01 - Pessoa Jurídica
02 - Entidade
</t>
        </r>
      </text>
    </comment>
    <comment ref="D171" authorId="1" shapeId="0" xr:uid="{00000000-0006-0000-0100-0000F1000000}">
      <text>
        <r>
          <rPr>
            <b/>
            <sz val="9"/>
            <color indexed="81"/>
            <rFont val="Segoe UI"/>
            <family val="2"/>
          </rPr>
          <t>* Pessoa Jurídica</t>
        </r>
        <r>
          <rPr>
            <sz val="9"/>
            <color indexed="81"/>
            <rFont val="Segoe UI"/>
            <family val="2"/>
          </rPr>
          <t xml:space="preserve">
01 - código
02 - cnpj
03 - situação
04 - nome fantasia
05 - comando
06 - mensagem
</t>
        </r>
      </text>
    </comment>
    <comment ref="E171" authorId="1" shapeId="0" xr:uid="{00000000-0006-0000-0100-0000F2000000}">
      <text>
        <r>
          <rPr>
            <sz val="9"/>
            <color indexed="81"/>
            <rFont val="Segoe UI"/>
            <family val="2"/>
          </rPr>
          <t xml:space="preserve">01 - Pessoa Jurídica
</t>
        </r>
      </text>
    </comment>
    <comment ref="D172" authorId="1" shapeId="0" xr:uid="{00000000-0006-0000-0100-0000F3000000}">
      <text>
        <r>
          <rPr>
            <b/>
            <sz val="9"/>
            <color indexed="81"/>
            <rFont val="Segoe UI"/>
            <family val="2"/>
          </rPr>
          <t>* Pessoas</t>
        </r>
        <r>
          <rPr>
            <sz val="9"/>
            <color indexed="81"/>
            <rFont val="Segoe UI"/>
            <family val="2"/>
          </rPr>
          <t xml:space="preserve">
01 - código
</t>
        </r>
        <r>
          <rPr>
            <b/>
            <sz val="9"/>
            <color indexed="81"/>
            <rFont val="Segoe UI"/>
            <family val="2"/>
          </rPr>
          <t>* Entidade</t>
        </r>
        <r>
          <rPr>
            <sz val="9"/>
            <color indexed="81"/>
            <rFont val="Segoe UI"/>
            <family val="2"/>
          </rPr>
          <t xml:space="preserve">
03 - código
04 - comando
05 - mensagem</t>
        </r>
      </text>
    </comment>
    <comment ref="E172" authorId="1" shapeId="0" xr:uid="{00000000-0006-0000-0100-0000F4000000}">
      <text>
        <r>
          <rPr>
            <sz val="9"/>
            <color indexed="81"/>
            <rFont val="Segoe UI"/>
            <family val="2"/>
          </rPr>
          <t xml:space="preserve">01 - Pessoa Jurídica
02 - Entidade
</t>
        </r>
      </text>
    </comment>
    <comment ref="D173" authorId="1" shapeId="0" xr:uid="{00000000-0006-0000-0100-0000F5000000}">
      <text>
        <r>
          <rPr>
            <b/>
            <sz val="9"/>
            <color indexed="81"/>
            <rFont val="Segoe UI"/>
            <family val="2"/>
          </rPr>
          <t>* Pessoa Jurídica</t>
        </r>
        <r>
          <rPr>
            <sz val="9"/>
            <color indexed="81"/>
            <rFont val="Segoe UI"/>
            <family val="2"/>
          </rPr>
          <t xml:space="preserve">
01 - código
02 - cnpj
03 - situação
04 - razão social
05 - nome fantasia
06 - inscrição estadual
07 - código classificação
08 - comando
09 - mensagem
</t>
        </r>
      </text>
    </comment>
    <comment ref="E173" authorId="1" shapeId="0" xr:uid="{00000000-0006-0000-0100-0000F6000000}">
      <text>
        <r>
          <rPr>
            <sz val="9"/>
            <color indexed="81"/>
            <rFont val="Segoe UI"/>
            <family val="2"/>
          </rPr>
          <t xml:space="preserve">01 - Pessoa Jurídica
</t>
        </r>
      </text>
    </comment>
    <comment ref="D176" authorId="1" shapeId="0" xr:uid="{00000000-0006-0000-0100-0000F7000000}">
      <text>
        <r>
          <rPr>
            <b/>
            <sz val="9"/>
            <color indexed="81"/>
            <rFont val="Segoe UI"/>
            <family val="2"/>
          </rPr>
          <t xml:space="preserve">* Conta Contábil
</t>
        </r>
        <r>
          <rPr>
            <sz val="9"/>
            <color indexed="81"/>
            <rFont val="Segoe UI"/>
            <family val="2"/>
          </rPr>
          <t>01 - código
02 - conta
03 - exercício
04 - função</t>
        </r>
      </text>
    </comment>
    <comment ref="E176" authorId="1" shapeId="0" xr:uid="{00000000-0006-0000-0100-0000F8000000}">
      <text>
        <r>
          <rPr>
            <sz val="9"/>
            <color indexed="81"/>
            <rFont val="Segoe UI"/>
            <family val="2"/>
          </rPr>
          <t>01 - Conta Contábil</t>
        </r>
      </text>
    </comment>
    <comment ref="D177" authorId="1" shapeId="0" xr:uid="{00000000-0006-0000-0100-0000F9000000}">
      <text>
        <r>
          <rPr>
            <b/>
            <sz val="9"/>
            <color indexed="81"/>
            <rFont val="Segoe UI"/>
            <family val="2"/>
          </rPr>
          <t xml:space="preserve">* Exercício
</t>
        </r>
        <r>
          <rPr>
            <sz val="9"/>
            <color indexed="81"/>
            <rFont val="Segoe UI"/>
            <family val="2"/>
          </rPr>
          <t>01 - código
02 - descrição</t>
        </r>
      </text>
    </comment>
    <comment ref="E177" authorId="1" shapeId="0" xr:uid="{00000000-0006-0000-0100-0000FA000000}">
      <text>
        <r>
          <rPr>
            <sz val="9"/>
            <color indexed="81"/>
            <rFont val="Segoe UI"/>
            <family val="2"/>
          </rPr>
          <t>01 - Exercício</t>
        </r>
      </text>
    </comment>
    <comment ref="D178" authorId="1" shapeId="0" xr:uid="{00000000-0006-0000-0100-0000FB000000}">
      <text>
        <r>
          <rPr>
            <b/>
            <sz val="9"/>
            <color indexed="81"/>
            <rFont val="Segoe UI"/>
            <family val="2"/>
          </rPr>
          <t xml:space="preserve">* Conta Contábil
</t>
        </r>
        <r>
          <rPr>
            <sz val="9"/>
            <color indexed="81"/>
            <rFont val="Segoe UI"/>
            <family val="2"/>
          </rPr>
          <t>01 - código
02 - conta
03 - exercício
04 - função
05 - comando
06 - mensagem</t>
        </r>
      </text>
    </comment>
    <comment ref="E178" authorId="1" shapeId="0" xr:uid="{00000000-0006-0000-0100-0000FC000000}">
      <text>
        <r>
          <rPr>
            <sz val="9"/>
            <color indexed="81"/>
            <rFont val="Segoe UI"/>
            <family val="2"/>
          </rPr>
          <t>01 - Conta Contábil</t>
        </r>
      </text>
    </comment>
    <comment ref="D179" authorId="1" shapeId="0" xr:uid="{00000000-0006-0000-0100-0000FD000000}">
      <text>
        <r>
          <rPr>
            <b/>
            <sz val="9"/>
            <color indexed="81"/>
            <rFont val="Segoe UI"/>
            <family val="2"/>
          </rPr>
          <t xml:space="preserve">* Contabilização do Terreno
</t>
        </r>
        <r>
          <rPr>
            <sz val="9"/>
            <color indexed="81"/>
            <rFont val="Segoe UI"/>
            <family val="2"/>
          </rPr>
          <t>01- código
02 - código do imóvel
03 - conta contábil
04 - valor de aquisição/avaliação
05 - valor contábil
06 - data da contabilização
07 - observação
08 - usuário cadastro
09 - data cadastro
10 - data alteração
11 - usuário alteração 
12 - flag origem vistoria</t>
        </r>
      </text>
    </comment>
    <comment ref="E179" authorId="1" shapeId="0" xr:uid="{00000000-0006-0000-0100-0000FE000000}">
      <text>
        <r>
          <rPr>
            <sz val="9"/>
            <color indexed="81"/>
            <rFont val="Segoe UI"/>
            <family val="2"/>
          </rPr>
          <t>01 - Contabilização do Terrreno</t>
        </r>
      </text>
    </comment>
    <comment ref="D180" authorId="1" shapeId="0" xr:uid="{00000000-0006-0000-0100-0000FF000000}">
      <text>
        <r>
          <rPr>
            <b/>
            <sz val="9"/>
            <color indexed="81"/>
            <rFont val="Segoe UI"/>
            <family val="2"/>
          </rPr>
          <t xml:space="preserve">* Contabilização do Terreno
</t>
        </r>
        <r>
          <rPr>
            <sz val="9"/>
            <color indexed="81"/>
            <rFont val="Segoe UI"/>
            <family val="2"/>
          </rPr>
          <t>01- código
02 - código do imóvel
03 - conta contábil
04 - valor de aquisição/avaliação
05 - valor contábil
06 - data da contabilização
07 - observação
08 - usuário cadastro
09 - data cadastro
10 - flag origem vistoria
11 - situação
12 - comando
13 - mensagem</t>
        </r>
      </text>
    </comment>
    <comment ref="E180" authorId="1" shapeId="0" xr:uid="{00000000-0006-0000-0100-000000010000}">
      <text>
        <r>
          <rPr>
            <sz val="9"/>
            <color indexed="81"/>
            <rFont val="Segoe UI"/>
            <family val="2"/>
          </rPr>
          <t>01 - Contabilização do Terrreno
02  - Imóvel</t>
        </r>
      </text>
    </comment>
    <comment ref="D181" authorId="1" shapeId="0" xr:uid="{00000000-0006-0000-0100-000001010000}">
      <text>
        <r>
          <rPr>
            <b/>
            <sz val="9"/>
            <color indexed="81"/>
            <rFont val="Segoe UI"/>
            <family val="2"/>
          </rPr>
          <t xml:space="preserve">* Conta Contábil
</t>
        </r>
        <r>
          <rPr>
            <sz val="9"/>
            <color indexed="81"/>
            <rFont val="Segoe UI"/>
            <family val="2"/>
          </rPr>
          <t>01 - código
02 - conta
03 - situação</t>
        </r>
      </text>
    </comment>
    <comment ref="E181" authorId="1" shapeId="0" xr:uid="{00000000-0006-0000-0100-000002010000}">
      <text>
        <r>
          <rPr>
            <sz val="9"/>
            <color indexed="81"/>
            <rFont val="Segoe UI"/>
            <family val="2"/>
          </rPr>
          <t>01 - Conta Contábil</t>
        </r>
      </text>
    </comment>
    <comment ref="D182" authorId="1" shapeId="0" xr:uid="{00000000-0006-0000-0100-000003010000}">
      <text>
        <r>
          <rPr>
            <b/>
            <sz val="9"/>
            <color indexed="81"/>
            <rFont val="Segoe UI"/>
            <family val="2"/>
          </rPr>
          <t xml:space="preserve">* Contabilização do Terreno
</t>
        </r>
        <r>
          <rPr>
            <sz val="9"/>
            <color indexed="81"/>
            <rFont val="Segoe UI"/>
            <family val="2"/>
          </rPr>
          <t>01- código
02 - código do imóvel
03 - conta contábil
04 - valor de aquisição/avaliação
05 - valor contábil
06 - data da contabilização
07 - observação
08 - usuário alteração
09 - data alteração
10 - flag origem vistoria
11 - situação
12 - comando
13 - mensagem</t>
        </r>
      </text>
    </comment>
    <comment ref="E182" authorId="1" shapeId="0" xr:uid="{00000000-0006-0000-0100-000004010000}">
      <text>
        <r>
          <rPr>
            <sz val="9"/>
            <color indexed="81"/>
            <rFont val="Segoe UI"/>
            <family val="2"/>
          </rPr>
          <t>01 - Contabilização do Terrreno
02  - Imóvel</t>
        </r>
      </text>
    </comment>
    <comment ref="D183" authorId="1" shapeId="0" xr:uid="{00000000-0006-0000-0100-000005010000}">
      <text>
        <r>
          <rPr>
            <b/>
            <sz val="9"/>
            <color indexed="81"/>
            <rFont val="Segoe UI"/>
            <family val="2"/>
          </rPr>
          <t xml:space="preserve">* Contabilização do Terreno
</t>
        </r>
        <r>
          <rPr>
            <sz val="9"/>
            <color indexed="81"/>
            <rFont val="Segoe UI"/>
            <family val="2"/>
          </rPr>
          <t>01- código
02 - código do imóvel
03 - conta contábil
04 - valor de aquisição/avaliação
05 - valor contábil
06 - data da contabilização
07 - observação
08 - flag origem vistoria
09 - situação</t>
        </r>
      </text>
    </comment>
    <comment ref="E183" authorId="1" shapeId="0" xr:uid="{00000000-0006-0000-0100-000006010000}">
      <text>
        <r>
          <rPr>
            <sz val="9"/>
            <color indexed="81"/>
            <rFont val="Segoe UI"/>
            <family val="2"/>
          </rPr>
          <t>01 - Contabilização do Terrreno
02  - Imóvel</t>
        </r>
      </text>
    </comment>
    <comment ref="D184" authorId="1" shapeId="0" xr:uid="{00000000-0006-0000-0100-000007010000}">
      <text>
        <r>
          <rPr>
            <b/>
            <sz val="9"/>
            <color indexed="81"/>
            <rFont val="Segoe UI"/>
            <family val="2"/>
          </rPr>
          <t xml:space="preserve">* Contabilização do Terreno
</t>
        </r>
        <r>
          <rPr>
            <sz val="9"/>
            <color indexed="81"/>
            <rFont val="Segoe UI"/>
            <family val="2"/>
          </rPr>
          <t xml:space="preserve">01- código
02 - código do imóvel
03 - conta contábil
04 - valor contábil
05 - data da contabilização
06 - situação
07 - comando
08 - mensagem
</t>
        </r>
      </text>
    </comment>
    <comment ref="E184" authorId="1" shapeId="0" xr:uid="{00000000-0006-0000-0100-000008010000}">
      <text>
        <r>
          <rPr>
            <sz val="9"/>
            <color indexed="81"/>
            <rFont val="Segoe UI"/>
            <family val="2"/>
          </rPr>
          <t>01 - Contabilização do Terrreno
02  - Imóvel</t>
        </r>
      </text>
    </comment>
    <comment ref="D185" authorId="1" shapeId="0" xr:uid="{00000000-0006-0000-0100-000009010000}">
      <text>
        <r>
          <rPr>
            <b/>
            <sz val="9"/>
            <color indexed="81"/>
            <rFont val="Segoe UI"/>
            <family val="2"/>
          </rPr>
          <t xml:space="preserve">* Contabilização do Terreno
</t>
        </r>
        <r>
          <rPr>
            <sz val="9"/>
            <color indexed="81"/>
            <rFont val="Segoe UI"/>
            <family val="2"/>
          </rPr>
          <t xml:space="preserve">01- código
02 - comando
03 - mensagem
</t>
        </r>
      </text>
    </comment>
    <comment ref="E185" authorId="1" shapeId="0" xr:uid="{00000000-0006-0000-0100-00000A010000}">
      <text>
        <r>
          <rPr>
            <sz val="9"/>
            <color indexed="81"/>
            <rFont val="Segoe UI"/>
            <family val="2"/>
          </rPr>
          <t>01 - Contabilização do Terrreno</t>
        </r>
      </text>
    </comment>
    <comment ref="D186" authorId="1" shapeId="0" xr:uid="{00000000-0006-0000-0100-00000B010000}">
      <text>
        <r>
          <rPr>
            <b/>
            <sz val="9"/>
            <color indexed="81"/>
            <rFont val="Segoe UI"/>
            <family val="2"/>
          </rPr>
          <t xml:space="preserve">* Contabilização do Terreno
</t>
        </r>
        <r>
          <rPr>
            <sz val="9"/>
            <color indexed="81"/>
            <rFont val="Segoe UI"/>
            <family val="2"/>
          </rPr>
          <t>01- código
02 - código do imóvel
03 - conta contábil
04 - valor de aquisição/avaliação
05 - valor contábil
06 - data da contabilização
07 - observação
08 - flag origem vistoria
09 - situação
10 - comando
11 - mensagem</t>
        </r>
      </text>
    </comment>
    <comment ref="E186" authorId="1" shapeId="0" xr:uid="{00000000-0006-0000-0100-00000C010000}">
      <text>
        <r>
          <rPr>
            <sz val="9"/>
            <color indexed="81"/>
            <rFont val="Segoe UI"/>
            <family val="2"/>
          </rPr>
          <t>01 - Contabilização do Terrreno
02  - Imóvel</t>
        </r>
      </text>
    </comment>
    <comment ref="D189" authorId="1" shapeId="0" xr:uid="{00000000-0006-0000-0100-00000D010000}">
      <text>
        <r>
          <rPr>
            <b/>
            <sz val="9"/>
            <color indexed="81"/>
            <rFont val="Segoe UI"/>
            <family val="2"/>
          </rPr>
          <t xml:space="preserve">* Conta Depreciação
</t>
        </r>
        <r>
          <rPr>
            <sz val="9"/>
            <color indexed="81"/>
            <rFont val="Segoe UI"/>
            <family val="2"/>
          </rPr>
          <t>01 - código
02 - conta
03 - situação</t>
        </r>
      </text>
    </comment>
    <comment ref="E189" authorId="1" shapeId="0" xr:uid="{00000000-0006-0000-0100-00000E010000}">
      <text>
        <r>
          <rPr>
            <sz val="9"/>
            <color indexed="81"/>
            <rFont val="Segoe UI"/>
            <family val="2"/>
          </rPr>
          <t>01 - Conta Depreciação</t>
        </r>
      </text>
    </comment>
    <comment ref="D190" authorId="1" shapeId="0" xr:uid="{00000000-0006-0000-0100-00000F010000}">
      <text>
        <r>
          <rPr>
            <b/>
            <sz val="9"/>
            <color indexed="81"/>
            <rFont val="Segoe UI"/>
            <family val="2"/>
          </rPr>
          <t xml:space="preserve">* Contabilização da Edificação
</t>
        </r>
        <r>
          <rPr>
            <sz val="9"/>
            <color indexed="81"/>
            <rFont val="Segoe UI"/>
            <family val="2"/>
          </rPr>
          <t xml:space="preserve">01- código
02 - código do imóvel
03 - conta contábil
04 - conta depreciação
05 - data da contabilização
06 - valor de aquisição/avaliação
07 - percentual valor residual
08 - valor residual
09 - valor depreciável
10 - taxa anual de depreciação
11 - vida útil remanescente
12 - cota depreciação mensal
13 - observação
14 - usuário cadastro
15 - data cadastro
16 - data alteração
17 - usuário alteração 
</t>
        </r>
        <r>
          <rPr>
            <b/>
            <sz val="9"/>
            <color indexed="81"/>
            <rFont val="Segoe UI"/>
            <family val="2"/>
          </rPr>
          <t>* Parâmetros Depreciação</t>
        </r>
        <r>
          <rPr>
            <sz val="9"/>
            <color indexed="81"/>
            <rFont val="Segoe UI"/>
            <family val="2"/>
          </rPr>
          <t xml:space="preserve">
18 - código
19 - estado de conservação
20 - características
21 - vida útil remanescente
22 - taxa anual de depreciação
23 - data base depreciação
24 - origem valor</t>
        </r>
      </text>
    </comment>
    <comment ref="E190" authorId="1" shapeId="0" xr:uid="{00000000-0006-0000-0100-000010010000}">
      <text>
        <r>
          <rPr>
            <sz val="9"/>
            <color indexed="81"/>
            <rFont val="Segoe UI"/>
            <family val="2"/>
          </rPr>
          <t>01 - Contabilização da Edificação
02 - Parâmetros Depreciação</t>
        </r>
      </text>
    </comment>
    <comment ref="D191" authorId="1" shapeId="0" xr:uid="{00000000-0006-0000-0100-000011010000}">
      <text>
        <r>
          <rPr>
            <b/>
            <sz val="9"/>
            <color indexed="81"/>
            <rFont val="Segoe UI"/>
            <family val="2"/>
          </rPr>
          <t xml:space="preserve">* Contabilização da Edificação
</t>
        </r>
        <r>
          <rPr>
            <sz val="9"/>
            <color indexed="81"/>
            <rFont val="Segoe UI"/>
            <family val="2"/>
          </rPr>
          <t xml:space="preserve">01- código
02 - código do imóvel
03 - conta contábil
04 - conta depreciação
05 - data da contabilização
06 - valor de aquisição/avaliação
07 - percentual valor residual
08 - valor residual
09 - valor depreciável
10 - taxa anual de depreciação
11 - vida útil remanescente
12 - cota depreciação mensal
13 - observação
14 - usuário cadastro
15 - data cadastro 
16 - flag origem vistoria
17 - situação
</t>
        </r>
        <r>
          <rPr>
            <b/>
            <sz val="9"/>
            <color indexed="81"/>
            <rFont val="Segoe UI"/>
            <family val="2"/>
          </rPr>
          <t>* Parâmetros Depreciação</t>
        </r>
        <r>
          <rPr>
            <sz val="9"/>
            <color indexed="81"/>
            <rFont val="Segoe UI"/>
            <family val="2"/>
          </rPr>
          <t xml:space="preserve">
18 - código
19 - estado de conservação
20 - características
21 - vida útil remanescente 
22 - taxa anual de depreciação
23 - data base depreciação
24 - origem valor
25 - comando
26 - mensagem</t>
        </r>
      </text>
    </comment>
    <comment ref="E191" authorId="1" shapeId="0" xr:uid="{00000000-0006-0000-0100-000012010000}">
      <text>
        <r>
          <rPr>
            <sz val="9"/>
            <color indexed="81"/>
            <rFont val="Segoe UI"/>
            <family val="2"/>
          </rPr>
          <t>01 - Contabilização da Edificação
02  - Imóvel
03 - Documentos do Imóvel</t>
        </r>
      </text>
    </comment>
    <comment ref="D192" authorId="1" shapeId="0" xr:uid="{00000000-0006-0000-0100-000013010000}">
      <text>
        <r>
          <rPr>
            <b/>
            <sz val="9"/>
            <color indexed="81"/>
            <rFont val="Segoe UI"/>
            <family val="2"/>
          </rPr>
          <t xml:space="preserve">* Conta Depreciação
</t>
        </r>
        <r>
          <rPr>
            <sz val="9"/>
            <color indexed="81"/>
            <rFont val="Segoe UI"/>
            <family val="2"/>
          </rPr>
          <t>01 - código
02 - conta
03 - situação</t>
        </r>
      </text>
    </comment>
    <comment ref="E192" authorId="1" shapeId="0" xr:uid="{00000000-0006-0000-0100-000014010000}">
      <text>
        <r>
          <rPr>
            <sz val="9"/>
            <color indexed="81"/>
            <rFont val="Segoe UI"/>
            <family val="2"/>
          </rPr>
          <t>01 - Conta Depreciação</t>
        </r>
      </text>
    </comment>
    <comment ref="D193" authorId="1" shapeId="0" xr:uid="{00000000-0006-0000-0100-000015010000}">
      <text>
        <r>
          <rPr>
            <b/>
            <sz val="9"/>
            <color indexed="81"/>
            <rFont val="Segoe UI"/>
            <family val="2"/>
          </rPr>
          <t xml:space="preserve">* Tipos de Estado de Conservação
</t>
        </r>
        <r>
          <rPr>
            <sz val="9"/>
            <color indexed="81"/>
            <rFont val="Segoe UI"/>
            <family val="2"/>
          </rPr>
          <t>01- código
02- estado de conservação
03- vida útil remanescente
04- valor residual
05- número de cotas (mensal)
06- % mensal de depreciação
07- % anual de depreciação
08- comando
09- mensagem</t>
        </r>
      </text>
    </comment>
    <comment ref="E193" authorId="1" shapeId="0" xr:uid="{00000000-0006-0000-0100-000016010000}">
      <text>
        <r>
          <rPr>
            <sz val="9"/>
            <color indexed="81"/>
            <rFont val="Segoe UI"/>
            <family val="2"/>
          </rPr>
          <t>01 - Tipos de Estado de Conservação</t>
        </r>
      </text>
    </comment>
    <comment ref="D194" authorId="1" shapeId="0" xr:uid="{00000000-0006-0000-0100-000017010000}">
      <text>
        <r>
          <rPr>
            <b/>
            <sz val="9"/>
            <color indexed="81"/>
            <rFont val="Segoe UI"/>
            <family val="2"/>
          </rPr>
          <t xml:space="preserve">* Contabilização da Edificação
</t>
        </r>
        <r>
          <rPr>
            <sz val="9"/>
            <color indexed="81"/>
            <rFont val="Segoe UI"/>
            <family val="2"/>
          </rPr>
          <t xml:space="preserve">01- código
02 - código do imóvel
03 - conta contábil
04 - conta depreciação
05 - data da contabilização
06 - valor de aquisição/avaliação
07 - percentual valor residual
08 - valor residual
09 - valor depreciável
10 - taxa anual de depreciação
11 - vida útil remanescente
12 - cota depreciação mensal
13 - observação
14 - usuário alteração
15 - data alteração
16 - flag origem vistoria
17 - situação
</t>
        </r>
        <r>
          <rPr>
            <b/>
            <sz val="9"/>
            <color indexed="81"/>
            <rFont val="Segoe UI"/>
            <family val="2"/>
          </rPr>
          <t>* Parâmetros Depreciação</t>
        </r>
        <r>
          <rPr>
            <sz val="9"/>
            <color indexed="81"/>
            <rFont val="Segoe UI"/>
            <family val="2"/>
          </rPr>
          <t xml:space="preserve">
18 - código
19 - estado de conservação
20 - características
21 - vida útil remanescente 
22 - taxa anual de depreciação
23 - data base depreciação
24 - origem valor
25 - comando
26 - mensagem</t>
        </r>
      </text>
    </comment>
    <comment ref="E194" authorId="1" shapeId="0" xr:uid="{00000000-0006-0000-0100-000018010000}">
      <text>
        <r>
          <rPr>
            <sz val="9"/>
            <color indexed="81"/>
            <rFont val="Segoe UI"/>
            <family val="2"/>
          </rPr>
          <t>01 - Contabilização da Edificação
02  - Imóvel
03 - Documentos do Imóvel</t>
        </r>
      </text>
    </comment>
    <comment ref="D195" authorId="1" shapeId="0" xr:uid="{00000000-0006-0000-0100-000019010000}">
      <text>
        <r>
          <rPr>
            <b/>
            <sz val="9"/>
            <color indexed="81"/>
            <rFont val="Segoe UI"/>
            <family val="2"/>
          </rPr>
          <t xml:space="preserve">* Contabilização da Edificação
</t>
        </r>
        <r>
          <rPr>
            <sz val="9"/>
            <color indexed="81"/>
            <rFont val="Segoe UI"/>
            <family val="2"/>
          </rPr>
          <t>01- código
02 - código do imóvel
03 - conta contábil
04 - conta depreciação
05 - data da contabilização
06 - valor de aquisição/avaliação
07 - percentual valor residual
08 - valor residual
09 - valor depreciável
10 - taxa anual de depreciação
11 - vida útil remanescente
12 - cota depreciação mensal
13 - observação
14 - flag origem vistoria
15 - situação
16 - data base depreciação
17 - origem valor</t>
        </r>
      </text>
    </comment>
    <comment ref="E195" authorId="1" shapeId="0" xr:uid="{00000000-0006-0000-0100-00001A010000}">
      <text>
        <r>
          <rPr>
            <sz val="9"/>
            <color indexed="81"/>
            <rFont val="Segoe UI"/>
            <family val="2"/>
          </rPr>
          <t xml:space="preserve">01 - Contabilização da Edificação
</t>
        </r>
      </text>
    </comment>
    <comment ref="D196" authorId="1" shapeId="0" xr:uid="{00000000-0006-0000-0100-00001B010000}">
      <text>
        <r>
          <rPr>
            <b/>
            <sz val="9"/>
            <color indexed="81"/>
            <rFont val="Segoe UI"/>
            <family val="2"/>
          </rPr>
          <t xml:space="preserve">* Contabilização da Edificação
</t>
        </r>
        <r>
          <rPr>
            <sz val="9"/>
            <color indexed="81"/>
            <rFont val="Segoe UI"/>
            <family val="2"/>
          </rPr>
          <t xml:space="preserve">01- código
02 - código do imóvel
03 - conta contábil
04 - conta depreciação
05 - data da contabilização
09 - valor depreciável
11 - vida útil remanescente
12 - cota depreciação mensal
13 - situação
14 - comando
15 - mensagem
</t>
        </r>
      </text>
    </comment>
    <comment ref="E196" authorId="1" shapeId="0" xr:uid="{00000000-0006-0000-0100-00001C010000}">
      <text>
        <r>
          <rPr>
            <sz val="9"/>
            <color indexed="81"/>
            <rFont val="Segoe UI"/>
            <family val="2"/>
          </rPr>
          <t>01 - Contabilização da Edificação
02  - Imóvel</t>
        </r>
      </text>
    </comment>
    <comment ref="D197" authorId="1" shapeId="0" xr:uid="{00000000-0006-0000-0100-00001D010000}">
      <text>
        <r>
          <rPr>
            <b/>
            <sz val="9"/>
            <color indexed="81"/>
            <rFont val="Segoe UI"/>
            <family val="2"/>
          </rPr>
          <t xml:space="preserve">* Contabilização da Edificação
</t>
        </r>
        <r>
          <rPr>
            <sz val="9"/>
            <color indexed="81"/>
            <rFont val="Segoe UI"/>
            <family val="2"/>
          </rPr>
          <t xml:space="preserve">01- código
02 - comando
03 - mensagem
</t>
        </r>
      </text>
    </comment>
    <comment ref="E197" authorId="1" shapeId="0" xr:uid="{00000000-0006-0000-0100-00001E010000}">
      <text>
        <r>
          <rPr>
            <sz val="9"/>
            <color indexed="81"/>
            <rFont val="Segoe UI"/>
            <family val="2"/>
          </rPr>
          <t>01 - Contabilização da Edificação</t>
        </r>
      </text>
    </comment>
    <comment ref="D198" authorId="1" shapeId="0" xr:uid="{00000000-0006-0000-0100-00001F010000}">
      <text>
        <r>
          <rPr>
            <b/>
            <sz val="9"/>
            <color indexed="81"/>
            <rFont val="Segoe UI"/>
            <family val="2"/>
          </rPr>
          <t xml:space="preserve">* Contabilização da Edificação
</t>
        </r>
        <r>
          <rPr>
            <sz val="9"/>
            <color indexed="81"/>
            <rFont val="Segoe UI"/>
            <family val="2"/>
          </rPr>
          <t>01- código
02 - código do imóvel
03 - conta contábil
04 - conta depreciação
05 - data da contabilização
06 - valor de aquisição/avaliação
07 - percentual valor residual
08 - valor residual
09 - valor depreciável
10 - taxa anual de depreciação
11 - vida útil remanescente
12 - cota depreciação mensal
13 - observação
14 - flag origem vistoria
15 - situação
16 - data base depreciação
17 - origem valor
18 - comando
19 - mensagem</t>
        </r>
      </text>
    </comment>
    <comment ref="E198" authorId="1" shapeId="0" xr:uid="{00000000-0006-0000-0100-000020010000}">
      <text>
        <r>
          <rPr>
            <sz val="9"/>
            <color indexed="81"/>
            <rFont val="Segoe UI"/>
            <family val="2"/>
          </rPr>
          <t xml:space="preserve">01 - Contabilização da Edificação
</t>
        </r>
      </text>
    </comment>
    <comment ref="D201" authorId="1" shapeId="0" xr:uid="{00000000-0006-0000-0100-000021010000}">
      <text>
        <r>
          <rPr>
            <b/>
            <sz val="9"/>
            <color indexed="81"/>
            <rFont val="Segoe UI"/>
            <family val="2"/>
          </rPr>
          <t xml:space="preserve">* Matrícula Pai
</t>
        </r>
        <r>
          <rPr>
            <sz val="9"/>
            <color indexed="81"/>
            <rFont val="Segoe UI"/>
            <family val="2"/>
          </rPr>
          <t xml:space="preserve">01 - código
02 - matrícula
03 - município
04 - área total do terreno
05 - descrição
06 - data cadastro
07 - usuário cadastro
08 - data alteração
09 - usuário alteração
</t>
        </r>
        <r>
          <rPr>
            <b/>
            <sz val="9"/>
            <color indexed="81"/>
            <rFont val="Segoe UI"/>
            <family val="2"/>
          </rPr>
          <t xml:space="preserve">* Histórico Alteração
</t>
        </r>
        <r>
          <rPr>
            <sz val="9"/>
            <color indexed="81"/>
            <rFont val="Segoe UI"/>
            <family val="2"/>
          </rPr>
          <t>10 - código
11 - justificativa alteração
12 - matrícula antiga
13 - matrícula nova
14 - data alteração
15 - usuário alteração</t>
        </r>
      </text>
    </comment>
    <comment ref="E201" authorId="1" shapeId="0" xr:uid="{00000000-0006-0000-0100-000022010000}">
      <text>
        <r>
          <rPr>
            <sz val="9"/>
            <color indexed="81"/>
            <rFont val="Segoe UI"/>
            <family val="2"/>
          </rPr>
          <t>01 - Matrícula Pai
02 - Histórico Alteração</t>
        </r>
      </text>
    </comment>
    <comment ref="D202" authorId="1" shapeId="0" xr:uid="{00000000-0006-0000-0100-000023010000}">
      <text>
        <r>
          <rPr>
            <b/>
            <sz val="9"/>
            <color indexed="81"/>
            <rFont val="Segoe UI"/>
            <family val="2"/>
          </rPr>
          <t xml:space="preserve">* Matrícula Pai
</t>
        </r>
        <r>
          <rPr>
            <sz val="9"/>
            <color indexed="81"/>
            <rFont val="Segoe UI"/>
            <family val="2"/>
          </rPr>
          <t xml:space="preserve">01 - código
02 - matrícula
03 - município
04 - área total do terreno
05 - descrição
06 - data cadastro
07 - usuário cadastro
08 - comando
09 - mensagem
</t>
        </r>
      </text>
    </comment>
    <comment ref="E202" authorId="1" shapeId="0" xr:uid="{00000000-0006-0000-0100-000024010000}">
      <text>
        <r>
          <rPr>
            <sz val="9"/>
            <color indexed="81"/>
            <rFont val="Segoe UI"/>
            <family val="2"/>
          </rPr>
          <t>01 - Matrícula Pai
02 - usuário</t>
        </r>
      </text>
    </comment>
    <comment ref="D203" authorId="1" shapeId="0" xr:uid="{00000000-0006-0000-0100-000025010000}">
      <text>
        <r>
          <rPr>
            <b/>
            <sz val="9"/>
            <color indexed="81"/>
            <rFont val="Segoe UI"/>
            <family val="2"/>
          </rPr>
          <t xml:space="preserve">* Matrícula Pai
</t>
        </r>
        <r>
          <rPr>
            <sz val="9"/>
            <color indexed="81"/>
            <rFont val="Segoe UI"/>
            <family val="2"/>
          </rPr>
          <t xml:space="preserve">01 - código
02 - matrícula
03 - data alteração
04 - usuário alteração
</t>
        </r>
        <r>
          <rPr>
            <b/>
            <sz val="9"/>
            <color indexed="81"/>
            <rFont val="Segoe UI"/>
            <family val="2"/>
          </rPr>
          <t xml:space="preserve">* Histórico Alteração
</t>
        </r>
        <r>
          <rPr>
            <sz val="9"/>
            <color indexed="81"/>
            <rFont val="Segoe UI"/>
            <family val="2"/>
          </rPr>
          <t>05 - código
06 - justificativa alteração
07 - matrícula antiga
08 - matrícula nova
09 - data alteração
10 - usuário alteração
11 - comando
12 - mensagem</t>
        </r>
      </text>
    </comment>
    <comment ref="E203" authorId="1" shapeId="0" xr:uid="{00000000-0006-0000-0100-000026010000}">
      <text>
        <r>
          <rPr>
            <sz val="9"/>
            <color indexed="81"/>
            <rFont val="Segoe UI"/>
            <family val="2"/>
          </rPr>
          <t>01 - Matrícula Pai
02 - Usuário
03 - Imóvel</t>
        </r>
      </text>
    </comment>
    <comment ref="D204" authorId="1" shapeId="0" xr:uid="{00000000-0006-0000-0100-000027010000}">
      <text>
        <r>
          <rPr>
            <b/>
            <sz val="9"/>
            <color indexed="81"/>
            <rFont val="Segoe UI"/>
            <family val="2"/>
          </rPr>
          <t xml:space="preserve">* Matrícula Pai
</t>
        </r>
        <r>
          <rPr>
            <sz val="9"/>
            <color indexed="81"/>
            <rFont val="Segoe UI"/>
            <family val="2"/>
          </rPr>
          <t xml:space="preserve">01 - código
02 - matrícula
03 - data alteração
04 - usuário alteração
</t>
        </r>
        <r>
          <rPr>
            <b/>
            <sz val="9"/>
            <color indexed="81"/>
            <rFont val="Segoe UI"/>
            <family val="2"/>
          </rPr>
          <t xml:space="preserve">* Histórico Alteração
</t>
        </r>
        <r>
          <rPr>
            <sz val="9"/>
            <color indexed="81"/>
            <rFont val="Segoe UI"/>
            <family val="2"/>
          </rPr>
          <t xml:space="preserve">05 - código
06 - justificativa alteração
07 - matrícula antiga
08 - matrícula nova
09 - data alteração
10 - usuário alteração
</t>
        </r>
      </text>
    </comment>
    <comment ref="E204" authorId="1" shapeId="0" xr:uid="{00000000-0006-0000-0100-000028010000}">
      <text>
        <r>
          <rPr>
            <sz val="9"/>
            <color indexed="81"/>
            <rFont val="Segoe UI"/>
            <family val="2"/>
          </rPr>
          <t>01 - Matrícula Pai
02 - Usuário</t>
        </r>
      </text>
    </comment>
    <comment ref="D205" authorId="1" shapeId="0" xr:uid="{00000000-0006-0000-0100-000029010000}">
      <text>
        <r>
          <rPr>
            <b/>
            <sz val="9"/>
            <color indexed="81"/>
            <rFont val="Segoe UI"/>
            <family val="2"/>
          </rPr>
          <t xml:space="preserve">* Matrícula Pai
</t>
        </r>
        <r>
          <rPr>
            <sz val="9"/>
            <color indexed="81"/>
            <rFont val="Segoe UI"/>
            <family val="2"/>
          </rPr>
          <t xml:space="preserve">01 - código
02 - comando
03 - mensagem
</t>
        </r>
      </text>
    </comment>
    <comment ref="E205" authorId="1" shapeId="0" xr:uid="{00000000-0006-0000-0100-00002A010000}">
      <text>
        <r>
          <rPr>
            <sz val="9"/>
            <color indexed="81"/>
            <rFont val="Segoe UI"/>
            <family val="2"/>
          </rPr>
          <t>01 - Matrícula Pai
02 - Imóvel</t>
        </r>
      </text>
    </comment>
    <comment ref="D206" authorId="1" shapeId="0" xr:uid="{00000000-0006-0000-0100-00002B010000}">
      <text>
        <r>
          <rPr>
            <b/>
            <sz val="9"/>
            <color indexed="81"/>
            <rFont val="Segoe UI"/>
            <family val="2"/>
          </rPr>
          <t xml:space="preserve">* Matrícula Pai
</t>
        </r>
        <r>
          <rPr>
            <sz val="9"/>
            <color indexed="81"/>
            <rFont val="Segoe UI"/>
            <family val="2"/>
          </rPr>
          <t xml:space="preserve">01 - código
02 - matrícula
03 - município
04 - área total do terreno
05 - descrição
</t>
        </r>
        <r>
          <rPr>
            <b/>
            <sz val="9"/>
            <color indexed="81"/>
            <rFont val="Segoe UI"/>
            <family val="2"/>
          </rPr>
          <t>* Vínculo Imóvel</t>
        </r>
        <r>
          <rPr>
            <sz val="9"/>
            <color indexed="81"/>
            <rFont val="Segoe UI"/>
            <family val="2"/>
          </rPr>
          <t xml:space="preserve">
06 - código matrícula pai
07 - código imóvel filho
08 - flag ativo
</t>
        </r>
        <r>
          <rPr>
            <b/>
            <sz val="9"/>
            <color indexed="81"/>
            <rFont val="Segoe UI"/>
            <family val="2"/>
          </rPr>
          <t>* Imóvel</t>
        </r>
        <r>
          <rPr>
            <sz val="9"/>
            <color indexed="81"/>
            <rFont val="Segoe UI"/>
            <family val="2"/>
          </rPr>
          <t xml:space="preserve">
09 - nome do imóvel
10 - matrícula
11 - RIP
</t>
        </r>
        <r>
          <rPr>
            <b/>
            <sz val="9"/>
            <color indexed="81"/>
            <rFont val="Segoe UI"/>
            <family val="2"/>
          </rPr>
          <t>* Identificação do Imóvel</t>
        </r>
        <r>
          <rPr>
            <sz val="9"/>
            <color indexed="81"/>
            <rFont val="Segoe UI"/>
            <family val="2"/>
          </rPr>
          <t xml:space="preserve">
12 - titularidade
13 - responsável patrimonial
</t>
        </r>
        <r>
          <rPr>
            <b/>
            <sz val="9"/>
            <color indexed="81"/>
            <rFont val="Segoe UI"/>
            <family val="2"/>
          </rPr>
          <t>* Pessoa Física</t>
        </r>
        <r>
          <rPr>
            <sz val="9"/>
            <color indexed="81"/>
            <rFont val="Segoe UI"/>
            <family val="2"/>
          </rPr>
          <t xml:space="preserve">
14 - nome
</t>
        </r>
        <r>
          <rPr>
            <b/>
            <sz val="9"/>
            <color indexed="81"/>
            <rFont val="Segoe UI"/>
            <family val="2"/>
          </rPr>
          <t xml:space="preserve">
* Pessoa Jurídica</t>
        </r>
        <r>
          <rPr>
            <sz val="9"/>
            <color indexed="81"/>
            <rFont val="Segoe UI"/>
            <family val="2"/>
          </rPr>
          <t xml:space="preserve">
15 - nome
</t>
        </r>
        <r>
          <rPr>
            <b/>
            <sz val="9"/>
            <color indexed="81"/>
            <rFont val="Segoe UI"/>
            <family val="2"/>
          </rPr>
          <t>* Localização</t>
        </r>
        <r>
          <rPr>
            <sz val="9"/>
            <color indexed="81"/>
            <rFont val="Segoe UI"/>
            <family val="2"/>
          </rPr>
          <t xml:space="preserve">
16 - código município
</t>
        </r>
        <r>
          <rPr>
            <b/>
            <sz val="9"/>
            <color indexed="81"/>
            <rFont val="Segoe UI"/>
            <family val="2"/>
          </rPr>
          <t>* Município</t>
        </r>
        <r>
          <rPr>
            <sz val="9"/>
            <color indexed="81"/>
            <rFont val="Segoe UI"/>
            <family val="2"/>
          </rPr>
          <t xml:space="preserve">
17 - descrição
</t>
        </r>
        <r>
          <rPr>
            <b/>
            <sz val="9"/>
            <color indexed="81"/>
            <rFont val="Segoe UI"/>
            <family val="2"/>
          </rPr>
          <t>* Vistorias do Imóvel</t>
        </r>
        <r>
          <rPr>
            <sz val="9"/>
            <color indexed="81"/>
            <rFont val="Segoe UI"/>
            <family val="2"/>
          </rPr>
          <t xml:space="preserve">
18 - código imóvel
</t>
        </r>
        <r>
          <rPr>
            <b/>
            <sz val="9"/>
            <color indexed="81"/>
            <rFont val="Segoe UI"/>
            <family val="2"/>
          </rPr>
          <t>* Avaliação</t>
        </r>
        <r>
          <rPr>
            <sz val="9"/>
            <color indexed="81"/>
            <rFont val="Segoe UI"/>
            <family val="2"/>
          </rPr>
          <t xml:space="preserve">
19 - valor do imóvel calculado
20 - Quantidade 
21 - Valor total
22 - comando
23 - comando
24 - mensagem</t>
        </r>
      </text>
    </comment>
    <comment ref="E206" authorId="2" shapeId="0" xr:uid="{00000000-0006-0000-0100-00002C010000}">
      <text>
        <r>
          <rPr>
            <sz val="9"/>
            <color indexed="81"/>
            <rFont val="Segoe UI"/>
            <family val="2"/>
          </rPr>
          <t>01 - Vínculo Imóvel
02 - Imóvel
03 - Identificação
04 - Órgão
05 - Vistorias do Imóvel
06 - Matrícula Pai</t>
        </r>
      </text>
    </comment>
    <comment ref="D207" authorId="1" shapeId="0" xr:uid="{00000000-0006-0000-0100-00002D010000}">
      <text>
        <r>
          <rPr>
            <b/>
            <sz val="9"/>
            <color indexed="81"/>
            <rFont val="Segoe UI"/>
            <family val="2"/>
          </rPr>
          <t xml:space="preserve">* Matrícula Pai
</t>
        </r>
        <r>
          <rPr>
            <sz val="9"/>
            <color indexed="81"/>
            <rFont val="Segoe UI"/>
            <family val="2"/>
          </rPr>
          <t xml:space="preserve">01 - código
02 - matrícula
03 - município
04 - área total do terreno
05 - descrição
</t>
        </r>
        <r>
          <rPr>
            <b/>
            <sz val="9"/>
            <color indexed="81"/>
            <rFont val="Segoe UI"/>
            <family val="2"/>
          </rPr>
          <t xml:space="preserve">* Histórico Alteração
</t>
        </r>
        <r>
          <rPr>
            <sz val="9"/>
            <color indexed="81"/>
            <rFont val="Segoe UI"/>
            <family val="2"/>
          </rPr>
          <t>06 - código
07 - justificativa alteração
08 - matrícula antiga
09 - matrícula nova
10 - data alteração
11 - usuário alteração
12 - comando
13 - mensagem</t>
        </r>
      </text>
    </comment>
    <comment ref="E207" authorId="1" shapeId="0" xr:uid="{00000000-0006-0000-0100-00002E010000}">
      <text>
        <r>
          <rPr>
            <sz val="9"/>
            <color indexed="81"/>
            <rFont val="Segoe UI"/>
            <family val="2"/>
          </rPr>
          <t>01 - Matrícula Pai
02 - Usuário</t>
        </r>
      </text>
    </comment>
    <comment ref="D210" authorId="1" shapeId="0" xr:uid="{00000000-0006-0000-0100-00002F010000}">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09 - usuário cadastro
10 - usuário alteração
11 - data cadastro
12 - data alteração
</t>
        </r>
      </text>
    </comment>
    <comment ref="E210" authorId="1" shapeId="0" xr:uid="{00000000-0006-0000-0100-000030010000}">
      <text>
        <r>
          <rPr>
            <sz val="9"/>
            <color indexed="81"/>
            <rFont val="Segoe UI"/>
            <family val="2"/>
          </rPr>
          <t>01 - Histórico</t>
        </r>
      </text>
    </comment>
    <comment ref="D211" authorId="1" shapeId="0" xr:uid="{00000000-0006-0000-0100-000031010000}">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09 - usuário cadastro
10 - data cadastro
11 - comando
12 - mensagem
</t>
        </r>
      </text>
    </comment>
    <comment ref="E211" authorId="1" shapeId="0" xr:uid="{00000000-0006-0000-0100-000032010000}">
      <text>
        <r>
          <rPr>
            <sz val="9"/>
            <color indexed="81"/>
            <rFont val="Segoe UI"/>
            <family val="2"/>
          </rPr>
          <t>01 - Histórico</t>
        </r>
      </text>
    </comment>
    <comment ref="D212" authorId="1" shapeId="0" xr:uid="{00000000-0006-0000-0100-000033010000}">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09 - usuário alteração
10 - data alteração
11 - comando
12 - mensagem
</t>
        </r>
      </text>
    </comment>
    <comment ref="E212" authorId="1" shapeId="0" xr:uid="{00000000-0006-0000-0100-000034010000}">
      <text>
        <r>
          <rPr>
            <sz val="9"/>
            <color indexed="81"/>
            <rFont val="Segoe UI"/>
            <family val="2"/>
          </rPr>
          <t>01 - Histórico</t>
        </r>
      </text>
    </comment>
    <comment ref="D213" authorId="1" shapeId="0" xr:uid="{00000000-0006-0000-0100-000035010000}">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t>
        </r>
      </text>
    </comment>
    <comment ref="E213" authorId="1" shapeId="0" xr:uid="{00000000-0006-0000-0100-000036010000}">
      <text>
        <r>
          <rPr>
            <sz val="9"/>
            <color indexed="81"/>
            <rFont val="Segoe UI"/>
            <family val="2"/>
          </rPr>
          <t>01 - Histórico</t>
        </r>
      </text>
    </comment>
    <comment ref="D214" authorId="1" shapeId="0" xr:uid="{00000000-0006-0000-0100-000037010000}">
      <text>
        <r>
          <rPr>
            <b/>
            <sz val="9"/>
            <color indexed="81"/>
            <rFont val="Segoe UI"/>
            <family val="2"/>
          </rPr>
          <t xml:space="preserve">* Histórico
</t>
        </r>
        <r>
          <rPr>
            <sz val="9"/>
            <color indexed="81"/>
            <rFont val="Segoe UI"/>
            <family val="2"/>
          </rPr>
          <t xml:space="preserve">01 - código
02 - comando
03 - mensagem
</t>
        </r>
      </text>
    </comment>
    <comment ref="E214" authorId="1" shapeId="0" xr:uid="{00000000-0006-0000-0100-000038010000}">
      <text>
        <r>
          <rPr>
            <sz val="9"/>
            <color indexed="81"/>
            <rFont val="Segoe UI"/>
            <family val="2"/>
          </rPr>
          <t>01 - Histórico</t>
        </r>
      </text>
    </comment>
    <comment ref="D215" authorId="1" shapeId="0" xr:uid="{00000000-0006-0000-0100-000039010000}">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09 - usuário cadastro
10 - data cadastro
09 - usuário alteração
10 - data alteração
</t>
        </r>
      </text>
    </comment>
    <comment ref="E215" authorId="1" shapeId="0" xr:uid="{00000000-0006-0000-0100-00003A010000}">
      <text>
        <r>
          <rPr>
            <sz val="9"/>
            <color indexed="81"/>
            <rFont val="Segoe UI"/>
            <family val="2"/>
          </rPr>
          <t>01 - Histórico
02 - Usuário</t>
        </r>
      </text>
    </comment>
    <comment ref="D218" authorId="1" shapeId="0" xr:uid="{00000000-0006-0000-0100-00003B010000}">
      <text>
        <r>
          <rPr>
            <b/>
            <sz val="9"/>
            <color indexed="81"/>
            <rFont val="Segoe UI"/>
            <family val="2"/>
          </rPr>
          <t xml:space="preserve">* Imóvel
</t>
        </r>
        <r>
          <rPr>
            <sz val="9"/>
            <color indexed="81"/>
            <rFont val="Segoe UI"/>
            <family val="2"/>
          </rPr>
          <t>01 - codigo
02 - RIP
03 - nome imóvel
04 - tipo
05 - data cadastro</t>
        </r>
        <r>
          <rPr>
            <b/>
            <sz val="9"/>
            <color indexed="81"/>
            <rFont val="Segoe UI"/>
            <family val="2"/>
          </rPr>
          <t xml:space="preserve">
* Localização
</t>
        </r>
        <r>
          <rPr>
            <sz val="9"/>
            <color indexed="81"/>
            <rFont val="Segoe UI"/>
            <family val="2"/>
          </rPr>
          <t>06 - matricula</t>
        </r>
        <r>
          <rPr>
            <b/>
            <sz val="9"/>
            <color indexed="81"/>
            <rFont val="Segoe UI"/>
            <family val="2"/>
          </rPr>
          <t xml:space="preserve">
* Identificação Imóvel
</t>
        </r>
        <r>
          <rPr>
            <sz val="9"/>
            <color indexed="81"/>
            <rFont val="Segoe UI"/>
            <family val="2"/>
          </rPr>
          <t>07 - titularidade
08 - comando
09 - mensagem</t>
        </r>
      </text>
    </comment>
    <comment ref="E218" authorId="1" shapeId="0" xr:uid="{00000000-0006-0000-0100-00003C010000}">
      <text>
        <r>
          <rPr>
            <sz val="9"/>
            <color indexed="81"/>
            <rFont val="Segoe UI"/>
            <family val="2"/>
          </rPr>
          <t>01 - Imóvel
02 - Localização
03 - Identificação Imóvel</t>
        </r>
      </text>
    </comment>
    <comment ref="D221" authorId="1" shapeId="0" xr:uid="{00000000-0006-0000-0100-00003D010000}">
      <text>
        <r>
          <rPr>
            <b/>
            <sz val="9"/>
            <color indexed="81"/>
            <rFont val="Segoe UI"/>
            <family val="2"/>
          </rPr>
          <t xml:space="preserve">* Vinculo Tipo de Unidade e CC
</t>
        </r>
        <r>
          <rPr>
            <sz val="9"/>
            <color indexed="81"/>
            <rFont val="Segoe UI"/>
            <family val="2"/>
          </rPr>
          <t>01 - código
02 - código tipo unidade
03 - código conta contabil
04 - usuário cadastro
05 - usuário alteração
06 - data cadastro
07 - data alteração
08 - situação</t>
        </r>
      </text>
    </comment>
    <comment ref="E221" authorId="1" shapeId="0" xr:uid="{00000000-0006-0000-0100-00003E010000}">
      <text>
        <r>
          <rPr>
            <sz val="9"/>
            <color indexed="81"/>
            <rFont val="Segoe UI"/>
            <family val="2"/>
          </rPr>
          <t>01 - Vìnculo Tipo de Unidade e CC</t>
        </r>
      </text>
    </comment>
    <comment ref="D222" authorId="1" shapeId="0" xr:uid="{00000000-0006-0000-0100-00003F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usuário cadastro
05 - data cadastro
06 - situação
07 - comando
08 - mensagem
</t>
        </r>
      </text>
    </comment>
    <comment ref="E222" authorId="1" shapeId="0" xr:uid="{00000000-0006-0000-0100-000040010000}">
      <text>
        <r>
          <rPr>
            <sz val="9"/>
            <color indexed="81"/>
            <rFont val="Segoe UI"/>
            <family val="2"/>
          </rPr>
          <t>01 - Vìnculo Tipo de Unidade e CC
02 - Conta Contábil
03 - Tipo Unidade</t>
        </r>
      </text>
    </comment>
    <comment ref="D223" authorId="1" shapeId="0" xr:uid="{00000000-0006-0000-0100-000041010000}">
      <text>
        <r>
          <rPr>
            <b/>
            <sz val="9"/>
            <color indexed="81"/>
            <rFont val="Segoe UI"/>
            <family val="2"/>
          </rPr>
          <t xml:space="preserve">* Tipo Unidade
</t>
        </r>
        <r>
          <rPr>
            <sz val="9"/>
            <color indexed="81"/>
            <rFont val="Segoe UI"/>
            <family val="2"/>
          </rPr>
          <t>01 - código
02 - tipo de unidade</t>
        </r>
      </text>
    </comment>
    <comment ref="E223" authorId="1" shapeId="0" xr:uid="{00000000-0006-0000-0100-000042010000}">
      <text>
        <r>
          <rPr>
            <sz val="9"/>
            <color indexed="81"/>
            <rFont val="Segoe UI"/>
            <family val="2"/>
          </rPr>
          <t>01 - Tipo Unidade</t>
        </r>
      </text>
    </comment>
    <comment ref="D224" authorId="1" shapeId="0" xr:uid="{00000000-0006-0000-0100-000043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usuário alteração
05 - data alteração
06 - situação
07 - comando
08 - mensagem
</t>
        </r>
      </text>
    </comment>
    <comment ref="E224" authorId="1" shapeId="0" xr:uid="{00000000-0006-0000-0100-000044010000}">
      <text>
        <r>
          <rPr>
            <sz val="9"/>
            <color indexed="81"/>
            <rFont val="Segoe UI"/>
            <family val="2"/>
          </rPr>
          <t>01 - Vìnculo Tipo de Unidade e CC
02 - Conta Contábil
03 - Tipo Unidade</t>
        </r>
      </text>
    </comment>
    <comment ref="D225" authorId="1" shapeId="0" xr:uid="{00000000-0006-0000-0100-000045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situação
</t>
        </r>
        <r>
          <rPr>
            <b/>
            <sz val="9"/>
            <color indexed="81"/>
            <rFont val="Segoe UI"/>
            <family val="2"/>
          </rPr>
          <t>* Conta Contábil</t>
        </r>
        <r>
          <rPr>
            <sz val="9"/>
            <color indexed="81"/>
            <rFont val="Segoe UI"/>
            <family val="2"/>
          </rPr>
          <t xml:space="preserve">
05 - descrição
</t>
        </r>
        <r>
          <rPr>
            <b/>
            <sz val="9"/>
            <color indexed="81"/>
            <rFont val="Segoe UI"/>
            <family val="2"/>
          </rPr>
          <t>* Tipo Unidade</t>
        </r>
        <r>
          <rPr>
            <sz val="9"/>
            <color indexed="81"/>
            <rFont val="Segoe UI"/>
            <family val="2"/>
          </rPr>
          <t xml:space="preserve">
06 - descrição
</t>
        </r>
      </text>
    </comment>
    <comment ref="E225" authorId="1" shapeId="0" xr:uid="{00000000-0006-0000-0100-000046010000}">
      <text>
        <r>
          <rPr>
            <sz val="9"/>
            <color indexed="81"/>
            <rFont val="Segoe UI"/>
            <family val="2"/>
          </rPr>
          <t>01 - Vìnculo Tipo de Unidade e CC
02 - Conta Contábil
03 - Tipo Unidade</t>
        </r>
      </text>
    </comment>
    <comment ref="D226" authorId="1" shapeId="0" xr:uid="{00000000-0006-0000-0100-000047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situação
</t>
        </r>
        <r>
          <rPr>
            <b/>
            <sz val="9"/>
            <color indexed="81"/>
            <rFont val="Segoe UI"/>
            <family val="2"/>
          </rPr>
          <t>* Conta Contábil</t>
        </r>
        <r>
          <rPr>
            <sz val="9"/>
            <color indexed="81"/>
            <rFont val="Segoe UI"/>
            <family val="2"/>
          </rPr>
          <t xml:space="preserve">
05 - descrição
</t>
        </r>
        <r>
          <rPr>
            <b/>
            <sz val="9"/>
            <color indexed="81"/>
            <rFont val="Segoe UI"/>
            <family val="2"/>
          </rPr>
          <t>* Tipo Unidade</t>
        </r>
        <r>
          <rPr>
            <sz val="9"/>
            <color indexed="81"/>
            <rFont val="Segoe UI"/>
            <family val="2"/>
          </rPr>
          <t xml:space="preserve">
06 - descrição
07 - comando
08 - mensagem</t>
        </r>
      </text>
    </comment>
    <comment ref="E226" authorId="1" shapeId="0" xr:uid="{00000000-0006-0000-0100-000048010000}">
      <text>
        <r>
          <rPr>
            <sz val="9"/>
            <color indexed="81"/>
            <rFont val="Segoe UI"/>
            <family val="2"/>
          </rPr>
          <t>01 - Vìnculo Tipo de Unidade e CC
02 - Conta Contábil
03 - Tipo Unidade</t>
        </r>
      </text>
    </comment>
    <comment ref="D227" authorId="1" shapeId="0" xr:uid="{00000000-0006-0000-0100-000049010000}">
      <text>
        <r>
          <rPr>
            <b/>
            <sz val="9"/>
            <color indexed="81"/>
            <rFont val="Segoe UI"/>
            <family val="2"/>
          </rPr>
          <t xml:space="preserve">* Vinculo Tipo Unidade e CC
</t>
        </r>
        <r>
          <rPr>
            <sz val="9"/>
            <color indexed="81"/>
            <rFont val="Segoe UI"/>
            <family val="2"/>
          </rPr>
          <t xml:space="preserve">01 - código
02 - comando
03 - mensagem
</t>
        </r>
      </text>
    </comment>
    <comment ref="E227" authorId="1" shapeId="0" xr:uid="{00000000-0006-0000-0100-00004A010000}">
      <text>
        <r>
          <rPr>
            <sz val="9"/>
            <color indexed="81"/>
            <rFont val="Segoe UI"/>
            <family val="2"/>
          </rPr>
          <t>01 - Vìnculo Tipo de Unidade e CC</t>
        </r>
      </text>
    </comment>
    <comment ref="D228" authorId="1" shapeId="0" xr:uid="{00000000-0006-0000-0100-00004B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situação
</t>
        </r>
        <r>
          <rPr>
            <b/>
            <sz val="9"/>
            <color indexed="81"/>
            <rFont val="Segoe UI"/>
            <family val="2"/>
          </rPr>
          <t>* Conta Contábil</t>
        </r>
        <r>
          <rPr>
            <sz val="9"/>
            <color indexed="81"/>
            <rFont val="Segoe UI"/>
            <family val="2"/>
          </rPr>
          <t xml:space="preserve">
05 - descrição
</t>
        </r>
        <r>
          <rPr>
            <b/>
            <sz val="9"/>
            <color indexed="81"/>
            <rFont val="Segoe UI"/>
            <family val="2"/>
          </rPr>
          <t>* Tipo Unidade</t>
        </r>
        <r>
          <rPr>
            <sz val="9"/>
            <color indexed="81"/>
            <rFont val="Segoe UI"/>
            <family val="2"/>
          </rPr>
          <t xml:space="preserve">
06 - descrição
07 - comando
08 - mensagem</t>
        </r>
      </text>
    </comment>
    <comment ref="E228" authorId="1" shapeId="0" xr:uid="{00000000-0006-0000-0100-00004C010000}">
      <text>
        <r>
          <rPr>
            <sz val="9"/>
            <color indexed="81"/>
            <rFont val="Segoe UI"/>
            <family val="2"/>
          </rPr>
          <t>01 - Vìnculo Tipo de Unidade e CC
02 - Conta Contábil
03 - Tipo Unidade</t>
        </r>
      </text>
    </comment>
    <comment ref="D229" authorId="1" shapeId="0" xr:uid="{00000000-0006-0000-0100-00004D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situação
</t>
        </r>
        <r>
          <rPr>
            <b/>
            <sz val="9"/>
            <color indexed="81"/>
            <rFont val="Segoe UI"/>
            <family val="2"/>
          </rPr>
          <t>* Conta Contábil</t>
        </r>
        <r>
          <rPr>
            <sz val="9"/>
            <color indexed="81"/>
            <rFont val="Segoe UI"/>
            <family val="2"/>
          </rPr>
          <t xml:space="preserve">
05 - descrição
</t>
        </r>
        <r>
          <rPr>
            <b/>
            <sz val="9"/>
            <color indexed="81"/>
            <rFont val="Segoe UI"/>
            <family val="2"/>
          </rPr>
          <t>* Tipo Unidade</t>
        </r>
        <r>
          <rPr>
            <sz val="9"/>
            <color indexed="81"/>
            <rFont val="Segoe UI"/>
            <family val="2"/>
          </rPr>
          <t xml:space="preserve">
06 - descrição
07 - comando
08 - mensagem</t>
        </r>
      </text>
    </comment>
    <comment ref="E229" authorId="1" shapeId="0" xr:uid="{00000000-0006-0000-0100-00004E010000}">
      <text>
        <r>
          <rPr>
            <sz val="9"/>
            <color indexed="81"/>
            <rFont val="Segoe UI"/>
            <family val="2"/>
          </rPr>
          <t>01 - Vìnculo Tipo de Unidade e CC
02 - Conta Contábil
03 - Tipo Unidade</t>
        </r>
      </text>
    </comment>
    <comment ref="D232" authorId="1" shapeId="0" xr:uid="{B85FD230-6918-4AF6-A4EE-7D54F77533DB}">
      <text>
        <r>
          <rPr>
            <b/>
            <sz val="9"/>
            <color indexed="81"/>
            <rFont val="Segoe UI"/>
            <family val="2"/>
          </rPr>
          <t xml:space="preserve">* Depreciação
</t>
        </r>
        <r>
          <rPr>
            <sz val="9"/>
            <color indexed="81"/>
            <rFont val="Segoe UI"/>
            <family val="2"/>
          </rPr>
          <t xml:space="preserve">01 - código
02 - valor contábil
03 - valor depreciável
04 - valor residual
05 - cota depreciação mensal
06 - % depreciação mensal
07 - % depreciação anual
08 - vida útil remanescente
09 - data base depreciação
10 - última depreciação
11 - conta contábil depreciação
12 - código conta contábil
13 - depreciação acumulada
14 - valor contabil liquido
</t>
        </r>
        <r>
          <rPr>
            <b/>
            <sz val="9"/>
            <color indexed="81"/>
            <rFont val="Segoe UI"/>
            <family val="2"/>
          </rPr>
          <t>* Histórico Depreciação</t>
        </r>
        <r>
          <rPr>
            <sz val="9"/>
            <color indexed="81"/>
            <rFont val="Segoe UI"/>
            <family val="2"/>
          </rPr>
          <t xml:space="preserve">
15 - código
16 - data depreciação
17 - cota
18 - depreciação acumulada
19 - valor contabil liquido</t>
        </r>
      </text>
    </comment>
    <comment ref="E232" authorId="1" shapeId="0" xr:uid="{7309BBEA-12FF-4045-B3E0-D4DB435CB9DB}">
      <text>
        <r>
          <rPr>
            <sz val="9"/>
            <color indexed="81"/>
            <rFont val="Segoe UI"/>
            <family val="2"/>
          </rPr>
          <t>01 - Depreciação
02 - Histórico Depreciação</t>
        </r>
      </text>
    </comment>
    <comment ref="D233" authorId="1" shapeId="0" xr:uid="{32E73295-1A18-4C71-8C79-98090CDDACE4}">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09 - usuário cadastro
10 - data cadastro
11 - comando
12 - mensagem
</t>
        </r>
      </text>
    </comment>
    <comment ref="E233" authorId="1" shapeId="0" xr:uid="{4AA4AC46-DDCC-46F8-AC98-5924573638F1}">
      <text>
        <r>
          <rPr>
            <sz val="9"/>
            <color indexed="81"/>
            <rFont val="Segoe UI"/>
            <family val="2"/>
          </rPr>
          <t>01 - Depreciação
02 - Imóvel</t>
        </r>
      </text>
    </comment>
    <comment ref="D234" authorId="1" shapeId="0" xr:uid="{F7DFA532-84A6-4924-B76B-B98563D3BC35}">
      <text>
        <r>
          <rPr>
            <b/>
            <sz val="9"/>
            <color indexed="81"/>
            <rFont val="Segoe UI"/>
            <family val="2"/>
          </rPr>
          <t xml:space="preserve">* Histórico Depreciação
</t>
        </r>
        <r>
          <rPr>
            <sz val="9"/>
            <color indexed="81"/>
            <rFont val="Segoe UI"/>
            <family val="2"/>
          </rPr>
          <t>01 - código
02 - data depreciação
03 - cota
04 - depreciação acumulada
05 - valor contabil liquido
06 - comando
07 - mensagem</t>
        </r>
      </text>
    </comment>
    <comment ref="E234" authorId="1" shapeId="0" xr:uid="{E63DA079-9BDA-4C7B-B3BA-72E68EDD2818}">
      <text>
        <r>
          <rPr>
            <sz val="9"/>
            <color indexed="81"/>
            <rFont val="Segoe UI"/>
            <family val="2"/>
          </rPr>
          <t>01 - Depreciação
02 - Imóvel</t>
        </r>
      </text>
    </comment>
    <comment ref="D235" authorId="1" shapeId="0" xr:uid="{F8E9EBB4-B754-486F-AC47-87AF6ED0D878}">
      <text>
        <r>
          <rPr>
            <b/>
            <sz val="9"/>
            <color indexed="81"/>
            <rFont val="Segoe UI"/>
            <family val="2"/>
          </rPr>
          <t xml:space="preserve">* Histórico Depreciação
</t>
        </r>
        <r>
          <rPr>
            <sz val="9"/>
            <color indexed="81"/>
            <rFont val="Segoe UI"/>
            <family val="2"/>
          </rPr>
          <t>01 - código
02 - data depreciação
03 - cota
04 - depreciação acumulada
05 - valor contabil liquido</t>
        </r>
        <r>
          <rPr>
            <b/>
            <sz val="9"/>
            <color indexed="81"/>
            <rFont val="Segoe UI"/>
            <family val="2"/>
          </rPr>
          <t xml:space="preserve">
* Depreciação
</t>
        </r>
        <r>
          <rPr>
            <sz val="9"/>
            <color indexed="81"/>
            <rFont val="Segoe UI"/>
            <family val="2"/>
          </rPr>
          <t xml:space="preserve">06 - código
07 - valor contábil
08 - valor depreciável
09 - valor residual
10 - cota depreciação mensal
11 - % depreciação mensal
12 - % depreciação anual
13 - vida útil remanescente
14 - data base depreciação
15 - última depreciação
16 - conta contábil depreciação
17 - código conta contábil
18 - depreciação acumulada
19 - valor contabil liquido
20 - Logo
21 - Título Relatorio
21 - comando
22 - mensagem
</t>
        </r>
      </text>
    </comment>
    <comment ref="E235" authorId="1" shapeId="0" xr:uid="{D21497E8-1A0D-4500-A34A-180211EF8921}">
      <text>
        <r>
          <rPr>
            <sz val="9"/>
            <color indexed="81"/>
            <rFont val="Segoe UI"/>
            <family val="2"/>
          </rPr>
          <t xml:space="preserve">01 - Depreciação
02 - Imóvel
</t>
        </r>
      </text>
    </comment>
    <comment ref="D238" authorId="3" shapeId="0" xr:uid="{7BC74076-2075-494D-AAC3-051CC455CF40}">
      <text>
        <r>
          <rPr>
            <sz val="9"/>
            <color indexed="81"/>
            <rFont val="Segoe UI"/>
            <family val="2"/>
          </rPr>
          <t>01 - Código
02 - Orgão
03 - Parametro
04 - Exercício
05 - Data inicio
06 - Data termino
07 - Resp Legal
08 - Resp Setorial
09 - Oficio
10 - OBS
11 - Motivo Cancelamento
12 - Setor
13 - Data de Cadastro
14 - Objeto
15 - Tipo de Cadastro
* Finalização Inventário
16 - Objetivo
17 - Metodologia do Trabalho
18 - Observação Imóveis em Utilização Próprios
19 - Observação Imóveis em Utilização por Terceiros
20 - Observação Obras em Andamento
21 - Motivo Pendências Imóveis Locados
22 - Motivo Pendências Imóveis não Inventariados</t>
        </r>
      </text>
    </comment>
    <comment ref="E238" authorId="3" shapeId="0" xr:uid="{E0A693F1-2BD8-4B63-BEE3-12534596FC3F}">
      <text>
        <r>
          <rPr>
            <sz val="9"/>
            <color indexed="81"/>
            <rFont val="Segoe UI"/>
            <family val="2"/>
          </rPr>
          <t>01 - Demanda de Inventario</t>
        </r>
      </text>
    </comment>
    <comment ref="D239" authorId="3" shapeId="0" xr:uid="{95866DD9-F780-4658-ABDC-C0701639B486}">
      <text>
        <r>
          <rPr>
            <sz val="9"/>
            <color indexed="81"/>
            <rFont val="Segoe UI"/>
            <family val="2"/>
          </rPr>
          <t>01 - Código
02 - Orgão
03 - Parametro
04 - Exercício
05 - Data inicio
06 - Data termino
07 - Resp Legal
08 - Resp Setorial
09 - Oficio
10 - OBS
11 - Tipo de Cadastro
12 - Objeto
13 - Comando
14 - Mensagem</t>
        </r>
      </text>
    </comment>
    <comment ref="E239" authorId="3" shapeId="0" xr:uid="{6842DB61-2B64-4591-9ADD-B3813E614638}">
      <text>
        <r>
          <rPr>
            <sz val="9"/>
            <color indexed="81"/>
            <rFont val="Segoe UI"/>
            <family val="2"/>
          </rPr>
          <t>01 - Entidade
02 - Servidor
03 - Demanda de inventario
04 - Unidade</t>
        </r>
      </text>
    </comment>
    <comment ref="D240" authorId="3" shapeId="0" xr:uid="{3022E514-EFA0-48D7-A9CA-AFF7F0849086}">
      <text>
        <r>
          <rPr>
            <sz val="9"/>
            <color indexed="81"/>
            <rFont val="Segoe UI"/>
            <family val="2"/>
          </rPr>
          <t>01 - Matricula
02 - Nome
03 - Comando
04 - Mensagem</t>
        </r>
      </text>
    </comment>
    <comment ref="E240" authorId="3" shapeId="0" xr:uid="{4F5657BA-EAB7-4D6C-BEF6-139A5F9AB5A8}">
      <text>
        <r>
          <rPr>
            <sz val="9"/>
            <color indexed="81"/>
            <rFont val="Segoe UI"/>
            <family val="2"/>
          </rPr>
          <t>01 - Demanda de Inventario</t>
        </r>
      </text>
    </comment>
    <comment ref="D241" authorId="3" shapeId="0" xr:uid="{853EEE37-7B67-482F-B20A-6C22D133F616}">
      <text>
        <r>
          <rPr>
            <sz val="9"/>
            <color indexed="81"/>
            <rFont val="Segoe UI"/>
            <family val="2"/>
          </rPr>
          <t>01 - Código
02 - Orgão
03 - Parametro
04 - Exercício
05 - Data inicio
06 - Data termino
07 - Resp Legal
08 - Resp Setorial
09 - Oficio
10 - OBS
11 - Tipo de Cadastro
12 - Objeto
13 - Comando
14 - Mensagem</t>
        </r>
      </text>
    </comment>
    <comment ref="E241" authorId="3" shapeId="0" xr:uid="{9FD499AA-5945-405A-B15E-0B76E5F812DB}">
      <text>
        <r>
          <rPr>
            <sz val="9"/>
            <color indexed="81"/>
            <rFont val="Segoe UI"/>
            <family val="2"/>
          </rPr>
          <t>01 - Entidade
02 - Servidor
03 - Demanda de inventario
04 - Unidade</t>
        </r>
      </text>
    </comment>
    <comment ref="D242" authorId="3" shapeId="0" xr:uid="{117C1FC4-424E-4224-A7BE-C8E79857955D}">
      <text>
        <r>
          <rPr>
            <sz val="9"/>
            <color indexed="81"/>
            <rFont val="Segoe UI"/>
            <family val="2"/>
          </rPr>
          <t>01 - Código
02 - Orgão
03 - Parametro
04 - Exercício
05 - Data inicio
06 - Data termino
07 - Resp Legal
08 - Resp Setorial
09 - Oficio
10 - OBS
11 - Tipo de Cadastro
12 - Objeto</t>
        </r>
      </text>
    </comment>
    <comment ref="E242" authorId="3" shapeId="0" xr:uid="{54899B11-BCF3-4DE5-872D-03E31706C5F4}">
      <text>
        <r>
          <rPr>
            <sz val="9"/>
            <color indexed="81"/>
            <rFont val="Segoe UI"/>
            <family val="2"/>
          </rPr>
          <t>01 - Entidade
02 - Servidor
03 - Demanda de inventario
04 - Unidade</t>
        </r>
      </text>
    </comment>
    <comment ref="D243" authorId="3" shapeId="0" xr:uid="{D4665BEC-9E4B-460C-870D-320BEF58A207}">
      <text>
        <r>
          <rPr>
            <sz val="9"/>
            <color indexed="81"/>
            <rFont val="Segoe UI"/>
            <family val="2"/>
          </rPr>
          <t>01 - Código
02 - Setor
03 - Comando
04 - Mensagem</t>
        </r>
      </text>
    </comment>
    <comment ref="E243" authorId="3" shapeId="0" xr:uid="{1C11C9F3-60E0-40CE-8448-730CA62218B8}">
      <text>
        <r>
          <rPr>
            <sz val="9"/>
            <color indexed="81"/>
            <rFont val="Segoe UI"/>
            <family val="2"/>
          </rPr>
          <t>01 - Setor
02 - Demanda de inventário</t>
        </r>
      </text>
    </comment>
    <comment ref="D244" authorId="3" shapeId="0" xr:uid="{F67E14C8-6C66-4975-A921-6E7975993A4B}">
      <text>
        <r>
          <rPr>
            <sz val="9"/>
            <color indexed="81"/>
            <rFont val="Segoe UI"/>
            <family val="2"/>
          </rPr>
          <t>01 - código
02 - Setor</t>
        </r>
      </text>
    </comment>
    <comment ref="E244" authorId="3" shapeId="0" xr:uid="{9D60ADC7-2E29-4CDB-9FC0-51D6B83215BA}">
      <text>
        <r>
          <rPr>
            <sz val="9"/>
            <color indexed="81"/>
            <rFont val="Segoe UI"/>
            <family val="2"/>
          </rPr>
          <t>01 - Setor
02 - Demanda de inventário</t>
        </r>
      </text>
    </comment>
    <comment ref="D245" authorId="3" shapeId="0" xr:uid="{3C3C2544-2D11-4A6E-A34A-8BAD5D728369}">
      <text>
        <r>
          <rPr>
            <sz val="9"/>
            <color indexed="81"/>
            <rFont val="Segoe UI"/>
            <family val="2"/>
          </rPr>
          <t>01 - Código
02 - Setor
03 - Comando
04 - Mensagem</t>
        </r>
      </text>
    </comment>
    <comment ref="E245" authorId="3" shapeId="0" xr:uid="{A2D3E03F-87EE-47DA-A4A6-21E350CF077F}">
      <text>
        <r>
          <rPr>
            <sz val="9"/>
            <color indexed="81"/>
            <rFont val="Segoe UI"/>
            <family val="2"/>
          </rPr>
          <t>01 - Setor
02 - Demanda de inventário</t>
        </r>
      </text>
    </comment>
    <comment ref="D246" authorId="3" shapeId="0" xr:uid="{31F941D0-AF45-430A-BCC0-0120D3AF0C83}">
      <text>
        <r>
          <rPr>
            <sz val="9"/>
            <color indexed="81"/>
            <rFont val="Segoe UI"/>
            <family val="2"/>
          </rPr>
          <t>01 - código
02 - Setor</t>
        </r>
      </text>
    </comment>
    <comment ref="E246" authorId="3" shapeId="0" xr:uid="{F256B223-29CD-4B4F-918E-7F3070B9CAE6}">
      <text>
        <r>
          <rPr>
            <sz val="9"/>
            <color indexed="81"/>
            <rFont val="Segoe UI"/>
            <family val="2"/>
          </rPr>
          <t>01 - Setor
02 - Demanda de inventário</t>
        </r>
      </text>
    </comment>
    <comment ref="D247" authorId="3" shapeId="0" xr:uid="{C84EE72C-696A-470B-9202-CC3D17DDE026}">
      <text>
        <r>
          <rPr>
            <sz val="9"/>
            <color indexed="81"/>
            <rFont val="Segoe UI"/>
            <family val="2"/>
          </rPr>
          <t>01 - Código
02 - Orgão
03 - Exercício
04 - Tipo inventario
05 - Situacao
06 - Resp Setorial
07 - Resp Cadastro
08 - Data de Cadastro
09 - Objeto
10 - Comando
11 - Mensagem</t>
        </r>
      </text>
    </comment>
    <comment ref="E247" authorId="3" shapeId="0" xr:uid="{3C51D9D0-D15A-4994-B74E-11918F087423}">
      <text>
        <r>
          <rPr>
            <sz val="9"/>
            <color indexed="81"/>
            <rFont val="Segoe UI"/>
            <family val="2"/>
          </rPr>
          <t>01 - Entidade
02 - Servidor
03 - Demanda de inventario</t>
        </r>
      </text>
    </comment>
    <comment ref="D248" authorId="3" shapeId="0" xr:uid="{8351561D-ADEB-4EB9-AB7B-6042C4AB1DD4}">
      <text>
        <r>
          <rPr>
            <sz val="9"/>
            <color indexed="81"/>
            <rFont val="Segoe UI"/>
            <family val="2"/>
          </rPr>
          <t>01 - Código
03 - Orgão
03 - Exercício
04 - Tipo inventario
05 - Situacao
06 - Resp Setorial
07 - Resp Cadastro
08 - Data Cadastro
09 - Objeto
10 - Comando
11 - Mensagem</t>
        </r>
      </text>
    </comment>
    <comment ref="E248" authorId="3" shapeId="0" xr:uid="{1CF72517-0889-45BA-919F-D828C53D120D}">
      <text>
        <r>
          <rPr>
            <sz val="9"/>
            <color indexed="81"/>
            <rFont val="Segoe UI"/>
            <family val="2"/>
          </rPr>
          <t>01 - Entidade
02 - Servidor
03 - Demanda de inventario</t>
        </r>
      </text>
    </comment>
    <comment ref="D249" authorId="3" shapeId="0" xr:uid="{A9DEA0B3-346A-4291-A9F5-AA5787590275}">
      <text>
        <r>
          <rPr>
            <sz val="9"/>
            <color indexed="81"/>
            <rFont val="Segoe UI"/>
            <family val="2"/>
          </rPr>
          <t>01 - Código
02 - Orgão
03 - Parametro
04 - Exercício
05 - Data inicio
06 - Data termino
07 - Resp Legal
08 - Resp Setorial
09 - Oficio
10 - OBS
11 - Tipo de Cadastro
12 - Objeto
13 - Comando
14 - Mensagem</t>
        </r>
      </text>
    </comment>
    <comment ref="E249" authorId="3" shapeId="0" xr:uid="{6F8CD092-62A0-4120-8BA9-6AD182427EF5}">
      <text>
        <r>
          <rPr>
            <sz val="9"/>
            <color indexed="81"/>
            <rFont val="Segoe UI"/>
            <family val="2"/>
          </rPr>
          <t>01 - Entidade
02 - Servidor
03 - Demanda de inventario
04 - Unidade</t>
        </r>
      </text>
    </comment>
    <comment ref="D250" authorId="3" shapeId="0" xr:uid="{6EB65F6B-E9AE-4654-B6A7-2690D6FF54BF}">
      <text>
        <r>
          <rPr>
            <sz val="9"/>
            <color indexed="81"/>
            <rFont val="Segoe UI"/>
            <family val="2"/>
          </rPr>
          <t>01 - Código
02 - Setor
03 - Comando
04 - Mensagem</t>
        </r>
      </text>
    </comment>
    <comment ref="E250" authorId="3" shapeId="0" xr:uid="{5F91C49E-D249-4664-8F92-A68FA8AB09A6}">
      <text>
        <r>
          <rPr>
            <sz val="9"/>
            <color indexed="81"/>
            <rFont val="Segoe UI"/>
            <family val="2"/>
          </rPr>
          <t>01 - Setor
02 - Demanda de inventário</t>
        </r>
      </text>
    </comment>
    <comment ref="D251" authorId="3" shapeId="0" xr:uid="{91D49AEC-9324-4CFB-BE01-56622AA4934C}">
      <text>
        <r>
          <rPr>
            <sz val="9"/>
            <color indexed="81"/>
            <rFont val="Segoe UI"/>
            <family val="2"/>
          </rPr>
          <t>01 - código demanda
02 - comando
03 - mensagem</t>
        </r>
      </text>
    </comment>
    <comment ref="E251" authorId="3" shapeId="0" xr:uid="{C27D4BEC-E41F-43CC-97C0-A73366AAE24E}">
      <text>
        <r>
          <rPr>
            <sz val="9"/>
            <color indexed="81"/>
            <rFont val="Segoe UI"/>
            <family val="2"/>
          </rPr>
          <t>01 - Demanda de Inventario</t>
        </r>
      </text>
    </comment>
    <comment ref="D252" authorId="3" shapeId="0" xr:uid="{CD56B4CB-24D7-4CA9-A968-BC21E2B2B8E9}">
      <text>
        <r>
          <rPr>
            <sz val="9"/>
            <color indexed="81"/>
            <rFont val="Segoe UI"/>
            <family val="2"/>
          </rPr>
          <t>01 - código demanda
02 - motivo
03 - comando
04 - mensagem</t>
        </r>
      </text>
    </comment>
    <comment ref="E252" authorId="3" shapeId="0" xr:uid="{2A7AAF15-6B7B-423C-BC63-0190FCDE78C0}">
      <text>
        <r>
          <rPr>
            <sz val="9"/>
            <color indexed="81"/>
            <rFont val="Segoe UI"/>
            <family val="2"/>
          </rPr>
          <t>01 - Demanda de Inventario</t>
        </r>
      </text>
    </comment>
    <comment ref="D255" authorId="3" shapeId="0" xr:uid="{262E11A3-DE38-44B0-8362-0F68AEBFC247}">
      <text>
        <r>
          <rPr>
            <sz val="9"/>
            <color indexed="81"/>
            <rFont val="Segoe UI"/>
            <family val="2"/>
          </rPr>
          <t>01 - Código
02 - Nome
03 - Matricula
04 - CPF
05 - Portaria
06 - Data portaria
07 - Resp Inclusão
08 - Tipo
09 - Situação Assinatura
10 - Data Assinatura</t>
        </r>
      </text>
    </comment>
    <comment ref="E255" authorId="3" shapeId="0" xr:uid="{400BAD9E-7A6E-4081-8CED-6F5D55E5E9B0}">
      <text>
        <r>
          <rPr>
            <sz val="9"/>
            <color indexed="81"/>
            <rFont val="Segoe UI"/>
            <family val="2"/>
          </rPr>
          <t>01 - Comissão do Inventário</t>
        </r>
      </text>
    </comment>
    <comment ref="D256" authorId="3" shapeId="0" xr:uid="{DED7FDA2-41F2-4ED9-8D47-29ED30FB2391}">
      <text>
        <r>
          <rPr>
            <sz val="9"/>
            <color indexed="81"/>
            <rFont val="Segoe UI"/>
            <family val="2"/>
          </rPr>
          <t xml:space="preserve">01 - Código
02 - Portaria
03 - Data portaria
04 - Documento
05 - Servidor
06 - Tipo
07 - Comando
08 - Mensagem
</t>
        </r>
      </text>
    </comment>
    <comment ref="E256" authorId="3" shapeId="0" xr:uid="{AA90F737-EC81-41A4-AD9C-41AE0C4E9FAD}">
      <text>
        <r>
          <rPr>
            <sz val="9"/>
            <color indexed="81"/>
            <rFont val="Segoe UI"/>
            <family val="2"/>
          </rPr>
          <t>01 - Comissão do Inventário
02 - Servidor
03 - Demanda de Inventario</t>
        </r>
      </text>
    </comment>
    <comment ref="D257" authorId="3" shapeId="0" xr:uid="{44F29DD5-20D8-4380-BF87-E39DA6F52529}">
      <text>
        <r>
          <rPr>
            <sz val="9"/>
            <color indexed="81"/>
            <rFont val="Segoe UI"/>
            <family val="2"/>
          </rPr>
          <t>01 - Código
02 - Situacao
03 - Justificativa
04 - Tipo
05 - Comando
06 - Mensagem</t>
        </r>
      </text>
    </comment>
    <comment ref="E257" authorId="3" shapeId="0" xr:uid="{E56819EE-4C83-4AF7-B31B-60D0DBA54BBE}">
      <text>
        <r>
          <rPr>
            <sz val="9"/>
            <color indexed="81"/>
            <rFont val="Segoe UI"/>
            <family val="2"/>
          </rPr>
          <t>01 - Comissão do Inventário
02 - Servidor
03 - Demanda de Inventario</t>
        </r>
      </text>
    </comment>
    <comment ref="D258" authorId="3" shapeId="0" xr:uid="{1C8FDB66-D1CA-4D07-B634-2AAF61D2D1FD}">
      <text>
        <r>
          <rPr>
            <sz val="9"/>
            <color indexed="81"/>
            <rFont val="Segoe UI"/>
            <family val="2"/>
          </rPr>
          <t xml:space="preserve">01 - Código
02 - Portaria
03 - Data portaria
04 - Documento
05 - Servidor nome
06 - Servidor Matricula
07 - CPF
08 - Data inclusão
09 - Resp Inclusão
10 - Tipo
</t>
        </r>
      </text>
    </comment>
    <comment ref="E258" authorId="3" shapeId="0" xr:uid="{F69E1596-F8BD-4A16-8A39-30D50CC0E66E}">
      <text>
        <r>
          <rPr>
            <sz val="9"/>
            <color indexed="81"/>
            <rFont val="Segoe UI"/>
            <family val="2"/>
          </rPr>
          <t>01 - Comissão do Inventário
02 - Servidor
03 - Usuário</t>
        </r>
      </text>
    </comment>
    <comment ref="D259" authorId="3" shapeId="0" xr:uid="{08736CC0-F5E7-44AE-AD7C-6CB9E5D02973}">
      <text>
        <r>
          <rPr>
            <sz val="9"/>
            <color indexed="81"/>
            <rFont val="Segoe UI"/>
            <family val="2"/>
          </rPr>
          <t>01 - Código
02 - Portaria
03 - Data portaria
04 - Documento
05 - Servidor nome
06 - Servidor Matricula
07 - CPF
08 - Data inclusão
09 - Resp Inclusão
10 - Tipo
11 - Comando
12 - Mensagem</t>
        </r>
      </text>
    </comment>
    <comment ref="E259" authorId="3" shapeId="0" xr:uid="{A82D17C8-0167-4AA4-AF4E-CEE5AAE19074}">
      <text>
        <r>
          <rPr>
            <sz val="9"/>
            <color indexed="81"/>
            <rFont val="Segoe UI"/>
            <family val="2"/>
          </rPr>
          <t>01 - Comissão do Inventário
02 - Servidor
03 - Usuário</t>
        </r>
      </text>
    </comment>
    <comment ref="D260" authorId="3" shapeId="0" xr:uid="{B5DE65D2-2FAA-414B-8A63-5CC95BDCA957}">
      <text>
        <r>
          <rPr>
            <sz val="9"/>
            <color indexed="81"/>
            <rFont val="Segoe UI"/>
            <family val="2"/>
          </rPr>
          <t>01 - Código
02 - Nome
03 - Matricula
04 - CPF
05 - Portaria
06 - Data portaria
07 - Resp Inclusão
08 - Tipo
09 - Comando
10 - Mensagem</t>
        </r>
      </text>
    </comment>
    <comment ref="E260" authorId="3" shapeId="0" xr:uid="{628785CE-1C13-4903-B37B-83BFBCBE2217}">
      <text>
        <r>
          <rPr>
            <sz val="9"/>
            <color indexed="81"/>
            <rFont val="Segoe UI"/>
            <family val="2"/>
          </rPr>
          <t>01 - Comissão do Inventário
02 - Servidor</t>
        </r>
      </text>
    </comment>
    <comment ref="D261" authorId="3" shapeId="0" xr:uid="{00000000-0006-0000-0100-000083010000}">
      <text>
        <r>
          <rPr>
            <sz val="9"/>
            <color indexed="81"/>
            <rFont val="Segoe UI"/>
            <family val="2"/>
          </rPr>
          <t>01 - Codigo
02 - Comando
03 - Mensagem</t>
        </r>
      </text>
    </comment>
    <comment ref="E261" authorId="3" shapeId="0" xr:uid="{00000000-0006-0000-0100-000084010000}">
      <text>
        <r>
          <rPr>
            <sz val="9"/>
            <color indexed="81"/>
            <rFont val="Segoe UI"/>
            <family val="2"/>
          </rPr>
          <t>01 - Comissão do Inventário</t>
        </r>
      </text>
    </comment>
    <comment ref="D262" authorId="3" shapeId="0" xr:uid="{00000000-0006-0000-0100-000085010000}">
      <text>
        <r>
          <rPr>
            <sz val="9"/>
            <color indexed="81"/>
            <rFont val="Segoe UI"/>
            <family val="2"/>
          </rPr>
          <t>01 - Código
02 - Documento
03 - Comando
04 - Mensagem</t>
        </r>
      </text>
    </comment>
    <comment ref="E262" authorId="3" shapeId="0" xr:uid="{00000000-0006-0000-0100-000086010000}">
      <text>
        <r>
          <rPr>
            <sz val="9"/>
            <color indexed="81"/>
            <rFont val="Segoe UI"/>
            <family val="2"/>
          </rPr>
          <t>01 - Comissão do Inventário</t>
        </r>
      </text>
    </comment>
    <comment ref="D263" authorId="3" shapeId="0" xr:uid="{979E8A71-2F01-454A-B052-F3367EF3CAFF}">
      <text>
        <r>
          <rPr>
            <sz val="9"/>
            <color indexed="81"/>
            <rFont val="Segoe UI"/>
            <family val="2"/>
          </rPr>
          <t>01 - Código
02 - Nome
03 - Matricula
04 - CPF
05 - Portaria
06 - Data portaria
07 - Resp Inclusão
08 - Data Cadastro
09 - Data alteração
10 - Usuario Alteração
11 - Tipo
12 - Comando
13 - Mensagem</t>
        </r>
      </text>
    </comment>
    <comment ref="E263" authorId="3" shapeId="0" xr:uid="{4D8017F8-5C67-4153-94C9-3D04ED097486}">
      <text>
        <r>
          <rPr>
            <sz val="9"/>
            <color indexed="81"/>
            <rFont val="Segoe UI"/>
            <family val="2"/>
          </rPr>
          <t>01 - Comissão do Inventário
02 - Servidor
03 - Usuário</t>
        </r>
      </text>
    </comment>
    <comment ref="D266" authorId="3" shapeId="0" xr:uid="{18E95637-A78C-4106-8ABE-82D2F197A66E}">
      <text>
        <r>
          <rPr>
            <sz val="9"/>
            <color indexed="81"/>
            <rFont val="Segoe UI"/>
            <family val="2"/>
          </rPr>
          <t>01- Código
02 - Descrição
03 - Anexo
04 - Comando
05 - Mensagem</t>
        </r>
      </text>
    </comment>
    <comment ref="E266" authorId="3" shapeId="0" xr:uid="{46678CD7-7A9F-4B7B-A016-0005CF14B3FB}">
      <text>
        <r>
          <rPr>
            <sz val="9"/>
            <color indexed="81"/>
            <rFont val="Segoe UI"/>
            <family val="2"/>
          </rPr>
          <t xml:space="preserve">01 - Inventário
</t>
        </r>
      </text>
    </comment>
    <comment ref="D267" authorId="3" shapeId="0" xr:uid="{A88BFB6F-E525-43B3-BEE0-E891B3B73C96}">
      <text>
        <r>
          <rPr>
            <sz val="9"/>
            <color indexed="81"/>
            <rFont val="Segoe UI"/>
            <family val="2"/>
          </rPr>
          <t>01- Código
02 - Descrição
03 - Anexo
04 - Comando
05 - Mensagem</t>
        </r>
      </text>
    </comment>
    <comment ref="E267" authorId="3" shapeId="0" xr:uid="{6C24EC14-780B-4F71-B440-C92BCEF0EF60}">
      <text>
        <r>
          <rPr>
            <sz val="9"/>
            <color indexed="81"/>
            <rFont val="Segoe UI"/>
            <family val="2"/>
          </rPr>
          <t xml:space="preserve">01 - Inventário
</t>
        </r>
      </text>
    </comment>
    <comment ref="D268" authorId="3" shapeId="0" xr:uid="{85FDA783-3095-4409-ADF6-C3E7EC384451}">
      <text>
        <r>
          <rPr>
            <sz val="9"/>
            <color indexed="81"/>
            <rFont val="Segoe UI"/>
            <family val="2"/>
          </rPr>
          <t xml:space="preserve">01 - Código
02 - Descrição
03 - Anexo
</t>
        </r>
      </text>
    </comment>
    <comment ref="E268" authorId="3" shapeId="0" xr:uid="{1AA19842-24A2-4781-A46B-FD6451B7D405}">
      <text>
        <r>
          <rPr>
            <sz val="9"/>
            <color indexed="81"/>
            <rFont val="Segoe UI"/>
            <family val="2"/>
          </rPr>
          <t xml:space="preserve">01 - Inventário
</t>
        </r>
      </text>
    </comment>
    <comment ref="D269" authorId="3" shapeId="0" xr:uid="{3A7EDBCD-2AB8-4DE7-803A-D07D9FD0D460}">
      <text>
        <r>
          <rPr>
            <sz val="9"/>
            <color indexed="81"/>
            <rFont val="Segoe UI"/>
            <family val="2"/>
          </rPr>
          <t>01 - Código
02 - Descrição
03 - Nome arquivo
04 - Data Cadastro
05 - Usuario
06 - Comando
07 - Mensagem</t>
        </r>
      </text>
    </comment>
    <comment ref="E269" authorId="3" shapeId="0" xr:uid="{5B49037C-BCB3-4C7D-BFE6-FA7451B48491}">
      <text>
        <r>
          <rPr>
            <sz val="9"/>
            <color indexed="81"/>
            <rFont val="Segoe UI"/>
            <family val="2"/>
          </rPr>
          <t>01 - Inventário
02 - Usuário</t>
        </r>
      </text>
    </comment>
    <comment ref="D270" authorId="3" shapeId="0" xr:uid="{2515FABA-F23C-4CC1-9D1F-B36BCDF50AB9}">
      <text>
        <r>
          <rPr>
            <sz val="9"/>
            <color indexed="81"/>
            <rFont val="Segoe UI"/>
            <family val="2"/>
          </rPr>
          <t>01 - Código
02 - Descrição
03 - Anexo
04 - Comando
05 - Mensagem</t>
        </r>
      </text>
    </comment>
    <comment ref="E270" authorId="3" shapeId="0" xr:uid="{81B81AEA-529B-48C9-B0CF-B5B02762F167}">
      <text>
        <r>
          <rPr>
            <sz val="9"/>
            <color indexed="81"/>
            <rFont val="Segoe UI"/>
            <family val="2"/>
          </rPr>
          <t xml:space="preserve">01 - Inventário
</t>
        </r>
      </text>
    </comment>
    <comment ref="D271" authorId="3" shapeId="0" xr:uid="{6E25C9EE-D666-4ADE-87BA-4CF44E7C169D}">
      <text>
        <r>
          <rPr>
            <sz val="9"/>
            <color indexed="81"/>
            <rFont val="Segoe UI"/>
            <family val="2"/>
          </rPr>
          <t>01 - codigo
02 - Comando
03 - Mensagem</t>
        </r>
      </text>
    </comment>
    <comment ref="E271" authorId="3" shapeId="0" xr:uid="{0B8DAE0A-A9CB-4BED-BECE-3A204FC2B437}">
      <text>
        <r>
          <rPr>
            <sz val="9"/>
            <color indexed="81"/>
            <rFont val="Segoe UI"/>
            <family val="2"/>
          </rPr>
          <t xml:space="preserve">01 - Inventário
</t>
        </r>
      </text>
    </comment>
    <comment ref="D272" authorId="3" shapeId="0" xr:uid="{693AA31A-DB3B-46E6-91DD-738F85211DA4}">
      <text>
        <r>
          <rPr>
            <sz val="9"/>
            <color indexed="81"/>
            <rFont val="Segoe UI"/>
            <family val="2"/>
          </rPr>
          <t>01 - Código
02 - Documento
03 - Comando
04 - Mensagem</t>
        </r>
      </text>
    </comment>
    <comment ref="E272" authorId="3" shapeId="0" xr:uid="{40C807FF-354A-4948-B896-F707408D8B3B}">
      <text>
        <r>
          <rPr>
            <sz val="9"/>
            <color indexed="81"/>
            <rFont val="Segoe UI"/>
            <family val="2"/>
          </rPr>
          <t xml:space="preserve">01 - Inventário
</t>
        </r>
      </text>
    </comment>
    <comment ref="D273" authorId="3" shapeId="0" xr:uid="{5088A8C0-FACC-453A-8A5E-EF214C261CEB}">
      <text>
        <r>
          <rPr>
            <sz val="9"/>
            <color indexed="81"/>
            <rFont val="Segoe UI"/>
            <family val="2"/>
          </rPr>
          <t>01 - Código
02 - Situacao
03 - Comando
04 - Mensagem</t>
        </r>
      </text>
    </comment>
    <comment ref="E273" authorId="3" shapeId="0" xr:uid="{9B00F468-D179-46CE-ACB8-5E5E0F42CCBE}">
      <text>
        <r>
          <rPr>
            <sz val="9"/>
            <color indexed="81"/>
            <rFont val="Segoe UI"/>
            <family val="2"/>
          </rPr>
          <t>01 - Inventário
02 - Obras em Andamento</t>
        </r>
      </text>
    </comment>
    <comment ref="D274" authorId="3" shapeId="0" xr:uid="{01B36398-47D2-4145-A9B7-8747A9B386F9}">
      <text>
        <r>
          <rPr>
            <sz val="9"/>
            <color indexed="81"/>
            <rFont val="Segoe UI"/>
            <family val="2"/>
          </rPr>
          <t>01 - Código
02 - Situacao
03 - Comando
04 - Mensagem</t>
        </r>
      </text>
    </comment>
    <comment ref="E274" authorId="3" shapeId="0" xr:uid="{729069B1-66F7-4F47-9E80-39B2DAB6E1D1}">
      <text>
        <r>
          <rPr>
            <sz val="9"/>
            <color indexed="81"/>
            <rFont val="Segoe UI"/>
            <family val="2"/>
          </rPr>
          <t xml:space="preserve">01 - Inventário
</t>
        </r>
      </text>
    </comment>
    <comment ref="D275" authorId="3" shapeId="0" xr:uid="{FEBC91E7-BFC9-4A90-ADC7-37779DAA2A59}">
      <text>
        <r>
          <rPr>
            <sz val="9"/>
            <color indexed="81"/>
            <rFont val="Segoe UI"/>
            <family val="2"/>
          </rPr>
          <t>01 - Código
02 - Descrição
03 - Nome arquivo
04 - Data Cadastro
05 - Usuario
06 - Data alteração
07 - Usuario alteração
08 - Comando
09 - Mensagem</t>
        </r>
      </text>
    </comment>
    <comment ref="E275" authorId="3" shapeId="0" xr:uid="{BA867C86-BC8D-4630-BE10-BEA9301BD71A}">
      <text>
        <r>
          <rPr>
            <sz val="9"/>
            <color indexed="81"/>
            <rFont val="Segoe UI"/>
            <family val="2"/>
          </rPr>
          <t>01 - Inventário
02 - Usuário</t>
        </r>
      </text>
    </comment>
    <comment ref="D278" authorId="3" shapeId="0" xr:uid="{00000000-0006-0000-0100-00009D010000}">
      <text>
        <r>
          <rPr>
            <sz val="9"/>
            <color indexed="81"/>
            <rFont val="Segoe UI"/>
            <family val="2"/>
          </rPr>
          <t xml:space="preserve">01 - Código
02 - Tipo
03 - Tipo de Patrimonio
04 - Exercicio
05 - Status
06 - Titulo
07 - Descrição
</t>
        </r>
      </text>
    </comment>
    <comment ref="E278" authorId="3" shapeId="0" xr:uid="{00000000-0006-0000-0100-00009E010000}">
      <text>
        <r>
          <rPr>
            <sz val="9"/>
            <color indexed="81"/>
            <rFont val="Segoe UI"/>
            <family val="2"/>
          </rPr>
          <t>01 - Parametrização</t>
        </r>
      </text>
    </comment>
    <comment ref="D279" authorId="3" shapeId="0" xr:uid="{00000000-0006-0000-0100-00009F010000}">
      <text>
        <r>
          <rPr>
            <sz val="9"/>
            <color indexed="81"/>
            <rFont val="Segoe UI"/>
            <family val="2"/>
          </rPr>
          <t>01 - Código
02 - Tipo
03 - Tipo de Patrimonio
04 - Exercicio
05 - Status
06 - Titulo
07 - Descrição
08 - Comando
09 - Mensagem</t>
        </r>
      </text>
    </comment>
    <comment ref="E279" authorId="3" shapeId="0" xr:uid="{00000000-0006-0000-0100-0000A0010000}">
      <text>
        <r>
          <rPr>
            <sz val="9"/>
            <color indexed="81"/>
            <rFont val="Segoe UI"/>
            <family val="2"/>
          </rPr>
          <t>01 - Parametrização</t>
        </r>
      </text>
    </comment>
    <comment ref="D280" authorId="3" shapeId="0" xr:uid="{00000000-0006-0000-0100-0000A1010000}">
      <text>
        <r>
          <rPr>
            <sz val="9"/>
            <color indexed="81"/>
            <rFont val="Segoe UI"/>
            <family val="2"/>
          </rPr>
          <t>01 - Código
02 - Tipo
03 - Tipo de Patrimonio
04 - Exercicio
05 - Status
06 - Titulo
07 - Descrição
08 - Comando
09 - Mensagem</t>
        </r>
      </text>
    </comment>
    <comment ref="E280" authorId="3" shapeId="0" xr:uid="{00000000-0006-0000-0100-0000A2010000}">
      <text>
        <r>
          <rPr>
            <sz val="9"/>
            <color indexed="81"/>
            <rFont val="Segoe UI"/>
            <family val="2"/>
          </rPr>
          <t>01 - Parametrização</t>
        </r>
      </text>
    </comment>
    <comment ref="D281" authorId="3" shapeId="0" xr:uid="{00000000-0006-0000-0100-0000A3010000}">
      <text>
        <r>
          <rPr>
            <sz val="9"/>
            <color indexed="81"/>
            <rFont val="Segoe UI"/>
            <family val="2"/>
          </rPr>
          <t>01 - Código
02 - Status
03 - Titulo
04 - Descrição
05 - Comando
06 - Mensagem</t>
        </r>
      </text>
    </comment>
    <comment ref="E281" authorId="3" shapeId="0" xr:uid="{00000000-0006-0000-0100-0000A4010000}">
      <text>
        <r>
          <rPr>
            <sz val="9"/>
            <color indexed="81"/>
            <rFont val="Segoe UI"/>
            <family val="2"/>
          </rPr>
          <t>01 - Parametrização</t>
        </r>
      </text>
    </comment>
    <comment ref="D282" authorId="3" shapeId="0" xr:uid="{00000000-0006-0000-0100-0000A5010000}">
      <text>
        <r>
          <rPr>
            <sz val="9"/>
            <color indexed="81"/>
            <rFont val="Segoe UI"/>
            <family val="2"/>
          </rPr>
          <t>01 - Código
02 - Tipo
03 - Tipo de Patrimonio
04 - Exercicio
05 - Status
06 - Titulo
07 - Descrição</t>
        </r>
      </text>
    </comment>
    <comment ref="E282" authorId="3" shapeId="0" xr:uid="{00000000-0006-0000-0100-0000A6010000}">
      <text>
        <r>
          <rPr>
            <sz val="9"/>
            <color indexed="81"/>
            <rFont val="Segoe UI"/>
            <family val="2"/>
          </rPr>
          <t>01 - Parametrização</t>
        </r>
      </text>
    </comment>
    <comment ref="D283" authorId="3" shapeId="0" xr:uid="{00000000-0006-0000-0100-0000A7010000}">
      <text>
        <r>
          <rPr>
            <sz val="9"/>
            <color indexed="81"/>
            <rFont val="Segoe UI"/>
            <family val="2"/>
          </rPr>
          <t xml:space="preserve">01 - Código
02 - Tipo
03 - Tipo de Patrimonio
04 - Exercicio
05 - Status
06 - Titulo
07 - Descrição
08 - Comando
09 - Mensagem
</t>
        </r>
      </text>
    </comment>
    <comment ref="E283" authorId="3" shapeId="0" xr:uid="{00000000-0006-0000-0100-0000A8010000}">
      <text>
        <r>
          <rPr>
            <sz val="9"/>
            <color indexed="81"/>
            <rFont val="Segoe UI"/>
            <family val="2"/>
          </rPr>
          <t>01 - Parametrização</t>
        </r>
      </text>
    </comment>
    <comment ref="D284" authorId="3" shapeId="0" xr:uid="{00000000-0006-0000-0100-0000A9010000}">
      <text>
        <r>
          <rPr>
            <sz val="9"/>
            <color indexed="81"/>
            <rFont val="Segoe UI"/>
            <family val="2"/>
          </rPr>
          <t xml:space="preserve">01 - Código
02 - Tipo
03 - Tipo de Patrimonio
04 - Exercicio
05 - Status
06 - Titulo
07 - Descrição
08 - Comando
09 - Mensagem
</t>
        </r>
      </text>
    </comment>
    <comment ref="E284" authorId="3" shapeId="0" xr:uid="{00000000-0006-0000-0100-0000AA010000}">
      <text>
        <r>
          <rPr>
            <sz val="9"/>
            <color indexed="81"/>
            <rFont val="Segoe UI"/>
            <family val="2"/>
          </rPr>
          <t>01 - Parametrização</t>
        </r>
      </text>
    </comment>
    <comment ref="D285" authorId="3" shapeId="0" xr:uid="{00000000-0006-0000-0100-0000AB010000}">
      <text>
        <r>
          <rPr>
            <sz val="9"/>
            <color indexed="81"/>
            <rFont val="Segoe UI"/>
            <family val="2"/>
          </rPr>
          <t>01 - codigo
02 - Comando
03 - Mensagem</t>
        </r>
      </text>
    </comment>
    <comment ref="E285" authorId="3" shapeId="0" xr:uid="{00000000-0006-0000-0100-0000AC010000}">
      <text>
        <r>
          <rPr>
            <sz val="9"/>
            <color indexed="81"/>
            <rFont val="Segoe UI"/>
            <family val="2"/>
          </rPr>
          <t>01 - Parametrização</t>
        </r>
      </text>
    </comment>
    <comment ref="D286" authorId="3" shapeId="0" xr:uid="{00000000-0006-0000-0100-0000AD010000}">
      <text>
        <r>
          <rPr>
            <sz val="9"/>
            <color indexed="81"/>
            <rFont val="Segoe UI"/>
            <family val="2"/>
          </rPr>
          <t>01 - Código
02 - Tipo
03 - Tipo de Patrimonio
04 - Exercicio
05 - Status
06 - Titulo
07 - Descrição
08 - Comando
09 - Mensagem</t>
        </r>
      </text>
    </comment>
    <comment ref="E286" authorId="3" shapeId="0" xr:uid="{00000000-0006-0000-0100-0000AE010000}">
      <text>
        <r>
          <rPr>
            <sz val="9"/>
            <color indexed="81"/>
            <rFont val="Segoe UI"/>
            <family val="2"/>
          </rPr>
          <t>01 - Parametrização</t>
        </r>
      </text>
    </comment>
    <comment ref="D289" authorId="3" shapeId="0" xr:uid="{00000000-0006-0000-0100-0000AF010000}">
      <text>
        <r>
          <rPr>
            <sz val="9"/>
            <color indexed="81"/>
            <rFont val="Segoe UI"/>
            <family val="2"/>
          </rPr>
          <t>01 - Imóvel
02 - Data depreciação
03 - Cota depreciação
04 - Depreciação acumulada
05 - Valor contabil
06 - valor atual do imóvel
07 - valor do terreno
08 - valor da edificação
09 - valor total
10 - origem informação
11 - data
12 - tipo informação
13 - valor do terreno
14 - valor da edificação
15 - valor total
16 - depreciação
17 - valorização
18 - Comando
19 - Mensagem</t>
        </r>
      </text>
    </comment>
    <comment ref="E289" authorId="3" shapeId="0" xr:uid="{00000000-0006-0000-0100-0000B0010000}">
      <text>
        <r>
          <rPr>
            <sz val="9"/>
            <color indexed="81"/>
            <rFont val="Segoe UI"/>
            <family val="2"/>
          </rPr>
          <t>01 - Histórico
02 - Configuração Contabilização 03 - Depreciação
03 - Imóvel</t>
        </r>
      </text>
    </comment>
    <comment ref="D292" authorId="3" shapeId="0" xr:uid="{00000000-0006-0000-0100-0000B1010000}">
      <text>
        <r>
          <rPr>
            <sz val="9"/>
            <color indexed="81"/>
            <rFont val="Segoe UI"/>
            <family val="2"/>
          </rPr>
          <t>01 - Código
02 - Responsável Patrimonial
03 - Parametro de inventario
04 - Exercicio
05 - Data inicio
06 - Data Término
07 - Responsável Legal
08 - Responsável da setorial
09 - Oficio
10 - OBS
11 - Qtd imoveis pendente
12 - Qtd imoveis aguardando revisão
13 - Qtd imoveis Revisados
14 - Total de imoveis do inventario
15 - Comando
16 - Mensagem</t>
        </r>
      </text>
    </comment>
    <comment ref="E292" authorId="3" shapeId="0" xr:uid="{00000000-0006-0000-0100-0000B2010000}">
      <text>
        <r>
          <rPr>
            <sz val="9"/>
            <color indexed="81"/>
            <rFont val="Segoe UI"/>
            <family val="2"/>
          </rPr>
          <t xml:space="preserve">01 - Inventario
02 - Servidor
</t>
        </r>
      </text>
    </comment>
    <comment ref="D295" authorId="3" shapeId="0" xr:uid="{00000000-0006-0000-0100-0000B3010000}">
      <text>
        <r>
          <rPr>
            <sz val="9"/>
            <color indexed="81"/>
            <rFont val="Segoe UI"/>
            <family val="2"/>
          </rPr>
          <t>01 - Para 
02 - Assunto
03 - Corpo de email 
04 - Responsável patrimonial
05 - Exercicio
06 - Data de inicio
07 - Data de termino
08 - Responsável legal
09 - Responsável setorial
10 - Oficio
11 - Data notificação
12 - Texto complementar
13 - Comando
14 - Mensagem</t>
        </r>
      </text>
    </comment>
    <comment ref="E295" authorId="3" shapeId="0" xr:uid="{00000000-0006-0000-0100-0000B4010000}">
      <text>
        <r>
          <rPr>
            <sz val="9"/>
            <color indexed="81"/>
            <rFont val="Segoe UI"/>
            <family val="2"/>
          </rPr>
          <t xml:space="preserve">01 - Inventario
02 - Servidor
</t>
        </r>
      </text>
    </comment>
    <comment ref="D296" authorId="3" shapeId="0" xr:uid="{00000000-0006-0000-0100-0000B5010000}">
      <text>
        <r>
          <rPr>
            <sz val="9"/>
            <color indexed="81"/>
            <rFont val="Segoe UI"/>
            <family val="2"/>
          </rPr>
          <t xml:space="preserve">01 - Email
02 - Nome
03 - Comando
04 - Mensagem
</t>
        </r>
      </text>
    </comment>
    <comment ref="E296" authorId="3" shapeId="0" xr:uid="{00000000-0006-0000-0100-0000B6010000}">
      <text>
        <r>
          <rPr>
            <sz val="9"/>
            <color indexed="81"/>
            <rFont val="Segoe UI"/>
            <family val="2"/>
          </rPr>
          <t>01 - Servidor</t>
        </r>
      </text>
    </comment>
    <comment ref="D299" authorId="3" shapeId="0" xr:uid="{00000000-0006-0000-0100-0000B7010000}">
      <text>
        <r>
          <rPr>
            <sz val="9"/>
            <color indexed="81"/>
            <rFont val="Segoe UI"/>
            <family val="2"/>
          </rPr>
          <t xml:space="preserve">01 - Código
02 - Nome
03 - Matricula
04 - CPF
05 - Ocupante 
06 - Resp Inclusão
07 - Data Inclusão
08 - Status
09 - Justificativa
</t>
        </r>
      </text>
    </comment>
    <comment ref="E299" authorId="3" shapeId="0" xr:uid="{00000000-0006-0000-0100-0000B8010000}">
      <text>
        <r>
          <rPr>
            <sz val="9"/>
            <color indexed="81"/>
            <rFont val="Segoe UI"/>
            <family val="2"/>
          </rPr>
          <t>01 - Subcomissão do Inventário</t>
        </r>
      </text>
    </comment>
    <comment ref="D300" authorId="3" shapeId="0" xr:uid="{00000000-0006-0000-0100-0000B9010000}">
      <text>
        <r>
          <rPr>
            <sz val="9"/>
            <color indexed="81"/>
            <rFont val="Segoe UI"/>
            <family val="2"/>
          </rPr>
          <t>01 - Código
02 - Servidor
03 - Matricula
04 - CPF
05 - Data Inclusão
06 - Resp Inclusão
07 - Status
08 - Justificativa
09 - Ocupante 
10 - Comando
11 - Mensagem</t>
        </r>
      </text>
    </comment>
    <comment ref="E300" authorId="3" shapeId="0" xr:uid="{00000000-0006-0000-0100-0000BA010000}">
      <text>
        <r>
          <rPr>
            <sz val="9"/>
            <color indexed="81"/>
            <rFont val="Segoe UI"/>
            <family val="2"/>
          </rPr>
          <t>01 - Inventario
02 - Servidor
03 - Identificação</t>
        </r>
      </text>
    </comment>
    <comment ref="D301" authorId="3" shapeId="0" xr:uid="{00000000-0006-0000-0100-0000BB010000}">
      <text>
        <r>
          <rPr>
            <sz val="9"/>
            <color indexed="81"/>
            <rFont val="Segoe UI"/>
            <family val="2"/>
          </rPr>
          <t>01 - Código
02 - Ocupante</t>
        </r>
      </text>
    </comment>
    <comment ref="E301" authorId="3" shapeId="0" xr:uid="{00000000-0006-0000-0100-0000BC010000}">
      <text>
        <r>
          <rPr>
            <sz val="9"/>
            <color indexed="81"/>
            <rFont val="Segoe UI"/>
            <family val="2"/>
          </rPr>
          <t xml:space="preserve">01 - Identificação
</t>
        </r>
      </text>
    </comment>
    <comment ref="D302" authorId="3" shapeId="0" xr:uid="{00000000-0006-0000-0100-0000BD010000}">
      <text>
        <r>
          <rPr>
            <sz val="9"/>
            <color indexed="81"/>
            <rFont val="Segoe UI"/>
            <family val="2"/>
          </rPr>
          <t>01 - Código
02 - Situacao 
03 - Ocupante 
04 - Justificativa
05 - Comando
06 - Mensagem</t>
        </r>
      </text>
    </comment>
    <comment ref="E302" authorId="3" shapeId="0" xr:uid="{00000000-0006-0000-0100-0000BE010000}">
      <text>
        <r>
          <rPr>
            <sz val="9"/>
            <color indexed="81"/>
            <rFont val="Segoe UI"/>
            <family val="2"/>
          </rPr>
          <t>01 - Inventario
02 - Servidor
03 - Identificação</t>
        </r>
      </text>
    </comment>
    <comment ref="D303" authorId="3" shapeId="0" xr:uid="{00000000-0006-0000-0100-0000BF010000}">
      <text>
        <r>
          <rPr>
            <sz val="9"/>
            <color indexed="81"/>
            <rFont val="Segoe UI"/>
            <family val="2"/>
          </rPr>
          <t xml:space="preserve">01 - Código
02 - Servidor
03 - Matricula
04 - CPF
05 - Data Inclusão
06 - Resp Inclusão
07 - Status
08 - Justificativa
09 - Ocupante 
</t>
        </r>
      </text>
    </comment>
    <comment ref="E303" authorId="3" shapeId="0" xr:uid="{00000000-0006-0000-0100-0000C0010000}">
      <text>
        <r>
          <rPr>
            <sz val="9"/>
            <color indexed="81"/>
            <rFont val="Segoe UI"/>
            <family val="2"/>
          </rPr>
          <t>01 - Inventario
02 - Servidor
03 - Identificação</t>
        </r>
      </text>
    </comment>
    <comment ref="D304" authorId="3" shapeId="0" xr:uid="{7AA646AF-AFE9-4EFE-94B3-C50AC991B754}">
      <text>
        <r>
          <rPr>
            <sz val="9"/>
            <color indexed="81"/>
            <rFont val="Segoe UI"/>
            <family val="2"/>
          </rPr>
          <t>01 - Código
02 - Nome
03 - Matricula
04 - CPF
05 - Ocupante 
06 - Resp Inclusão
07 - Data Inclusão
08 - Status
09 - Comando
10 - Mensagem</t>
        </r>
      </text>
    </comment>
    <comment ref="E304" authorId="3" shapeId="0" xr:uid="{0ED3AA49-DDBD-41BA-A4EA-80D89B39C111}">
      <text>
        <r>
          <rPr>
            <sz val="9"/>
            <color indexed="81"/>
            <rFont val="Segoe UI"/>
            <family val="2"/>
          </rPr>
          <t>01 - Inventario
02 - Servidor
03 - Identificação</t>
        </r>
      </text>
    </comment>
    <comment ref="D305" authorId="3" shapeId="0" xr:uid="{00000000-0006-0000-0100-0000C3010000}">
      <text>
        <r>
          <rPr>
            <sz val="9"/>
            <color indexed="81"/>
            <rFont val="Segoe UI"/>
            <family val="2"/>
          </rPr>
          <t>01 - Código
02 - Servidor
03 - Matricula
04 - CPF
05 - Data Inclusão
06 - Resp Inclusão
07 - Status
08 - Justificativa
09 - Ocupante 
10 - Comando
11 - Mensagem</t>
        </r>
      </text>
    </comment>
    <comment ref="E305" authorId="3" shapeId="0" xr:uid="{00000000-0006-0000-0100-0000C4010000}">
      <text>
        <r>
          <rPr>
            <sz val="9"/>
            <color indexed="81"/>
            <rFont val="Segoe UI"/>
            <family val="2"/>
          </rPr>
          <t>01 - Inventario
02 - Servidor
03 - Identificação</t>
        </r>
      </text>
    </comment>
    <comment ref="D306" authorId="3" shapeId="0" xr:uid="{00000000-0006-0000-0100-0000C5010000}">
      <text>
        <r>
          <rPr>
            <sz val="9"/>
            <color indexed="81"/>
            <rFont val="Segoe UI"/>
            <family val="2"/>
          </rPr>
          <t>01 - codigo
02 - Comando
03 - Mensagem</t>
        </r>
      </text>
    </comment>
    <comment ref="E306" authorId="3" shapeId="0" xr:uid="{00000000-0006-0000-0100-0000C6010000}">
      <text>
        <r>
          <rPr>
            <sz val="9"/>
            <color indexed="81"/>
            <rFont val="Segoe UI"/>
            <family val="2"/>
          </rPr>
          <t>01 - Parametrização</t>
        </r>
      </text>
    </comment>
    <comment ref="D307" authorId="3" shapeId="0" xr:uid="{00000000-0006-0000-0100-0000C7010000}">
      <text>
        <r>
          <rPr>
            <sz val="9"/>
            <color indexed="81"/>
            <rFont val="Segoe UI"/>
            <family val="2"/>
          </rPr>
          <t xml:space="preserve">01 - Código
02 - Nome
03 - Matricula
04 - CPF
05 - Ocupante 
06 - Resp Inclusão
07 - Data Inclusão
08 - Status
09 - Comando
10 - Mensagem
</t>
        </r>
      </text>
    </comment>
    <comment ref="E307" authorId="3" shapeId="0" xr:uid="{00000000-0006-0000-0100-0000C8010000}">
      <text>
        <r>
          <rPr>
            <sz val="9"/>
            <color indexed="81"/>
            <rFont val="Segoe UI"/>
            <family val="2"/>
          </rPr>
          <t>01 - Inventario
02 - Servidor
03 - Identificação</t>
        </r>
      </text>
    </comment>
    <comment ref="D310" authorId="3" shapeId="0" xr:uid="{00000000-0006-0000-0100-0000C9010000}">
      <text>
        <r>
          <rPr>
            <sz val="9"/>
            <color indexed="81"/>
            <rFont val="Segoe UI"/>
            <family val="2"/>
          </rPr>
          <t xml:space="preserve">01 - Código
02 - IP
03 - Porta
04 - Protocolo
05 - Conta
06 - Senha
</t>
        </r>
      </text>
    </comment>
    <comment ref="E310" authorId="3" shapeId="0" xr:uid="{00000000-0006-0000-0100-0000CA010000}">
      <text>
        <r>
          <rPr>
            <sz val="9"/>
            <color indexed="81"/>
            <rFont val="Segoe UI"/>
            <family val="2"/>
          </rPr>
          <t>01 - Configuração Email</t>
        </r>
      </text>
    </comment>
    <comment ref="D311" authorId="3" shapeId="0" xr:uid="{00000000-0006-0000-0100-0000CB010000}">
      <text>
        <r>
          <rPr>
            <sz val="9"/>
            <color indexed="81"/>
            <rFont val="Segoe UI"/>
            <family val="2"/>
          </rPr>
          <t xml:space="preserve">01 - Código
02 - IP
03 - Porta
04 - Protocolo
05 - Conta
06 - Senha
07 - Comando
08 - Mensagem
</t>
        </r>
      </text>
    </comment>
    <comment ref="E311" authorId="3" shapeId="0" xr:uid="{00000000-0006-0000-0100-0000CC010000}">
      <text>
        <r>
          <rPr>
            <sz val="9"/>
            <color indexed="81"/>
            <rFont val="Segoe UI"/>
            <family val="2"/>
          </rPr>
          <t>01 - Configuração Email</t>
        </r>
      </text>
    </comment>
    <comment ref="D312" authorId="3" shapeId="0" xr:uid="{00000000-0006-0000-0100-0000CD010000}">
      <text>
        <r>
          <rPr>
            <sz val="9"/>
            <color indexed="81"/>
            <rFont val="Segoe UI"/>
            <family val="2"/>
          </rPr>
          <t xml:space="preserve">01 - Código
02 - IP
03 - Porta
04 - Protocolo
05 - Conta
06 - Senha
07 - Comando
08 - Mensagem
</t>
        </r>
      </text>
    </comment>
    <comment ref="E312" authorId="3" shapeId="0" xr:uid="{00000000-0006-0000-0100-0000CE010000}">
      <text>
        <r>
          <rPr>
            <sz val="9"/>
            <color indexed="81"/>
            <rFont val="Segoe UI"/>
            <family val="2"/>
          </rPr>
          <t>01 - Configuração Email</t>
        </r>
      </text>
    </comment>
    <comment ref="D313" authorId="3" shapeId="0" xr:uid="{00000000-0006-0000-0100-0000CF010000}">
      <text>
        <r>
          <rPr>
            <sz val="9"/>
            <color indexed="81"/>
            <rFont val="Segoe UI"/>
            <family val="2"/>
          </rPr>
          <t xml:space="preserve">01 - Código
02 - IP
03 - Porta
04 - Protocolo
05 - Conta
06 - Senha
07 - Comando
08 - Mensagem
</t>
        </r>
      </text>
    </comment>
    <comment ref="E313" authorId="3" shapeId="0" xr:uid="{00000000-0006-0000-0100-0000D0010000}">
      <text>
        <r>
          <rPr>
            <sz val="9"/>
            <color indexed="81"/>
            <rFont val="Segoe UI"/>
            <family val="2"/>
          </rPr>
          <t>01 - Configuração Email</t>
        </r>
      </text>
    </comment>
    <comment ref="D316" authorId="3" shapeId="0" xr:uid="{00000000-0006-0000-0100-0000D1010000}">
      <text>
        <r>
          <rPr>
            <sz val="9"/>
            <color indexed="81"/>
            <rFont val="Segoe UI"/>
            <family val="2"/>
          </rPr>
          <t>01 - Código
02 - Exercício
03 - Resp Patrimonial
04 - Tipo de Inventário 
05 - Situação
06 - Prazo Termino
07 - Comando
08 - Mensagem</t>
        </r>
      </text>
    </comment>
    <comment ref="E316" authorId="3" shapeId="0" xr:uid="{00000000-0006-0000-0100-0000D2010000}">
      <text>
        <r>
          <rPr>
            <sz val="9"/>
            <color indexed="81"/>
            <rFont val="Segoe UI"/>
            <family val="2"/>
          </rPr>
          <t>01 - Demanda de Inventário</t>
        </r>
        <r>
          <rPr>
            <b/>
            <sz val="9"/>
            <color indexed="81"/>
            <rFont val="Segoe UI"/>
            <family val="2"/>
          </rPr>
          <t xml:space="preserve">
</t>
        </r>
        <r>
          <rPr>
            <sz val="9"/>
            <color indexed="81"/>
            <rFont val="Segoe UI"/>
            <family val="2"/>
          </rPr>
          <t>02 - Entidade</t>
        </r>
      </text>
    </comment>
    <comment ref="D319" authorId="3" shapeId="0" xr:uid="{6F083C21-8C4E-4140-99DE-9AB6F254F5A8}">
      <text>
        <r>
          <rPr>
            <sz val="9"/>
            <color indexed="81"/>
            <rFont val="Segoe UI"/>
            <family val="2"/>
          </rPr>
          <t>* Inventário
01 - Código
02 - Municipio
03 - Matricula
04 - Nome do imovel
05 - RIP
06 - Situacao
07 - Qtd de pavimentos
08 - Tipo de imovel
09 - Forma de aquisição
10 - Edificado
11 - Estado de conservação
12 - Serviços urbanos
13 - Velocidade do link
14 - Area total construida
15 - Unidade Medida
16 - Area total terreno 
17 - Descrição
18 - Imagem
19 - Arquivo
20 - Ocupante
21 - Unidade ADM
22 - Tipo Unidae
23 - Finalidade ocupação
24 - Tipo Outorga
25 - Numero do documento
26 - Inicio vigencia
27 - Termino vigencia
28 - Pais
29 - UF
30 - CEP
31 - Logradouro
32 - Numero
33 - Bairro
34 - Distrito
35 - Zoneamento
36 - Latitude
37 - Longitude
* Documentos Anexos
38 - Código
39 - Descrição
40 - Anexo</t>
        </r>
      </text>
    </comment>
    <comment ref="E319" authorId="3" shapeId="0" xr:uid="{F9AF1BCD-4369-46AA-9B7F-70397FCB4C4D}">
      <text>
        <r>
          <rPr>
            <sz val="9"/>
            <color indexed="81"/>
            <rFont val="Segoe UI"/>
            <family val="2"/>
          </rPr>
          <t>01 - Inventario
02 - Documentos Anexos</t>
        </r>
      </text>
    </comment>
    <comment ref="D320" authorId="3" shapeId="0" xr:uid="{677D63BB-5122-4D2B-919D-58436724479B}">
      <text>
        <r>
          <rPr>
            <sz val="9"/>
            <color indexed="81"/>
            <rFont val="Segoe UI"/>
            <family val="2"/>
          </rPr>
          <t xml:space="preserve">01 - Código
02 - Municipio
03 - Matricula
04 - Nome do imovel
05 - RIP
06 - Situacao
07 - Qtd de pavimentos
08 - Tipo de imovel
09 - Forma de aquisição
10 - Edificado
11 - Estado de conservação
12 - Serviços urbanos
13 - Velocidade do link
14 - area total construida
15 - Unidade Medida
16 - Area total terreno 
17 - descrição
18 - Imagem
19 - Arquivo
20 - Comando
21 - Mensagem
</t>
        </r>
      </text>
    </comment>
    <comment ref="E320" authorId="3" shapeId="0" xr:uid="{80E3D24C-7530-4A6E-910D-FED7BC5DD327}">
      <text>
        <r>
          <rPr>
            <sz val="9"/>
            <color indexed="81"/>
            <rFont val="Segoe UI"/>
            <family val="2"/>
          </rPr>
          <t>01 - Imóvel
02 - Inventário</t>
        </r>
      </text>
    </comment>
    <comment ref="D321" authorId="3" shapeId="0" xr:uid="{7FBEF941-078A-4F64-B6F8-F55C52E74BBA}">
      <text>
        <r>
          <rPr>
            <sz val="9"/>
            <color indexed="81"/>
            <rFont val="Segoe UI"/>
            <family val="2"/>
          </rPr>
          <t xml:space="preserve">---Dados atuais---
01 - Código
02 - Municipio 
03 - Matricula 
04 - Nome do imovel 
05 - RIP 
06 - situacao 
07 - Qtd de pavimentos 
08 - Tipo de imovel
09 - Forma de aquisição
10 - Edificado
11 - Estado de conservação
12 - Serviços urbanos
13 - Velocidade do link
14 - Area total construida
15 - Unidade Medida
16 - Area total terreno 
17 - descrição
18 - Imagem
19 - Arquivo
</t>
        </r>
      </text>
    </comment>
    <comment ref="E321" authorId="3" shapeId="0" xr:uid="{B20BEE21-B547-4FC0-8D66-9C9F35703D70}">
      <text>
        <r>
          <rPr>
            <sz val="9"/>
            <color indexed="81"/>
            <rFont val="Segoe UI"/>
            <family val="2"/>
          </rPr>
          <t xml:space="preserve">01 - Imóvel
</t>
        </r>
      </text>
    </comment>
    <comment ref="D322" authorId="3" shapeId="0" xr:uid="{8C81789A-5912-496A-8A52-1B8F29025FD0}">
      <text>
        <r>
          <rPr>
            <sz val="9"/>
            <color indexed="81"/>
            <rFont val="Segoe UI"/>
            <family val="2"/>
          </rPr>
          <t>01 - Ocupante
02 - Unidade ADM
03 - Tipo Unidae
04 - Finalidade ocupação
05 - Tipo Outorga
06 - Numero do documento
07 - Inicio vigencia
08 - Termino vigencia
09 - Comando
10 - Mensagem</t>
        </r>
      </text>
    </comment>
    <comment ref="E322" authorId="3" shapeId="0" xr:uid="{E74FCDBB-D9B1-4B6D-BBED-61C878A64B18}">
      <text>
        <r>
          <rPr>
            <sz val="9"/>
            <color indexed="81"/>
            <rFont val="Segoe UI"/>
            <family val="2"/>
          </rPr>
          <t>01 - Imóvel
02 - Inventario
03 - Servidor
04 - Identificação</t>
        </r>
      </text>
    </comment>
    <comment ref="D323" authorId="3" shapeId="0" xr:uid="{1404E91B-1691-41C4-8C9D-A653DF59C51C}">
      <text>
        <r>
          <rPr>
            <sz val="9"/>
            <color indexed="81"/>
            <rFont val="Segoe UI"/>
            <family val="2"/>
          </rPr>
          <t xml:space="preserve">--Dados atuais
01 - Código
02 - Ocupante
03 - Unidade ADM
04 - Tipo Unidae
05 - Finalidade ocupação
06 - Tipo Outorga
07 - Numero do documento
08 - Inicio vigencia
09 - Termino vigencia
</t>
        </r>
      </text>
    </comment>
    <comment ref="E323" authorId="3" shapeId="0" xr:uid="{7D8D0A68-87B4-4DBB-ABEE-B5F4603498B9}">
      <text>
        <r>
          <rPr>
            <sz val="9"/>
            <color indexed="81"/>
            <rFont val="Segoe UI"/>
            <family val="2"/>
          </rPr>
          <t xml:space="preserve">01 - Imóvel
02 - Identificação
</t>
        </r>
      </text>
    </comment>
    <comment ref="D324" authorId="3" shapeId="0" xr:uid="{12D59579-2741-4423-8344-7CE9E47147FA}">
      <text>
        <r>
          <rPr>
            <sz val="9"/>
            <color indexed="81"/>
            <rFont val="Segoe UI"/>
            <family val="2"/>
          </rPr>
          <t>01 - Pais
02 - UF
03 - CEP
04 - Logradouro
05 - Numero
06 - Bairro
07 - distrito
08 - Zoneamento
09 - Latitude
10 - Longitude
11 - Comando
12 - Mensagem</t>
        </r>
      </text>
    </comment>
    <comment ref="E324" authorId="3" shapeId="0" xr:uid="{21CF8460-3AFE-453B-BE5D-44DC1EEDBAD8}">
      <text>
        <r>
          <rPr>
            <sz val="9"/>
            <color indexed="81"/>
            <rFont val="Segoe UI"/>
            <family val="2"/>
          </rPr>
          <t>01 - Imóvel
02 - Inventário
03 - Servidor</t>
        </r>
      </text>
    </comment>
    <comment ref="D325" authorId="3" shapeId="0" xr:uid="{B7C8EE6E-8E81-42B0-A6D3-25EC1DF9393E}">
      <text>
        <r>
          <rPr>
            <sz val="9"/>
            <color indexed="81"/>
            <rFont val="Segoe UI"/>
            <family val="2"/>
          </rPr>
          <t xml:space="preserve">-- Dados atuais
01- Código
02 - Pais
03 - UF
04 - CEP
05 - Logradouro
06 - Numero
07 - Bairro
08 - distrito
09 - Zoneamento
10 - Latitude
11 - Longitude
</t>
        </r>
      </text>
    </comment>
    <comment ref="E325" authorId="3" shapeId="0" xr:uid="{58D53D57-C23B-489A-9CC5-64192B29CD11}">
      <text>
        <r>
          <rPr>
            <sz val="9"/>
            <color indexed="81"/>
            <rFont val="Segoe UI"/>
            <family val="2"/>
          </rPr>
          <t xml:space="preserve">01 - Imóvel
</t>
        </r>
      </text>
    </comment>
    <comment ref="D326" authorId="3" shapeId="0" xr:uid="{F4061781-0D46-4B1E-ADFC-4C06283E21B8}">
      <text>
        <r>
          <rPr>
            <sz val="9"/>
            <color indexed="81"/>
            <rFont val="Segoe UI"/>
            <family val="2"/>
          </rPr>
          <t>01 - Código
02 - Municipio
03 - Matricula
04 - Nome do imovel
05 - RIP
06 - situacao
07 - Qtd de pavimentos
08 - Tipo de imovel
09 - Forma de aquisição
10 - Edificado
11 - Estado de conservação
12 - Serviços urbanos
13 - Velocidade do link
14 - area total construida
15 - Unidade Medida
16 - Area total terreno 
17 - descrição
18 - Imagem
19 - Arquivo
20 - Comando
21 - Mensagem</t>
        </r>
      </text>
    </comment>
    <comment ref="E326" authorId="3" shapeId="0" xr:uid="{EA2F7641-A2A0-4BB7-ACEC-36405FEE177C}">
      <text>
        <r>
          <rPr>
            <sz val="9"/>
            <color indexed="81"/>
            <rFont val="Segoe UI"/>
            <family val="2"/>
          </rPr>
          <t>01 - Imóvel
02 - Inventário
03 - Servidor</t>
        </r>
      </text>
    </comment>
    <comment ref="D327" authorId="3" shapeId="0" xr:uid="{0B663F4F-8CF4-4C8E-9A45-8390C18EF710}">
      <text>
        <r>
          <rPr>
            <sz val="9"/>
            <color indexed="81"/>
            <rFont val="Segoe UI"/>
            <family val="2"/>
          </rPr>
          <t xml:space="preserve">01 - Código
02 - Municipio
03 - Matricula
04 - Nome do imovel
05 - RIP
06 - situacao
07 - Qtd de pavimentos
08 - Tipo de imovel
09 - Forma de aquisição
10 - Edificado
11 - Estado de conservação
12 - Serviços urbanos
13 - Velocidade do link
14 - Area total construida
15 - Unidade Medida
16 - Area total terreno 
17 - Descrição
18 - Imagem
19 - Arquivo
---Dados atuais---
20 - Código
21 - Municipio 
22 - Matricula 
23 - Nome do imovel 
24 - RIP 
25 - situacao 
26 - Qtd de pavimentos 
27 - Tipo de imovel
28 - Forma de aquisição
29 - Edificado
30 - Estado de conservação
31 - Serviços urbanos
32 - Velocidade do link
33 - Area total construida
34 - Unidade Medida
35 - Area total terreno 
36 - descrição
37 - Imagem
38 - Arquivo
</t>
        </r>
      </text>
    </comment>
    <comment ref="E327" authorId="3" shapeId="0" xr:uid="{14BBF5B0-EF80-40C2-937F-D0F5322AB417}">
      <text>
        <r>
          <rPr>
            <sz val="9"/>
            <color indexed="81"/>
            <rFont val="Segoe UI"/>
            <family val="2"/>
          </rPr>
          <t xml:space="preserve">01 - Imóvel
02 - Inventário
</t>
        </r>
      </text>
    </comment>
    <comment ref="D328" authorId="3" shapeId="0" xr:uid="{026E1280-34FF-4887-8425-3951B24E744C}">
      <text>
        <r>
          <rPr>
            <sz val="9"/>
            <color indexed="81"/>
            <rFont val="Segoe UI"/>
            <family val="2"/>
          </rPr>
          <t>01 - Código
02 - Ocupante
03 - Unidade ADM
04 - Tipo Unidae
05 - Finalidade ocupação
06 - Tipo Outorga
07 - Numero do documento
08 - Inicio vigencia
09 - Termino vigencia
10 - Comando
11 - Mensagem</t>
        </r>
      </text>
    </comment>
    <comment ref="E328" authorId="3" shapeId="0" xr:uid="{E7501BA7-EE00-4ACA-9766-05C149723431}">
      <text>
        <r>
          <rPr>
            <sz val="9"/>
            <color indexed="81"/>
            <rFont val="Segoe UI"/>
            <family val="2"/>
          </rPr>
          <t>01 - Imóvel
02 - Inventario
03 - Identificação
04 - Servidor</t>
        </r>
      </text>
    </comment>
    <comment ref="D329" authorId="3" shapeId="0" xr:uid="{1E05516D-E074-4DBB-8123-3660569F7046}">
      <text>
        <r>
          <rPr>
            <sz val="9"/>
            <color indexed="81"/>
            <rFont val="Segoe UI"/>
            <family val="2"/>
          </rPr>
          <t>01 - Código
02 - Ocupante
03 - Unidade ADM
04 - Tipo Unidae
05 - Finalidade ocupação
06 - Tipo Outorga
07 - Numero do documento
08 - Inicio vigencia
09 - Termino vigencia
--Dados atuais
10 - Codigo
11 - Ocupante
12 - Unidade ADM
13 - Tipo Unidae
14 - Finalidade ocupação
15 - Tipo Outorga
16 - Numero do documento
17 - Inicio vigencia
18 - Termino vigencia</t>
        </r>
      </text>
    </comment>
    <comment ref="E329" authorId="3" shapeId="0" xr:uid="{F3A2AFBC-E04D-4E29-A28F-25D23B635BE0}">
      <text>
        <r>
          <rPr>
            <sz val="9"/>
            <color indexed="81"/>
            <rFont val="Segoe UI"/>
            <family val="2"/>
          </rPr>
          <t>01 - Imóvel
02 - Inventario
03 - Identificação</t>
        </r>
      </text>
    </comment>
    <comment ref="D330" authorId="3" shapeId="0" xr:uid="{B25285F6-C870-4221-AA88-4F86C6CC5792}">
      <text>
        <r>
          <rPr>
            <sz val="9"/>
            <color indexed="81"/>
            <rFont val="Segoe UI"/>
            <family val="2"/>
          </rPr>
          <t>01 - Código
02 - Pais
03 - UF
04 - CEP
05 - Logradouro
06 - Numero
07 - Bairro
08 - distrito
09 - Zoneamento
10 - Latitude
11 - Longitude
12 - Comando
13 - Mensagem</t>
        </r>
      </text>
    </comment>
    <comment ref="E330" authorId="3" shapeId="0" xr:uid="{C11209C8-97E8-42F9-BA84-66D62FDC5A8D}">
      <text>
        <r>
          <rPr>
            <sz val="9"/>
            <color indexed="81"/>
            <rFont val="Segoe UI"/>
            <family val="2"/>
          </rPr>
          <t>01 - Imóvel
02 - Inventário
03 - Servidor</t>
        </r>
      </text>
    </comment>
    <comment ref="D331" authorId="3" shapeId="0" xr:uid="{28BF9334-B52F-48BD-BB23-848A08360B6A}">
      <text>
        <r>
          <rPr>
            <sz val="9"/>
            <color indexed="81"/>
            <rFont val="Segoe UI"/>
            <family val="2"/>
          </rPr>
          <t xml:space="preserve">01- Código
02 - Pais
03 - UF
04 - CEP
05 - Logradouro
06 - Numero
07 - Bairro
08 - distrito
09 - Zoneamento
10 - Latitude
11 - Longitude
-- Dados atuais
12 - Código
13 - Pais
14 - UF
15 - CEP
16 - Logradouro
17 - Numero
18 - Bairro
19 - distrito
20 - Zoneamento
21 - Latitude
22 - Longitude
</t>
        </r>
      </text>
    </comment>
    <comment ref="E331" authorId="3" shapeId="0" xr:uid="{739AB595-E053-4E4C-95F7-02CB6BB20791}">
      <text>
        <r>
          <rPr>
            <sz val="9"/>
            <color indexed="81"/>
            <rFont val="Segoe UI"/>
            <family val="2"/>
          </rPr>
          <t>01 - Imóvel
02 - Inventário</t>
        </r>
      </text>
    </comment>
    <comment ref="D332" authorId="3" shapeId="0" xr:uid="{61944FAD-6FB6-407B-A573-21CE3EF36EDE}">
      <text>
        <r>
          <rPr>
            <sz val="9"/>
            <color indexed="81"/>
            <rFont val="Segoe UI"/>
            <family val="2"/>
          </rPr>
          <t xml:space="preserve">01 - Código
02 - Municipio
03 - Matricula
04 - Nome do imovel
05 - RIP
06 - situacao
07 - Qtd de pavimentos
08 - Tipo de imovel
09 - Forma de aquisição
10 - Edificado
11 - Estado de conservação
12 - Serviços urbanos
13 - Velocidade do link
14 - area total construida
15 - Unidade Medida
16 - Area total terreno 
17 - descrição
18 - Imagem
19 - Arquivo
---Dados atuais---
20 - Código
21 - Municipio 
22 - Matricula 
23 - Nome do imovel 
24 - RIP 
25 - situacao 
26 - Qtd de pavimentos 
27 - Tipo de imovel
28 - Forma de aquisição
29 - Edificado
30 - Estado de conservação
31 - Serviços urbanos
32 - Velocidade do link
33 - area total construida
34 - Unidade Medida
35 - Area total terreno 
36 - descrição
37 - Imagem
38 - Arquivo
39 - Comando
40 - Mensagem
</t>
        </r>
      </text>
    </comment>
    <comment ref="E332" authorId="3" shapeId="0" xr:uid="{9A75AD02-4E70-4216-8A18-5D4C91753BAC}">
      <text>
        <r>
          <rPr>
            <sz val="9"/>
            <color indexed="81"/>
            <rFont val="Segoe UI"/>
            <family val="2"/>
          </rPr>
          <t>01 - Imóvel
02 - Inventário</t>
        </r>
      </text>
    </comment>
    <comment ref="D333" authorId="3" shapeId="0" xr:uid="{50E8B38E-C091-4E5E-9B32-A75E633FDF70}">
      <text>
        <r>
          <rPr>
            <sz val="9"/>
            <color indexed="81"/>
            <rFont val="Segoe UI"/>
            <family val="2"/>
          </rPr>
          <t>01 - Código
02 - Ocupante
03 - Unidade ADM
04 - Tipo Unidae
05 - Finalidade ocupação
06 - Tipo Outorga
07 - Numero do documento
08 - Inicio vigencia
09 - Termino vigencia
--Dados atuais
10 - Código
11 - Ocupante
12 - Unidade ADM
13 - Tipo Unidae
14 - Finalidade ocupação
15 - Tipo Outorga
16 - Numero do documento
17 - Inicio vigencia
18 - Termino vigencia
19 - Comando
20 - Mensagem</t>
        </r>
      </text>
    </comment>
    <comment ref="E333" authorId="3" shapeId="0" xr:uid="{7B5AAB4E-8D19-44CA-A2BB-8043A166A91E}">
      <text>
        <r>
          <rPr>
            <sz val="9"/>
            <color indexed="81"/>
            <rFont val="Segoe UI"/>
            <family val="2"/>
          </rPr>
          <t>01 - Imóvel
02 - Inventario
03 - Identificação
04 - Entidade</t>
        </r>
      </text>
    </comment>
    <comment ref="D334" authorId="3" shapeId="0" xr:uid="{713B785E-A0F6-4F78-BB9A-DA14E0C2F68F}">
      <text>
        <r>
          <rPr>
            <sz val="9"/>
            <color indexed="81"/>
            <rFont val="Segoe UI"/>
            <family val="2"/>
          </rPr>
          <t xml:space="preserve">01 - Código
02 - Pais
03 - UF
04 - CEP
05 - Logradouro
06 - Numero
07 - Bairro
08 - distrito
09 - Zoneamento
10 - Latitude
11 - Longitude
-- Dados atuais
12 - Código
13 - Pais
14 - UF
15 - CEP
16 - Logradouro
17 - Numero
18 - Bairro
19 - distrito
20 - Zoneamento
21 - Latitude
22 - Longitude
23 - Comando
24 - Mensagem
</t>
        </r>
      </text>
    </comment>
    <comment ref="E334" authorId="3" shapeId="0" xr:uid="{D40DBB06-7706-48D3-B0F8-43000F32AB22}">
      <text>
        <r>
          <rPr>
            <sz val="9"/>
            <color indexed="81"/>
            <rFont val="Segoe UI"/>
            <family val="2"/>
          </rPr>
          <t>01 - Imóvel
02 - Inventário</t>
        </r>
      </text>
    </comment>
    <comment ref="D337" authorId="3" shapeId="0" xr:uid="{7526841D-DA86-45EE-9B34-697BC4511155}">
      <text>
        <r>
          <rPr>
            <sz val="9"/>
            <color indexed="81"/>
            <rFont val="Segoe UI"/>
            <family val="2"/>
          </rPr>
          <t>01 - Código
02 - Responsável
03 - Demanda de inventario
04 - Ocupante
05 - Comando
06 - Mensagem</t>
        </r>
      </text>
    </comment>
    <comment ref="E337" authorId="3" shapeId="0" xr:uid="{604EB6D2-8BC2-4210-A6AE-EE0036B53636}">
      <text>
        <r>
          <rPr>
            <sz val="9"/>
            <color indexed="81"/>
            <rFont val="Segoe UI"/>
            <family val="2"/>
          </rPr>
          <t>01 - Entidade
02 - Demanda de inventário</t>
        </r>
      </text>
    </comment>
    <comment ref="D338" authorId="3" shapeId="0" xr:uid="{130E9847-2F82-421C-AF14-98F57D224436}">
      <text>
        <r>
          <rPr>
            <sz val="9"/>
            <color indexed="81"/>
            <rFont val="Segoe UI"/>
            <family val="2"/>
          </rPr>
          <t xml:space="preserve">01 - Código
02 - Descrição
</t>
        </r>
      </text>
    </comment>
    <comment ref="E338" authorId="3" shapeId="0" xr:uid="{88D80109-CC61-4AD9-A921-372D99E9A98B}">
      <text>
        <r>
          <rPr>
            <sz val="9"/>
            <color indexed="81"/>
            <rFont val="Segoe UI"/>
            <family val="2"/>
          </rPr>
          <t>01 - Entidade</t>
        </r>
      </text>
    </comment>
    <comment ref="D339" authorId="3" shapeId="0" xr:uid="{F9AD44B0-0CEC-4FD9-8EB2-23BEA100B648}">
      <text>
        <r>
          <rPr>
            <sz val="9"/>
            <color indexed="81"/>
            <rFont val="Segoe UI"/>
            <family val="2"/>
          </rPr>
          <t xml:space="preserve">01 - Código
02 - Descrição
</t>
        </r>
      </text>
    </comment>
    <comment ref="E339" authorId="3" shapeId="0" xr:uid="{DFD46062-270C-4C9C-9048-B70A6AF16A78}">
      <text>
        <r>
          <rPr>
            <sz val="9"/>
            <color indexed="81"/>
            <rFont val="Segoe UI"/>
            <family val="2"/>
          </rPr>
          <t>01 - Demanda de Inventário</t>
        </r>
      </text>
    </comment>
    <comment ref="D340" authorId="3" shapeId="0" xr:uid="{2EBD7A55-184E-4669-A101-8E065392935D}">
      <text>
        <r>
          <rPr>
            <sz val="9"/>
            <color indexed="81"/>
            <rFont val="Segoe UI"/>
            <family val="2"/>
          </rPr>
          <t xml:space="preserve">01 - Código
02 - Descrição
</t>
        </r>
      </text>
    </comment>
    <comment ref="E340" authorId="3" shapeId="0" xr:uid="{108CC3AE-7507-4941-8AEC-4D2CA07C7A66}">
      <text>
        <r>
          <rPr>
            <sz val="9"/>
            <color indexed="81"/>
            <rFont val="Segoe UI"/>
            <family val="2"/>
          </rPr>
          <t>01 - Demanda de Inventário</t>
        </r>
      </text>
    </comment>
    <comment ref="D341" authorId="3" shapeId="0" xr:uid="{375C1BC0-35DF-486B-9204-31994D74FA1E}">
      <text>
        <r>
          <rPr>
            <sz val="9"/>
            <color indexed="81"/>
            <rFont val="Segoe UI"/>
            <family val="2"/>
          </rPr>
          <t>01 - Código
02 - Ocupante
03 - Situacao
04 - Municipio
05 - Matricula
06 - Nome
07 - RIP
08 - Responsável Patrimonial
09 - Comando
10 - Mensagem</t>
        </r>
      </text>
    </comment>
    <comment ref="E341" authorId="3" shapeId="0" xr:uid="{AABA754F-2B21-41D0-B7B8-A78CA5F6DED9}">
      <text>
        <r>
          <rPr>
            <sz val="9"/>
            <color indexed="81"/>
            <rFont val="Segoe UI"/>
            <family val="2"/>
          </rPr>
          <t>01 - Entidade
02 - Demanda de inventário</t>
        </r>
      </text>
    </comment>
    <comment ref="D342" authorId="3" shapeId="0" xr:uid="{970E004E-FE37-4A32-A520-4ED569476121}">
      <text>
        <r>
          <rPr>
            <sz val="9"/>
            <color indexed="81"/>
            <rFont val="Segoe UI"/>
            <family val="2"/>
          </rPr>
          <t>01 - codigo
02 - Comando
03 - Mensagem</t>
        </r>
      </text>
    </comment>
    <comment ref="E342" authorId="3" shapeId="0" xr:uid="{4B3C7FFA-AE79-4861-A7CC-D88106812072}">
      <text>
        <r>
          <rPr>
            <sz val="9"/>
            <color indexed="81"/>
            <rFont val="Segoe UI"/>
            <family val="2"/>
          </rPr>
          <t>01 - Demanda de Inventário</t>
        </r>
      </text>
    </comment>
    <comment ref="D343" authorId="3" shapeId="0" xr:uid="{D5E88E87-7697-49B6-967E-5D71E8B0BA0D}">
      <text>
        <r>
          <rPr>
            <sz val="9"/>
            <color indexed="81"/>
            <rFont val="Segoe UI"/>
            <family val="2"/>
          </rPr>
          <t>01 - Código
02 - Ocupante
03 - Situacao
04 - Municipio
05 - Matricula
06 - Nome
07 - RIP
08 - Responsável Patrimonial
09 - Data cadastro
10 - Usuario Cadastro
11 - Data Alteração
12 - Usuario Alteração
13 - Comando
14 - Mensagem</t>
        </r>
      </text>
    </comment>
    <comment ref="E343" authorId="3" shapeId="0" xr:uid="{C67B7C87-9E5F-4EB9-ACD1-95D1152142AA}">
      <text>
        <r>
          <rPr>
            <sz val="9"/>
            <color indexed="81"/>
            <rFont val="Segoe UI"/>
            <family val="2"/>
          </rPr>
          <t>01 - Entidade
02 - Demanda de inventário</t>
        </r>
      </text>
    </comment>
    <comment ref="D346" authorId="3" shapeId="0" xr:uid="{00000000-0006-0000-0100-000001020000}">
      <text>
        <r>
          <rPr>
            <sz val="9"/>
            <color indexed="81"/>
            <rFont val="Segoe UI"/>
            <family val="2"/>
          </rPr>
          <t xml:space="preserve">01 - Código
02 - Exercicio
03 - Tipo Iventario
04 - Prazo termino
05 - Matricula
06 - Nome
07 - Ocupante
08 - Resp a iventariar
09 - Municipio
10 - RIP
11 - Situação
12 - Resp Revisão
13 - Situacao Imovel aguardando revisão
14 - Municipio Imovel aguardando revisão
15 - Matricula Imovel aguardando revisão
16 - Nome Imovel aguardando revisão
17 - RIP Imovel aguardando revisão
18 - Ocupante Imovel aguardando revisão
19 - Resp a Iventariar Imovel aguardando revisão
20 - Resp Revisão Imovel aguardando revisão
21 - Situacao Finalizado
22 - Municipio Finalizado
22 - Matricula Finalizado
24 - Nome Finalizado
25 - RIP Finalizado
26 - Ocupante Finalizado
27 - Resp a Iventariar Finalizado
28 - Resp Revisão Finalizado
29 - Comando
30 - Mensagem
</t>
        </r>
      </text>
    </comment>
    <comment ref="E346" authorId="3" shapeId="0" xr:uid="{00000000-0006-0000-0100-000002020000}">
      <text>
        <r>
          <rPr>
            <sz val="9"/>
            <color indexed="81"/>
            <rFont val="Segoe UI"/>
            <family val="2"/>
          </rPr>
          <t>01 - Inventário
02 - Servidor
03 - Imóvel</t>
        </r>
      </text>
    </comment>
    <comment ref="D347" authorId="3" shapeId="0" xr:uid="{00000000-0006-0000-0100-000003020000}">
      <text>
        <r>
          <rPr>
            <sz val="9"/>
            <color indexed="81"/>
            <rFont val="Segoe UI"/>
            <family val="2"/>
          </rPr>
          <t>01 - codigo
02 - Comando
03 - Mensagem</t>
        </r>
      </text>
    </comment>
    <comment ref="E347" authorId="3" shapeId="0" xr:uid="{00000000-0006-0000-0100-000004020000}">
      <text>
        <r>
          <rPr>
            <sz val="9"/>
            <color indexed="81"/>
            <rFont val="Segoe UI"/>
            <family val="2"/>
          </rPr>
          <t>01 - Demanda de Inventário</t>
        </r>
      </text>
    </comment>
    <comment ref="D348" authorId="3" shapeId="0" xr:uid="{00000000-0006-0000-0100-000005020000}">
      <text>
        <r>
          <rPr>
            <sz val="9"/>
            <color indexed="81"/>
            <rFont val="Segoe UI"/>
            <family val="2"/>
          </rPr>
          <t>01 - codigo
02 - Comando
03 - Mensagem</t>
        </r>
      </text>
    </comment>
    <comment ref="E348" authorId="3" shapeId="0" xr:uid="{00000000-0006-0000-0100-000006020000}">
      <text>
        <r>
          <rPr>
            <sz val="9"/>
            <color indexed="81"/>
            <rFont val="Segoe UI"/>
            <family val="2"/>
          </rPr>
          <t>01 - Demanda de Inventário</t>
        </r>
      </text>
    </comment>
    <comment ref="D349" authorId="3" shapeId="0" xr:uid="{00000000-0006-0000-0100-000007020000}">
      <text>
        <r>
          <rPr>
            <sz val="9"/>
            <color indexed="81"/>
            <rFont val="Segoe UI"/>
            <family val="2"/>
          </rPr>
          <t>01 - Código
02 - Exercicio
03 - Tipo Iventario
04 - Prazo termino
05 - Matricula
06 - Nome
07 - Ocupante
08 - Resp a iventariar
09 - Municipio
10 - RIP
11 - Situação
12 - Resp Revisão
13 - Situacao Imovel aguardando revisão
14 - Municipio Imovel aguardando revisão
15 - Matricula Imovel aguardando revisão
16 - Nome Imovel aguardando revisão
17 - RIP Imovel aguardando revisão
18 - Ocupante Imovel aguardando revisão
19 - Resp a Iventariar Imovel aguardando revisão
20 - Resp Revisão Imovel aguardando revisão
21 - Situacao Finalizado
22 - Municipio Finalizado
23 - Matricula Finalizado
24 - Nome Finalizado
25 - RIP Finalizado
26 - Ocupante Finalizado
27 - Resp a Iventariar Finalizado
28 - Resp Revisão Finalizado
29 - Data cadastro
30 - Usuario Cadastro
31 - Data Alteração
32 - Usuario Alteração
33 - Comando
34 - Mensagem</t>
        </r>
      </text>
    </comment>
    <comment ref="E349" authorId="3" shapeId="0" xr:uid="{00000000-0006-0000-0100-000008020000}">
      <text>
        <r>
          <rPr>
            <sz val="9"/>
            <color indexed="81"/>
            <rFont val="Segoe UI"/>
            <family val="2"/>
          </rPr>
          <t>01 - Inventário
02 - Servidor
03 - Imóvel</t>
        </r>
      </text>
    </comment>
    <comment ref="D352" authorId="3" shapeId="0" xr:uid="{00000000-0006-0000-0100-000009020000}">
      <text>
        <r>
          <rPr>
            <sz val="9"/>
            <color indexed="81"/>
            <rFont val="Segoe UI"/>
            <family val="2"/>
          </rPr>
          <t>01 - Para
02 - Assunto
03 - Anexo
04 - Resp Patrimonial
05 - Exercicio
06 - Data ini
07 - Data fim
08 - Resp Legal
09 - resp Setorial
10 - Oficio
11 - Data Notificação
12 - Matricula
13 - nome
14 - CPF
15 - Portaria
16 - Data portaria
17 - Res Inclsuão
18 - Texto Complementar
19 - Comando
20 - Mensagem</t>
        </r>
      </text>
    </comment>
    <comment ref="E352" authorId="3" shapeId="0" xr:uid="{00000000-0006-0000-0100-00000A020000}">
      <text>
        <r>
          <rPr>
            <sz val="9"/>
            <color indexed="81"/>
            <rFont val="Segoe UI"/>
            <family val="2"/>
          </rPr>
          <t>01 - Inventário
02 - Servidor
03 - Imóvel</t>
        </r>
      </text>
    </comment>
    <comment ref="D353" authorId="3" shapeId="0" xr:uid="{00000000-0006-0000-0100-00000B020000}">
      <text>
        <r>
          <rPr>
            <sz val="9"/>
            <color indexed="81"/>
            <rFont val="Segoe UI"/>
            <family val="2"/>
          </rPr>
          <t>01 - Código
02 - Resp Patrimonial
03 - Exercicio
04 - Data ini
05 - Data fim
06 - Resp Legal
07 - Resp Setorial
08 - Matricula
09 - Nome
10 - CPF
11 - Portaria
12 - Data portaria
12 - Res Inclusão
14 - Comando
15 - Mensagem</t>
        </r>
      </text>
    </comment>
    <comment ref="E353" authorId="3" shapeId="0" xr:uid="{00000000-0006-0000-0100-00000C020000}">
      <text>
        <r>
          <rPr>
            <sz val="9"/>
            <color indexed="81"/>
            <rFont val="Segoe UI"/>
            <family val="2"/>
          </rPr>
          <t>01 - Inventário
02 - Servidor</t>
        </r>
      </text>
    </comment>
    <comment ref="D356" authorId="3" shapeId="0" xr:uid="{27DEE65A-12F0-4000-9595-C9491F369A42}">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
95. CMD
96. MSG</t>
        </r>
      </text>
    </comment>
    <comment ref="E356" authorId="3" shapeId="0" xr:uid="{669A8B91-845F-4C41-A345-BC6647082ECC}">
      <text>
        <r>
          <rPr>
            <sz val="9"/>
            <color indexed="81"/>
            <rFont val="Segoe UI"/>
            <family val="2"/>
          </rPr>
          <t xml:space="preserve">01 - Imóvel
02 - Inventario
03 - Servidor
</t>
        </r>
      </text>
    </comment>
    <comment ref="D357" authorId="3" shapeId="0" xr:uid="{0527A0CD-724D-4D3E-ABC8-5A76CCB4265D}">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
95. CMD
96. MSG</t>
        </r>
      </text>
    </comment>
    <comment ref="E357" authorId="3" shapeId="0" xr:uid="{1DA230E5-974B-41F4-B5F0-960D935A4032}">
      <text>
        <r>
          <rPr>
            <sz val="9"/>
            <color indexed="81"/>
            <rFont val="Segoe UI"/>
            <family val="2"/>
          </rPr>
          <t xml:space="preserve">01 - Imóvel
02 - Inventario
03 - Servidor
</t>
        </r>
      </text>
    </comment>
    <comment ref="D358" authorId="3" shapeId="0" xr:uid="{C6FFB542-7C08-45C4-A5BE-6FA2F1F1258D}">
      <text>
        <r>
          <rPr>
            <sz val="9"/>
            <color indexed="81"/>
            <rFont val="Segoe UI"/>
            <family val="2"/>
          </rPr>
          <t xml:space="preserve">1. Código
2. Situacao
3. CMD
4. MSG
</t>
        </r>
      </text>
    </comment>
    <comment ref="E358" authorId="3" shapeId="0" xr:uid="{5BFE4D09-9E5D-4921-91D2-FE3A3C221EAF}">
      <text>
        <r>
          <rPr>
            <sz val="9"/>
            <color indexed="81"/>
            <rFont val="Segoe UI"/>
            <family val="2"/>
          </rPr>
          <t xml:space="preserve">01 - Inventario
</t>
        </r>
      </text>
    </comment>
    <comment ref="D359" authorId="3" shapeId="0" xr:uid="{5968E7CA-0626-497E-9BCF-0082B53F8A67}">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
95. CMD
96. MSG</t>
        </r>
      </text>
    </comment>
    <comment ref="E359" authorId="3" shapeId="0" xr:uid="{08DFE89C-D6A6-451F-BEA7-BFF4A558AD3B}">
      <text>
        <r>
          <rPr>
            <sz val="9"/>
            <color indexed="81"/>
            <rFont val="Segoe UI"/>
            <family val="2"/>
          </rPr>
          <t xml:space="preserve">01 - Imóvel
02 - Inventario
03 - Servidor
</t>
        </r>
      </text>
    </comment>
    <comment ref="D360" authorId="3" shapeId="0" xr:uid="{7439B1A1-1D89-4830-BD28-EA6EC1B4A93B}">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t>
        </r>
      </text>
    </comment>
    <comment ref="E360" authorId="3" shapeId="0" xr:uid="{9B7A5695-4F06-424B-8A89-54992ADEB30D}">
      <text>
        <r>
          <rPr>
            <sz val="9"/>
            <color indexed="81"/>
            <rFont val="Segoe UI"/>
            <family val="2"/>
          </rPr>
          <t xml:space="preserve">01 - Imóvel
02 - Inventario
03 - Servidor
</t>
        </r>
      </text>
    </comment>
    <comment ref="D361" authorId="3" shapeId="0" xr:uid="{5A1202EC-92D1-4C1E-BB1D-E99ECD9AB9DB}">
      <text>
        <r>
          <rPr>
            <sz val="9"/>
            <color indexed="81"/>
            <rFont val="Segoe UI"/>
            <family val="2"/>
          </rPr>
          <t xml:space="preserve">1. Código
2. Usuário
3. Senha
4. CMD
5. MSG
</t>
        </r>
      </text>
    </comment>
    <comment ref="E361" authorId="3" shapeId="0" xr:uid="{F94E2071-EDDE-4946-89A0-C5747EEED861}">
      <text>
        <r>
          <rPr>
            <sz val="9"/>
            <color indexed="81"/>
            <rFont val="Segoe UI"/>
            <family val="2"/>
          </rPr>
          <t xml:space="preserve">01 - Inventario
02 - Servidor
</t>
        </r>
      </text>
    </comment>
    <comment ref="D362" authorId="3" shapeId="0" xr:uid="{C877AFDB-5555-4FD2-829D-AC730D93C126}">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
95. CMD
96. MSG</t>
        </r>
      </text>
    </comment>
    <comment ref="E362" authorId="3" shapeId="0" xr:uid="{5ABC0BFA-73E9-429F-9939-27F532C9C863}">
      <text>
        <r>
          <rPr>
            <sz val="9"/>
            <color indexed="81"/>
            <rFont val="Segoe UI"/>
            <family val="2"/>
          </rPr>
          <t xml:space="preserve">01 - Imóvel
02 - Inventario
03 - Servidor
</t>
        </r>
      </text>
    </comment>
    <comment ref="D365" authorId="3" shapeId="0" xr:uid="{44F4BE4F-7650-4F82-BFEE-6B2F28BA6C37}">
      <text>
        <r>
          <rPr>
            <sz val="9"/>
            <color indexed="81"/>
            <rFont val="Segoe UI"/>
            <family val="2"/>
          </rPr>
          <t xml:space="preserve">1. Código
2. Responsável patrimonial 
3. Exercicio
4. Data de inicio
5. Data termino
6. Responsável Legal
7. Responsável da setorial
8. Matricula
9. Nome
10. CPF
11. Ocupante
12. Data de inclusão
13. Responsável Inclusão
14. CMD
15. Mensagem
</t>
        </r>
      </text>
    </comment>
    <comment ref="E365" authorId="3" shapeId="0" xr:uid="{3807EA72-1A78-49B3-9EB2-850CF97DFE31}">
      <text>
        <r>
          <rPr>
            <sz val="9"/>
            <color indexed="81"/>
            <rFont val="Segoe UI"/>
            <family val="2"/>
          </rPr>
          <t>01 - Subcomissão do Inventário
02 - Servidor
03 - Setor</t>
        </r>
      </text>
    </comment>
    <comment ref="D366" authorId="3" shapeId="0" xr:uid="{C38C0422-8228-4774-9BD9-9288DB8ADC53}">
      <text>
        <r>
          <rPr>
            <sz val="9"/>
            <color indexed="81"/>
            <rFont val="Segoe UI"/>
            <family val="2"/>
          </rPr>
          <t xml:space="preserve">1. Código
2. Responsável patrimonial 
3. Exercicio
4. Data de inicio
5. Data termino
6. Responsável Legal
7. Responsável da setorial
8. Matricula
9. Nome
10. CPF
11. Ocupante
12. Data de inclusão
13. Responsável Inclusão
14. Para
15. Assunto
16. Texto Complementar
17. CMD
18. MSG
</t>
        </r>
      </text>
    </comment>
    <comment ref="E366" authorId="3" shapeId="0" xr:uid="{CA7CF71A-FA13-4131-8F89-4D4B77AEF2E2}">
      <text>
        <r>
          <rPr>
            <sz val="9"/>
            <color indexed="81"/>
            <rFont val="Segoe UI"/>
            <family val="2"/>
          </rPr>
          <t>01 - Subcomissão do Inventário
02 - Servidor
03 - Setor</t>
        </r>
      </text>
    </comment>
    <comment ref="D367" authorId="3" shapeId="0" xr:uid="{19D3533E-E945-4B37-B846-53ADBD91CCDF}">
      <text>
        <r>
          <rPr>
            <sz val="9"/>
            <color indexed="81"/>
            <rFont val="Segoe UI"/>
            <family val="2"/>
          </rPr>
          <t xml:space="preserve">1. Código
2. Responsável patrimonial 
3. Exercicio
4. Data de inicio
5. Data termino
6. Responsável Legal
7. Responsável da setorial
8. Matricula
9. Nome
10. CPF
11. Ocupante
12. Data de inclusão
13. Responsável Inclusão
14. Para
15. Assunto
16. Texto Complementar
17. CMD
18. MSG
</t>
        </r>
      </text>
    </comment>
    <comment ref="E367" authorId="3" shapeId="0" xr:uid="{31E091AC-CE60-4CDE-835F-6FA0081B1FAE}">
      <text>
        <r>
          <rPr>
            <sz val="9"/>
            <color indexed="81"/>
            <rFont val="Segoe UI"/>
            <family val="2"/>
          </rPr>
          <t>01 - Subcomissão do Inventário
02 - Servidor
03 - Setor</t>
        </r>
      </text>
    </comment>
    <comment ref="D368" authorId="3" shapeId="0" xr:uid="{27AA4BBB-EB5F-495C-A0E8-67AFC48F97BD}">
      <text>
        <r>
          <rPr>
            <sz val="9"/>
            <color indexed="81"/>
            <rFont val="Segoe UI"/>
            <family val="2"/>
          </rPr>
          <t>1 - Email
2 - CMD</t>
        </r>
      </text>
    </comment>
    <comment ref="E368" authorId="3" shapeId="0" xr:uid="{F96936BA-0D8E-4BD1-8936-0A8C84EE71BE}">
      <text>
        <r>
          <rPr>
            <sz val="9"/>
            <color indexed="81"/>
            <rFont val="Segoe UI"/>
            <family val="2"/>
          </rPr>
          <t>01 - Subcomissão do Inventário</t>
        </r>
      </text>
    </comment>
    <comment ref="D371" authorId="3" shapeId="0" xr:uid="{C5B0787B-A519-4125-944B-DC8C1004488C}">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
95. CMD
96. MSG</t>
        </r>
      </text>
    </comment>
    <comment ref="E371" authorId="3" shapeId="0" xr:uid="{D1CB7060-7EE9-4F0C-A182-630A842CB619}">
      <text>
        <r>
          <rPr>
            <sz val="9"/>
            <color indexed="81"/>
            <rFont val="Segoe UI"/>
            <family val="2"/>
          </rPr>
          <t>01 - Imóvel
02 - Inventario
03 - Servidor
04 - Unidade</t>
        </r>
      </text>
    </comment>
    <comment ref="D374" authorId="3" shapeId="0" xr:uid="{DCFF3D56-4ADB-423E-8C1F-4ABA0526FD17}">
      <text>
        <r>
          <rPr>
            <sz val="9"/>
            <color indexed="81"/>
            <rFont val="Segoe UI"/>
            <family val="2"/>
          </rPr>
          <t xml:space="preserve">1. Código
2. Numero RIP
3. Existe obra em andamento
4. Tipo da obra
5. Conta contábil
6. Data início
7. Previsão término
8. Orçamento Previsto
9. Orçamento executado
10. Anexo do contrato
11. Breve descrição da obra
</t>
        </r>
      </text>
    </comment>
    <comment ref="E374" authorId="3" shapeId="0" xr:uid="{1A5C88B4-68D2-4E0C-9A80-9A26C27B9C32}">
      <text>
        <r>
          <rPr>
            <sz val="9"/>
            <color indexed="81"/>
            <rFont val="Segoe UI"/>
            <family val="2"/>
          </rPr>
          <t>01 - Iventario Obras em Andamento</t>
        </r>
      </text>
    </comment>
    <comment ref="D375" authorId="3" shapeId="0" xr:uid="{AA5D32A6-AA16-41FA-9317-E9244175E63D}">
      <text>
        <r>
          <rPr>
            <sz val="9"/>
            <color indexed="81"/>
            <rFont val="Segoe UI"/>
            <family val="2"/>
          </rPr>
          <t xml:space="preserve">1. Código
2. Numero RIP
3. Existe obra em andamento
4. Tipo da obra
5. Conta contábil
6. Data início
7. Previsão término
8. Orçamento Previsto
9. Orçamento executado
10. Anexo do contrato
11. Breve descrição da obra
12. CMD
13. MSG
</t>
        </r>
      </text>
    </comment>
    <comment ref="E375" authorId="3" shapeId="0" xr:uid="{B68A8022-B6D9-4166-A4B6-47E4EBA1DEE0}">
      <text>
        <r>
          <rPr>
            <sz val="9"/>
            <color indexed="81"/>
            <rFont val="Segoe UI"/>
            <family val="2"/>
          </rPr>
          <t>01 - Iventario Obras em Andamento
02 - Conta Contábil</t>
        </r>
      </text>
    </comment>
    <comment ref="D376" authorId="3" shapeId="0" xr:uid="{10A4207E-25DE-41E2-96F1-7089972E71EE}">
      <text>
        <r>
          <rPr>
            <sz val="9"/>
            <color indexed="81"/>
            <rFont val="Segoe UI"/>
            <family val="2"/>
          </rPr>
          <t xml:space="preserve">1. Código
2. Numero RIP
3. Existe obra em andamento
4. Tipo da obra
5. Conta contábil
6. Data início
7. Previsão término
8. Orçamento Previsto
9. Orçamento executado
10. Anexo do contrato
11. Breve descrição da obra
12. CMD
13. MSG
</t>
        </r>
      </text>
    </comment>
    <comment ref="E376" authorId="3" shapeId="0" xr:uid="{319AA081-D1AE-481A-A3D3-BCB1B670921A}">
      <text>
        <r>
          <rPr>
            <sz val="9"/>
            <color indexed="81"/>
            <rFont val="Segoe UI"/>
            <family val="2"/>
          </rPr>
          <t>01 - Iventario Obras em Andamento
02 - Conta Contábil</t>
        </r>
      </text>
    </comment>
    <comment ref="D377" authorId="3" shapeId="0" xr:uid="{62493F3B-1A3E-4076-9BB6-D9ECFB1FC20D}">
      <text>
        <r>
          <rPr>
            <sz val="9"/>
            <color indexed="81"/>
            <rFont val="Segoe UI"/>
            <family val="2"/>
          </rPr>
          <t xml:space="preserve">1. Codigo
2. Numero RIP
3. Existe obra em andamento
4. Tipo da obra
5. Conta contábil
6. Data início
7. Previsão término
8. Orçamento Previsto
9. Orçamento executado
10. Anexo do contrato
11. Breve descrição da obra
</t>
        </r>
      </text>
    </comment>
    <comment ref="E377" authorId="3" shapeId="0" xr:uid="{3978B757-B216-4675-90FE-11D17493C5FA}">
      <text>
        <r>
          <rPr>
            <sz val="9"/>
            <color indexed="81"/>
            <rFont val="Segoe UI"/>
            <family val="2"/>
          </rPr>
          <t>01 - Iventario Obras em Andamento
02 - Conta Contábil</t>
        </r>
      </text>
    </comment>
    <comment ref="D380" authorId="3" shapeId="0" xr:uid="{39DEB909-EE58-4DD1-8FD2-2CCC315EB71A}">
      <text>
        <r>
          <rPr>
            <b/>
            <sz val="9"/>
            <color indexed="81"/>
            <rFont val="Segoe UI"/>
            <family val="2"/>
          </rPr>
          <t>* Avaliação Externa</t>
        </r>
        <r>
          <rPr>
            <sz val="9"/>
            <color indexed="81"/>
            <rFont val="Segoe UI"/>
            <family val="2"/>
          </rPr>
          <t xml:space="preserve">
01 - código
02 - tipo de avaliação
03 - finalidade do laudo
04 - número do laudo
05 - número do processo
06 - anexo
07 - data emissão laudo
08 - breve descrição
09 - área construida
10 - estado conservação
11 - vida útil aparente
12 - valor do terreno
13 - valor da edificação
14 - situação
15 - data de finalização
16 - usuário cadastro</t>
        </r>
      </text>
    </comment>
    <comment ref="E380" authorId="3" shapeId="0" xr:uid="{91EC77BC-41EB-40C9-9949-E0C50944A296}">
      <text>
        <r>
          <rPr>
            <sz val="9"/>
            <color indexed="81"/>
            <rFont val="Segoe UI"/>
            <family val="2"/>
          </rPr>
          <t>01 - Avaliação Externa
02 - Tipo Avaliação
03 - Finalidade Laudo
04 - Usuário</t>
        </r>
      </text>
    </comment>
    <comment ref="D381" authorId="3" shapeId="0" xr:uid="{C379672D-D973-41B0-9434-E10C5D52AD00}">
      <text>
        <r>
          <rPr>
            <b/>
            <sz val="9"/>
            <color indexed="81"/>
            <rFont val="Segoe UI"/>
            <family val="2"/>
          </rPr>
          <t>* Avaliação Externa</t>
        </r>
        <r>
          <rPr>
            <sz val="9"/>
            <color indexed="81"/>
            <rFont val="Segoe UI"/>
            <family val="2"/>
          </rPr>
          <t xml:space="preserve">
01 - código
02 - tipo de avaliação
03 - finalidade do laudo
04 - número do laudo
05 - data emissão laudo
06 - situação
07 - usuário cadastro
08 - comando
09 - mensagem</t>
        </r>
      </text>
    </comment>
    <comment ref="E381" authorId="3" shapeId="0" xr:uid="{37D2DE55-C567-44EC-AF82-8D0BD1891AE4}">
      <text>
        <r>
          <rPr>
            <sz val="9"/>
            <color indexed="81"/>
            <rFont val="Segoe UI"/>
            <family val="2"/>
          </rPr>
          <t>01 - Avaliação Externa
02 - Tipo Avaliação
03 - Finalidade Laudo
04 - Usuário</t>
        </r>
      </text>
    </comment>
    <comment ref="D382" authorId="3" shapeId="0" xr:uid="{8ED6CE75-50E6-4B96-981B-F75E9EEC17BC}">
      <text>
        <r>
          <rPr>
            <b/>
            <sz val="9"/>
            <color indexed="81"/>
            <rFont val="Segoe UI"/>
            <family val="2"/>
          </rPr>
          <t>* Avaliação Externa</t>
        </r>
        <r>
          <rPr>
            <sz val="9"/>
            <color indexed="81"/>
            <rFont val="Segoe UI"/>
            <family val="2"/>
          </rPr>
          <t xml:space="preserve">
01 - código
02 - tipo de avaliação
03 - finalidade do laudo
04 - número do laudo
05 - número do processo
06 - anexo
07 - data emissão laudo
08 - breve descrição
09 - área construida
10 - estado conservação
11 - vida útil aparente
12 - valor do terreno
13 - valor da edificação
14 - situação
15 - data de finalização
16 - usuário cadastro
17 - comando
18 - mensagem</t>
        </r>
      </text>
    </comment>
    <comment ref="E382" authorId="3" shapeId="0" xr:uid="{BD85C0A1-D8F0-4D14-9235-FC6E529B015A}">
      <text>
        <r>
          <rPr>
            <sz val="9"/>
            <color indexed="81"/>
            <rFont val="Segoe UI"/>
            <family val="2"/>
          </rPr>
          <t>01 - Avaliação Externa
02 - Tipo Avaliação
03 - Finalidade Laudo
04 - Usuário</t>
        </r>
      </text>
    </comment>
    <comment ref="D383" authorId="3" shapeId="0" xr:uid="{C4D1FE84-5206-4D53-AAEF-E381391F4B40}">
      <text>
        <r>
          <rPr>
            <b/>
            <sz val="9"/>
            <color indexed="81"/>
            <rFont val="Segoe UI"/>
            <family val="2"/>
          </rPr>
          <t>* Tipo de Avaliação</t>
        </r>
        <r>
          <rPr>
            <sz val="9"/>
            <color indexed="81"/>
            <rFont val="Segoe UI"/>
            <family val="2"/>
          </rPr>
          <t xml:space="preserve">
1 - Código
2 - Descrição
3 - comando</t>
        </r>
      </text>
    </comment>
    <comment ref="E383" authorId="3" shapeId="0" xr:uid="{9D44FF04-C5E2-42AA-B2A7-EDCFA2736A93}">
      <text>
        <r>
          <rPr>
            <sz val="9"/>
            <color indexed="81"/>
            <rFont val="Segoe UI"/>
            <family val="2"/>
          </rPr>
          <t xml:space="preserve">01 - Tipo Avaliação
</t>
        </r>
      </text>
    </comment>
    <comment ref="D384" authorId="3" shapeId="0" xr:uid="{7AA9C3B0-B558-4214-A077-3032478C8E0E}">
      <text>
        <r>
          <rPr>
            <b/>
            <sz val="9"/>
            <color indexed="81"/>
            <rFont val="Segoe UI"/>
            <family val="2"/>
          </rPr>
          <t>* Finalidade do Laudo</t>
        </r>
        <r>
          <rPr>
            <sz val="9"/>
            <color indexed="81"/>
            <rFont val="Segoe UI"/>
            <family val="2"/>
          </rPr>
          <t xml:space="preserve">
1 - Código
2 - Descrição
3 - comando</t>
        </r>
      </text>
    </comment>
    <comment ref="E384" authorId="3" shapeId="0" xr:uid="{D985519A-3EEB-40F9-8A14-70F7A945EC7F}">
      <text>
        <r>
          <rPr>
            <sz val="9"/>
            <color indexed="81"/>
            <rFont val="Segoe UI"/>
            <family val="2"/>
          </rPr>
          <t>01 - Finalidade Laudo</t>
        </r>
      </text>
    </comment>
    <comment ref="D385" authorId="3" shapeId="0" xr:uid="{6889382C-8592-4CDE-BFE8-314A3A124A53}">
      <text>
        <r>
          <rPr>
            <b/>
            <sz val="9"/>
            <color indexed="81"/>
            <rFont val="Segoe UI"/>
            <family val="2"/>
          </rPr>
          <t>* Avaliação Externa</t>
        </r>
        <r>
          <rPr>
            <sz val="9"/>
            <color indexed="81"/>
            <rFont val="Segoe UI"/>
            <family val="2"/>
          </rPr>
          <t xml:space="preserve">
01 - código
02 - tipo de avaliação
03 - finalidade do laudo
04 - número do laudo
05 - número do processo
06 - anexo
07 - data emissão laudo
08 - breve descrição
09 - área construida
10 - estado conservação
11 - valor do terreno
12 - valor da edificação
13 - comando
14 - mensagem
</t>
        </r>
      </text>
    </comment>
    <comment ref="E385" authorId="3" shapeId="0" xr:uid="{C97FA222-F0E3-4F7B-8BCE-A7098EA3CA10}">
      <text>
        <r>
          <rPr>
            <sz val="9"/>
            <color indexed="81"/>
            <rFont val="Segoe UI"/>
            <family val="2"/>
          </rPr>
          <t xml:space="preserve">01 - Avaliação Externa
02 - Tipo Avaliação
03 - Finalidade Laudo
</t>
        </r>
      </text>
    </comment>
    <comment ref="D386" authorId="3" shapeId="0" xr:uid="{5E995C9C-4507-4B71-B5F8-B9D559BBD49D}">
      <text>
        <r>
          <rPr>
            <b/>
            <sz val="9"/>
            <color indexed="81"/>
            <rFont val="Segoe UI"/>
            <family val="2"/>
          </rPr>
          <t>* Avaliação Externa</t>
        </r>
        <r>
          <rPr>
            <sz val="9"/>
            <color indexed="81"/>
            <rFont val="Segoe UI"/>
            <family val="2"/>
          </rPr>
          <t xml:space="preserve">
01 - código
02 - tipo de avaliação
03 - finalidade do laudo
04 - número do laudo
05 - número do processo
06 - anexo
07 - data emissão laudo
08 - breve descrição
09 - área construida
10 - estado conservação
11 - vida útil aparente
12 - valor do terreno
13 - valor da edificação
14 - situação
15 - data de finalização
</t>
        </r>
      </text>
    </comment>
    <comment ref="E386" authorId="3" shapeId="0" xr:uid="{D4D20643-C7B6-4341-9384-4D9721113C36}">
      <text>
        <r>
          <rPr>
            <sz val="9"/>
            <color indexed="81"/>
            <rFont val="Segoe UI"/>
            <family val="2"/>
          </rPr>
          <t>01 - Avaliação Externa
02 - Tipo Avaliação
03 - Finalidade Laudo</t>
        </r>
      </text>
    </comment>
    <comment ref="D387" authorId="3" shapeId="0" xr:uid="{06697EAE-66D9-4BC0-BA39-B00358FC1FE4}">
      <text>
        <r>
          <rPr>
            <b/>
            <sz val="9"/>
            <color indexed="81"/>
            <rFont val="Segoe UI"/>
            <family val="2"/>
          </rPr>
          <t>* Avaliação Externa</t>
        </r>
        <r>
          <rPr>
            <sz val="9"/>
            <color indexed="81"/>
            <rFont val="Segoe UI"/>
            <family val="2"/>
          </rPr>
          <t xml:space="preserve">
01 - código
02 - tipo de avaliação
03 - finalidade do laudo
04 - número do laudo
05 - número do processo
06 - anexo
07 - data emissão laudo
08 - breve descrição
09 - área construida
10 - estado conservação
11 - vida útil aparente
12 - valor do terreno
13 - valor da edificação
14 - situação
15 - data de finalização
16 - comando
17 - mensagem</t>
        </r>
      </text>
    </comment>
    <comment ref="E387" authorId="3" shapeId="0" xr:uid="{DCFB1A61-2D83-4D9A-ACD7-4292BCE918D9}">
      <text>
        <r>
          <rPr>
            <sz val="9"/>
            <color indexed="81"/>
            <rFont val="Segoe UI"/>
            <family val="2"/>
          </rPr>
          <t>01 - Avaliação Externa
02 - Tipo Avaliação
03 - Finalidade Laudo</t>
        </r>
      </text>
    </comment>
    <comment ref="D388" authorId="3" shapeId="0" xr:uid="{56CDAC2C-879C-4C77-9728-D2ADFDBD16A1}">
      <text>
        <r>
          <rPr>
            <b/>
            <sz val="9"/>
            <color indexed="81"/>
            <rFont val="Segoe UI"/>
            <family val="2"/>
          </rPr>
          <t>* Avaliação Externa</t>
        </r>
        <r>
          <rPr>
            <sz val="9"/>
            <color indexed="81"/>
            <rFont val="Segoe UI"/>
            <family val="2"/>
          </rPr>
          <t xml:space="preserve">
01 - código
02 - tipo de avaliação
03 - finalidade do laudo
04 - número do laudo
05 - data emissão laudo
06 - situação
07 - usuário cadastro
08 - comando
09 - mensagem</t>
        </r>
      </text>
    </comment>
    <comment ref="E388" authorId="3" shapeId="0" xr:uid="{F50F898D-F097-4465-A303-CAF06B9C8452}">
      <text>
        <r>
          <rPr>
            <sz val="9"/>
            <color indexed="81"/>
            <rFont val="Segoe UI"/>
            <family val="2"/>
          </rPr>
          <t>01 - Avaliação Externa
02 - Tipo Avaliação
03 - Finalidade Laudo
04 - Usuário</t>
        </r>
      </text>
    </comment>
    <comment ref="D389" authorId="3" shapeId="0" xr:uid="{7438DB2B-85FE-4DE8-AE47-8BB6EB371043}">
      <text>
        <r>
          <rPr>
            <b/>
            <sz val="9"/>
            <color indexed="81"/>
            <rFont val="Segoe UI"/>
            <family val="2"/>
          </rPr>
          <t>* Avaliação Externa</t>
        </r>
        <r>
          <rPr>
            <sz val="9"/>
            <color indexed="81"/>
            <rFont val="Segoe UI"/>
            <family val="2"/>
          </rPr>
          <t xml:space="preserve">
01 - código
02 - situação
03 - comando
04 - mensagem</t>
        </r>
      </text>
    </comment>
    <comment ref="E389" authorId="3" shapeId="0" xr:uid="{ED115924-F3FF-4265-9587-BC16EB8672D6}">
      <text>
        <r>
          <rPr>
            <sz val="9"/>
            <color indexed="81"/>
            <rFont val="Segoe UI"/>
            <family val="2"/>
          </rPr>
          <t>01 - Avaliação Externa</t>
        </r>
      </text>
    </comment>
    <comment ref="D390" authorId="3" shapeId="0" xr:uid="{45DA6324-C189-40B5-B993-D72A6A96A7DA}">
      <text>
        <r>
          <rPr>
            <b/>
            <sz val="9"/>
            <color indexed="81"/>
            <rFont val="Segoe UI"/>
            <family val="2"/>
          </rPr>
          <t>* Avaliação Externa</t>
        </r>
        <r>
          <rPr>
            <sz val="9"/>
            <color indexed="81"/>
            <rFont val="Segoe UI"/>
            <family val="2"/>
          </rPr>
          <t xml:space="preserve">
01 - código
02 - situação
</t>
        </r>
        <r>
          <rPr>
            <b/>
            <sz val="9"/>
            <color indexed="81"/>
            <rFont val="Segoe UI"/>
            <family val="2"/>
          </rPr>
          <t>* Contabilização Terreno</t>
        </r>
        <r>
          <rPr>
            <sz val="9"/>
            <color indexed="81"/>
            <rFont val="Segoe UI"/>
            <family val="2"/>
          </rPr>
          <t xml:space="preserve">
03 - imóvel
04 - valor contabil
05 - data contabilização
</t>
        </r>
        <r>
          <rPr>
            <b/>
            <sz val="9"/>
            <color indexed="81"/>
            <rFont val="Segoe UI"/>
            <family val="2"/>
          </rPr>
          <t>* Contabilização Edificação</t>
        </r>
        <r>
          <rPr>
            <sz val="9"/>
            <color indexed="81"/>
            <rFont val="Segoe UI"/>
            <family val="2"/>
          </rPr>
          <t xml:space="preserve">
06 - imóvel
07 - área construida
08 - estado conservação
09 - vida útil
10 - valor do terreno
11 - valor da edificação
12 - valor total imovel
</t>
        </r>
        <r>
          <rPr>
            <b/>
            <sz val="9"/>
            <color indexed="81"/>
            <rFont val="Segoe UI"/>
            <family val="2"/>
          </rPr>
          <t>* Imóvel</t>
        </r>
        <r>
          <rPr>
            <sz val="9"/>
            <color indexed="81"/>
            <rFont val="Segoe UI"/>
            <family val="2"/>
          </rPr>
          <t xml:space="preserve">
13 - imóvel
14 - estado de conservação
15 - área construida
16 - valor do terreno
17 - valor da edificação
18 - valor total imovel
19 - histórico - data
20 - histórico - origem da informação
21 - histórico - tipo da informação
22 - histórico - valor do terreno
23 - histórico - valor da edificação
24 - histórico - valor total imovel
25 - historico - depreciação
26 - historico - valorização
</t>
        </r>
        <r>
          <rPr>
            <b/>
            <sz val="9"/>
            <color indexed="81"/>
            <rFont val="Segoe UI"/>
            <family val="2"/>
          </rPr>
          <t>* Depreciação</t>
        </r>
        <r>
          <rPr>
            <sz val="9"/>
            <color indexed="81"/>
            <rFont val="Segoe UI"/>
            <family val="2"/>
          </rPr>
          <t xml:space="preserve">
27 - imóvel
28 - data depreciação
30 - cota depreciação
31 - depreciação acumulada
32 - valor contabil
33 - comando
34 - mensagem</t>
        </r>
      </text>
    </comment>
    <comment ref="E390" authorId="3" shapeId="0" xr:uid="{BA341A81-E588-43D8-A981-1BF5F50E0700}">
      <text>
        <r>
          <rPr>
            <sz val="9"/>
            <color indexed="81"/>
            <rFont val="Segoe UI"/>
            <family val="2"/>
          </rPr>
          <t xml:space="preserve">01 - Avaliação Externa
02 - Contabilização Terreno
03 - Contabilização Edificação
04 - Imóvel
05 - Depreciação
</t>
        </r>
      </text>
    </comment>
    <comment ref="D393" authorId="3" shapeId="0" xr:uid="{657485AE-AD8A-44BA-989C-EE95CC203936}">
      <text>
        <r>
          <rPr>
            <b/>
            <sz val="9"/>
            <color indexed="81"/>
            <rFont val="Segoe UI"/>
            <family val="2"/>
          </rPr>
          <t>* Valor do Imóvel</t>
        </r>
        <r>
          <rPr>
            <sz val="9"/>
            <color indexed="81"/>
            <rFont val="Segoe UI"/>
            <family val="2"/>
          </rPr>
          <t xml:space="preserve">
01 - imóvel
02 - valor do terreno
03 - valor da edificação
04 - valor total
05 - comando
06 - mensagem
</t>
        </r>
      </text>
    </comment>
    <comment ref="E393" authorId="3" shapeId="0" xr:uid="{1BF45C98-460D-4ACC-85AC-27BF4A7394CB}">
      <text>
        <r>
          <rPr>
            <sz val="9"/>
            <color indexed="81"/>
            <rFont val="Segoe UI"/>
            <family val="2"/>
          </rPr>
          <t>01 - Imóvel
02 - Valor do Imóvel</t>
        </r>
      </text>
    </comment>
    <comment ref="D394" authorId="3" shapeId="0" xr:uid="{B4115871-56F5-4E1F-AFD2-18A42B4C72EB}">
      <text>
        <r>
          <rPr>
            <sz val="9"/>
            <color indexed="81"/>
            <rFont val="Segoe UI"/>
            <family val="2"/>
          </rPr>
          <t xml:space="preserve">* Histórico de Valor do imóvel
01 - imóvel
02 - valor do terreno
03 - valor da edificação
04 - valor total
05 - comando
06 - mensagem
</t>
        </r>
      </text>
    </comment>
    <comment ref="E394" authorId="3" shapeId="0" xr:uid="{263E796C-BEBF-44B7-9AB1-248DDFBB561D}">
      <text>
        <r>
          <rPr>
            <sz val="9"/>
            <color indexed="81"/>
            <rFont val="Segoe UI"/>
            <family val="2"/>
          </rPr>
          <t>01 - Imóvel
02 - Histórico de Valor do imóvel</t>
        </r>
      </text>
    </comment>
    <comment ref="D395" authorId="3" shapeId="0" xr:uid="{C0C5A60E-3DEC-4F69-83BD-FAC0C94997F6}">
      <text>
        <r>
          <rPr>
            <b/>
            <sz val="9"/>
            <color indexed="81"/>
            <rFont val="Segoe UI"/>
            <family val="2"/>
          </rPr>
          <t>* Histórico de Valor do imóvel</t>
        </r>
        <r>
          <rPr>
            <sz val="9"/>
            <color indexed="81"/>
            <rFont val="Segoe UI"/>
            <family val="2"/>
          </rPr>
          <t xml:space="preserve">
01 - imóvel
02 - origem informação
03 - data
04 - tipo informação
05 - valor do terreno
06 - valor da edificação
07 - valor total
08 - depreciação
09 - valorização
10 - comando
11 - mensagem
</t>
        </r>
      </text>
    </comment>
    <comment ref="E395" authorId="3" shapeId="0" xr:uid="{8BD29F2A-DBE4-40CD-8F88-F8DA86A3D4C0}">
      <text>
        <r>
          <rPr>
            <sz val="9"/>
            <color indexed="81"/>
            <rFont val="Segoe UI"/>
            <family val="2"/>
          </rPr>
          <t>01 - Imóvel
02 - Histórico de Valor do imóvel</t>
        </r>
      </text>
    </comment>
    <comment ref="D396" authorId="3" shapeId="0" xr:uid="{BFE5029A-61EA-4941-BDC8-C8411781B6CB}">
      <text>
        <r>
          <rPr>
            <b/>
            <sz val="9"/>
            <color indexed="81"/>
            <rFont val="Segoe UI"/>
            <family val="2"/>
          </rPr>
          <t>* Histórico de Valor do imóvel</t>
        </r>
        <r>
          <rPr>
            <sz val="9"/>
            <color indexed="81"/>
            <rFont val="Segoe UI"/>
            <family val="2"/>
          </rPr>
          <t xml:space="preserve">
01 - imóvel
02 - origem informação
03 - data
04 - tipo informação
05 - valor do terreno
06 - valor da edificação
07 - valor total
08 - depreciação
09 - valorização
10 - comando
11 - mensagem
</t>
        </r>
      </text>
    </comment>
    <comment ref="E396" authorId="3" shapeId="0" xr:uid="{49BA63C1-F9AA-491A-BA59-93D0EEF68BDD}">
      <text>
        <r>
          <rPr>
            <sz val="9"/>
            <color indexed="81"/>
            <rFont val="Segoe UI"/>
            <family val="2"/>
          </rPr>
          <t>01 - Imóvel
02 - Histórico de Valor do imóvel</t>
        </r>
      </text>
    </comment>
    <comment ref="D399" authorId="3" shapeId="0" xr:uid="{A1007622-393B-4201-880E-792005A09441}">
      <text>
        <r>
          <rPr>
            <sz val="9"/>
            <color indexed="81"/>
            <rFont val="Segoe UI"/>
            <charset val="1"/>
          </rPr>
          <t xml:space="preserve">1. Matrícula
2. Nome do Imóvel
3. RIP
4. Situação
5. Tipo de Imóvel
6. Edificado
7. Estado de Conservação
8. Área Total Construída
9. Área Total do Terreno
10. Valor do Terreno:
11. Valor da Edificação
12. Valor Total do Imóvel
13. Município
14. Bairro
15. Zoneamento
16. Nome Titularidade
17. CNPJ
18. Responsável Patrimonial
19. CNPJ Responsável Patrimonial
20. Ocupante
21. Tipo de Outorga
22. Numero do Documento
23. Início de Vigência
24. Termino de Vigência
25. Exercicio
26. Responsável patrimonial
27. Objeto
28. Tipo inventario
29. Situacao demanda de inventário
30. Imagem 
31. Comando
32. Mensagem
</t>
        </r>
      </text>
    </comment>
    <comment ref="E399" authorId="3" shapeId="0" xr:uid="{9C8D7D64-6874-465C-A2E2-25BFB7CD0EE1}">
      <text>
        <r>
          <rPr>
            <sz val="9"/>
            <color indexed="81"/>
            <rFont val="Segoe UI"/>
            <charset val="1"/>
          </rPr>
          <t>1-Imovel
2-Identificacao
3-Demanda de inventário</t>
        </r>
      </text>
    </comment>
    <comment ref="D403" authorId="3" shapeId="0" xr:uid="{AF67D1F1-A387-4369-943F-6173C1EB5692}">
      <text>
        <r>
          <rPr>
            <sz val="9"/>
            <color indexed="81"/>
            <rFont val="Segoe UI"/>
            <family val="2"/>
          </rPr>
          <t>* Contrato
01. Órgão
02. Unidade Adm
03. Unidade Orçamentaria
04. Tipo de Instrumento
05. Tipo Contrato
06. Número Documento
07. Fornecedor
08. CNPF/CPF
09. Valor Documento
10. Situação
11. Vigência
12. Número Processo Licitatório
13. Objeto
14. Gestor
15. Fiscal
16. Código Item
17. Descrição Item
18. Natureza Despesa
19. Unidade
20. Valor Unitário
21. Quantidade
22. Valor Total
*Tipo de Contrato
23. Código
24. Código do contrato
25. Descrição
*Tipo de Instrumento
26. Código
27. Código do contrato
28. Descrição</t>
        </r>
      </text>
    </comment>
    <comment ref="E403" authorId="3" shapeId="0" xr:uid="{61A2CED1-06F7-448B-8113-F275501EEDC2}">
      <text>
        <r>
          <rPr>
            <sz val="9"/>
            <color indexed="81"/>
            <rFont val="Segoe UI"/>
            <family val="2"/>
          </rPr>
          <t>01. Contrato
02. Tipo de Contrato
03. Tipo de Instrumento</t>
        </r>
      </text>
    </comment>
    <comment ref="D404" authorId="3" shapeId="0" xr:uid="{43DA8EFF-8601-4EBB-BF92-ECF6A53E248B}">
      <text>
        <r>
          <rPr>
            <sz val="9"/>
            <color indexed="81"/>
            <rFont val="Segoe UI"/>
            <family val="2"/>
          </rPr>
          <t>* Fornecedor
01. Código
02. Fornecedor 
03. CNPJ/CPF
04. Telefone 
05. E-mail 
06. Endereço 
07. Responsável/preposto</t>
        </r>
      </text>
    </comment>
    <comment ref="E404" authorId="3" shapeId="0" xr:uid="{CDFDE6C7-34A1-4BD6-87A3-05C4FC33F55B}">
      <text>
        <r>
          <rPr>
            <sz val="9"/>
            <color indexed="81"/>
            <rFont val="Segoe UI"/>
            <family val="2"/>
          </rPr>
          <t>01. Fornecedor</t>
        </r>
      </text>
    </comment>
    <comment ref="D405" authorId="3" shapeId="0" xr:uid="{5BB1F129-302A-4175-BE63-39D82C456ED1}">
      <text>
        <r>
          <rPr>
            <sz val="9"/>
            <color indexed="81"/>
            <rFont val="Segoe UI"/>
            <family val="2"/>
          </rPr>
          <t>* Unidade Adm</t>
        </r>
        <r>
          <rPr>
            <sz val="9"/>
            <color indexed="81"/>
            <rFont val="Segoe UI"/>
            <family val="2"/>
          </rPr>
          <t xml:space="preserve">
01. Código
02. Descrição
03. Sigla</t>
        </r>
      </text>
    </comment>
    <comment ref="E405" authorId="3" shapeId="0" xr:uid="{6C59755E-84E7-4474-8ABA-5A18F1607184}">
      <text>
        <r>
          <rPr>
            <sz val="9"/>
            <color indexed="81"/>
            <rFont val="Segoe UI"/>
            <family val="2"/>
          </rPr>
          <t>01. Unidade Adm</t>
        </r>
      </text>
    </comment>
    <comment ref="D406" authorId="3" shapeId="0" xr:uid="{66875A6A-D7F2-4341-B9BF-785868F1DC93}">
      <text>
        <r>
          <rPr>
            <sz val="9"/>
            <color indexed="81"/>
            <rFont val="Segoe UI"/>
            <family val="2"/>
          </rPr>
          <t>* Unidade Adm</t>
        </r>
        <r>
          <rPr>
            <sz val="9"/>
            <color indexed="81"/>
            <rFont val="Segoe UI"/>
            <family val="2"/>
          </rPr>
          <t xml:space="preserve">
01. Código
02. Descrição
03. Comando
</t>
        </r>
      </text>
    </comment>
    <comment ref="E406" authorId="3" shapeId="0" xr:uid="{E00F3773-3AD2-4BEA-9FE1-536C82CDFC78}">
      <text>
        <r>
          <rPr>
            <sz val="9"/>
            <color indexed="81"/>
            <rFont val="Segoe UI"/>
            <family val="2"/>
          </rPr>
          <t>01. Unidade Adm</t>
        </r>
      </text>
    </comment>
    <comment ref="D407" authorId="3" shapeId="0" xr:uid="{28480B13-76D9-49B8-BD71-2D5CB9516C8B}">
      <text>
        <r>
          <rPr>
            <sz val="9"/>
            <color indexed="81"/>
            <rFont val="Segoe UI"/>
            <family val="2"/>
          </rPr>
          <t>* Fornecedor</t>
        </r>
        <r>
          <rPr>
            <sz val="9"/>
            <color indexed="81"/>
            <rFont val="Segoe UI"/>
            <family val="2"/>
          </rPr>
          <t xml:space="preserve">
01. Código
02. Razão Social
03. Comando
</t>
        </r>
      </text>
    </comment>
    <comment ref="E407" authorId="3" shapeId="0" xr:uid="{96E35559-1F7A-4C50-B2BA-2E7764A9E805}">
      <text>
        <r>
          <rPr>
            <sz val="9"/>
            <color indexed="81"/>
            <rFont val="Segoe UI"/>
            <family val="2"/>
          </rPr>
          <t>01. Fornecedor</t>
        </r>
      </text>
    </comment>
    <comment ref="D408" authorId="3" shapeId="0" xr:uid="{3372A35A-CDC3-42F2-BF63-C3B26BC67638}">
      <text>
        <r>
          <rPr>
            <sz val="9"/>
            <color indexed="81"/>
            <rFont val="Segoe UI"/>
            <family val="2"/>
          </rPr>
          <t>* Contrato
01. Órgão
02. Unidade Adm
03. Unidade Orçamentaria
04. Tipo de Instrumento
05. Tipo Contrato
06. Número Documento
07. Fornecedor
08. CNPF/CPF
09. Valor Documento
10. Situação
11. Vigência
12. Comando
13. Mensagem</t>
        </r>
      </text>
    </comment>
    <comment ref="E408" authorId="3" shapeId="0" xr:uid="{DAE17AED-762C-4729-AD33-C5C42B314272}">
      <text>
        <r>
          <rPr>
            <sz val="9"/>
            <color indexed="81"/>
            <rFont val="Segoe UI"/>
            <family val="2"/>
          </rPr>
          <t>01. Orgão
02. Unidade Orcamentaria
03. Unidade Adm
04. Contrato
05. Fornecedor</t>
        </r>
      </text>
    </comment>
    <comment ref="D409" authorId="3" shapeId="0" xr:uid="{74090433-CE9D-422A-B013-CA0AE90C889C}">
      <text>
        <r>
          <rPr>
            <sz val="9"/>
            <color indexed="81"/>
            <rFont val="Segoe UI"/>
            <family val="2"/>
          </rPr>
          <t>* Contrato
01. Objeto
02. Gestor
03. Fiscal
04. Código Item
05. Descrição Item
06. Natureza Despesa
07. Unidade
08. Valor Unitário
09. Quantidade
10. Valor Total
11. Comando
12. Mensagem</t>
        </r>
      </text>
    </comment>
    <comment ref="E409" authorId="3" shapeId="0" xr:uid="{10E85399-4F8F-4F97-8CDD-0F301D8DF9D0}">
      <text>
        <r>
          <rPr>
            <sz val="9"/>
            <color indexed="81"/>
            <rFont val="Segoe UI"/>
            <family val="2"/>
          </rPr>
          <t xml:space="preserve">01. Contrato
02. Gestor/Fiscal
</t>
        </r>
      </text>
    </comment>
    <comment ref="D412" authorId="3" shapeId="0" xr:uid="{46E5698C-B062-4EB4-8E5A-2F9F0E61CD4E}">
      <text>
        <r>
          <rPr>
            <sz val="9"/>
            <color indexed="81"/>
            <rFont val="Segoe UI"/>
            <family val="2"/>
          </rPr>
          <t>* RMF
01. Código Contrato
02. Código Item Contrato
03. Código RMF
04. Número RMF
05. Código Item RMF
06. Qtde Requerida Item
07. Valor Unitário Item
08. Local Entrega
09. Endereço
10. Responsavel pelo Recebimento
11. Telefone
12. Observação
13. Previsão Entrega
14. Email Entrega
15. Data Envio
16. Data Assinatura
17. Email Destinatario
18. Email Destinatario Adicional
19. Assunto Email
20. Conteudo Email
21. Situação
22. Data RMF
23. Solicitante
24. Justificativa
25. Data Cancelamento
26. Usuário Cancelamento</t>
        </r>
      </text>
    </comment>
    <comment ref="E412" authorId="3" shapeId="0" xr:uid="{BD6B1F11-5ADE-4BA3-88CD-5F7487D8BE7E}">
      <text>
        <r>
          <rPr>
            <sz val="9"/>
            <color indexed="81"/>
            <rFont val="Segoe UI"/>
            <family val="2"/>
          </rPr>
          <t xml:space="preserve">01. RMF
02. Item RMF
</t>
        </r>
      </text>
    </comment>
    <comment ref="D413" authorId="3" shapeId="0" xr:uid="{3887552D-913D-4FC0-A428-AF03D5EB55A0}">
      <text>
        <r>
          <rPr>
            <sz val="9"/>
            <color indexed="81"/>
            <rFont val="Segoe UI"/>
            <family val="2"/>
          </rPr>
          <t>* RMF
01. Código Contrato
02. Código Item Contrato
03. Código RMF
04. Número RMF
05. Código Item RMF
06. Qtde Requerida Item
07. Valor Total Itens
08. Total Qtde Requeridas
09. Valor Total Requisição
10. Local Entrega
11. Endereço
12. Responsavel pelo Recebimento
13. Telefone
14. Observação
15. Previsão Entrega
16. Email Entrega
17. Situação
18. Data RMF
19. Solicitante
20. Comando
21. Mensagem</t>
        </r>
      </text>
    </comment>
    <comment ref="E413" authorId="3" shapeId="0" xr:uid="{198DADE6-64AD-4ADD-BE25-2839A0DD98E1}">
      <text>
        <r>
          <rPr>
            <sz val="9"/>
            <color indexed="81"/>
            <rFont val="Segoe UI"/>
            <family val="2"/>
          </rPr>
          <t>01. Contrato
02. Fornecedor
03. Unidade ADM
04. RMF</t>
        </r>
      </text>
    </comment>
    <comment ref="D414" authorId="3" shapeId="0" xr:uid="{7DE0D646-695F-43AB-A32E-5AA1529E11E8}">
      <text>
        <r>
          <rPr>
            <sz val="9"/>
            <color indexed="81"/>
            <rFont val="Segoe UI"/>
            <family val="2"/>
          </rPr>
          <t>* Tipo de Contrato</t>
        </r>
        <r>
          <rPr>
            <sz val="9"/>
            <color indexed="81"/>
            <rFont val="Segoe UI"/>
            <family val="2"/>
          </rPr>
          <t xml:space="preserve">
01. Código
02. Descrição
03. Comando
</t>
        </r>
      </text>
    </comment>
    <comment ref="E414" authorId="3" shapeId="0" xr:uid="{A8EB824C-A815-42F2-9294-3FFACA4D126F}">
      <text>
        <r>
          <rPr>
            <sz val="9"/>
            <color indexed="81"/>
            <rFont val="Segoe UI"/>
            <family val="2"/>
          </rPr>
          <t>01. Contrato</t>
        </r>
      </text>
    </comment>
    <comment ref="D415" authorId="3" shapeId="0" xr:uid="{D8B5190E-C413-4053-9CB8-7AB3D8A9B016}">
      <text>
        <r>
          <rPr>
            <sz val="9"/>
            <color indexed="81"/>
            <rFont val="Segoe UI"/>
            <family val="2"/>
          </rPr>
          <t>* Tipo de Instrumento</t>
        </r>
        <r>
          <rPr>
            <sz val="9"/>
            <color indexed="81"/>
            <rFont val="Segoe UI"/>
            <family val="2"/>
          </rPr>
          <t xml:space="preserve">
01. Código
02. Descrição
03. Comando
</t>
        </r>
      </text>
    </comment>
    <comment ref="E415" authorId="3" shapeId="0" xr:uid="{5D03153A-6684-42CC-B113-7D5780217444}">
      <text>
        <r>
          <rPr>
            <sz val="9"/>
            <color indexed="81"/>
            <rFont val="Segoe UI"/>
            <family val="2"/>
          </rPr>
          <t>01. Contrato</t>
        </r>
      </text>
    </comment>
    <comment ref="D416" authorId="3" shapeId="0" xr:uid="{2267D85B-7BFE-4BEE-A392-45915C05972F}">
      <text>
        <r>
          <rPr>
            <sz val="9"/>
            <color indexed="81"/>
            <rFont val="Segoe UI"/>
            <family val="2"/>
          </rPr>
          <t>01. Órgão
02. Und. Administrativa
03. Nº do documento
04. Vigência
05. Situação
06. Tipo de instrumento contratual
07. Tipo de contrato
08. Número do Processo Licitatório
09. Unidade Orçamentária
10. Objeto
11. Valor 
12. Gestor
13. Fiscal
14. Dotação orçamentária 
15. Natureza de despesa 
16. Fonte do recurso
17. Unidade gestora 
18. Exercício
19. Tipo de empenho
20. Número do empenho
21. Data de emissão
22. Valor original do empenho 
23. Situação (situação do empenho) 
24. Fornecedor 
25. CNPJ/CPF do fornecedor 
26. Telefone 
27. E-mail 
28. Endereço 
29. Responsável/preposto: nome do responsável pelo fornecedor 
30. Cód. Item
31 Tipo
32. Descrição
33. Natureza despesa
34. Unidade
35. Valor unit.
36. Qtde.
37. Valor total
38. Saldo do contrato
39. Qtde. Requerida
40. Valor total dos itens
41. Total Qtde. Requeridas
42. Valor total da requisição
43. Local de entrega
44. Endereço
45. Responsável pelo recebimento
46. Telefone
47. Observações
48. Previsão de entrega
49. E-mail</t>
        </r>
      </text>
    </comment>
    <comment ref="E416" authorId="3" shapeId="0" xr:uid="{CD956DF9-E392-401B-AA06-49E112F77EF8}">
      <text>
        <r>
          <rPr>
            <sz val="9"/>
            <color indexed="81"/>
            <rFont val="Segoe UI"/>
            <family val="2"/>
          </rPr>
          <t>01. Contrato
02. Fornecedor
03. Unidade  ADM
04. RMF</t>
        </r>
      </text>
    </comment>
    <comment ref="D419" authorId="3" shapeId="0" xr:uid="{CC3A6137-DD62-482F-B5F9-C97E840859E1}">
      <text>
        <r>
          <rPr>
            <sz val="9"/>
            <color indexed="81"/>
            <rFont val="Segoe UI"/>
            <family val="2"/>
          </rPr>
          <t xml:space="preserve">* RMF
01. Código
02. Número da RMF
03. Órgão
04. Unidade Administrativa
05. Tipo do Contrato
06. Fornecedor
07. Período da requisição ini
08. Periodo da requisição fim
09. Situação da RMF
10. Solicitante
11. Comando
12. Mensagem
</t>
        </r>
      </text>
    </comment>
    <comment ref="E419" authorId="3" shapeId="0" xr:uid="{6C4B72C9-B7CA-42AF-B12C-E3C8036447E4}">
      <text>
        <r>
          <rPr>
            <sz val="9"/>
            <color indexed="81"/>
            <rFont val="Segoe UI"/>
            <family val="2"/>
          </rPr>
          <t>01. Contrato
02. Fornecedor
03. Unidade  ADM
04. RMF</t>
        </r>
      </text>
    </comment>
    <comment ref="D422" authorId="3" shapeId="0" xr:uid="{A764FEA6-990D-4E6A-A255-25FDAD9680DC}">
      <text>
        <r>
          <rPr>
            <sz val="9"/>
            <color indexed="81"/>
            <rFont val="Segoe UI"/>
            <family val="2"/>
          </rPr>
          <t>* RMF
01. Código Contrato
02. Código Item Contrato
03. Código RMF
04. Número RMF
05. Código Item RMF
06. Qtde Requerida Item
07. Valor Total Itens
08. Total Qtde Requeridas
09. Valor Total Requisição
10. Local Entrega
11. Endereço
12. Responsavel pelo Recebimento
13. Telefone
14. Observação
15. Previsão Entrega
16. Email Entrega
17. Situação
18. Comando
19. Mensagem</t>
        </r>
      </text>
    </comment>
    <comment ref="E422" authorId="3" shapeId="0" xr:uid="{6003DD9D-9DF8-49F1-81E1-47A7CC75E780}">
      <text>
        <r>
          <rPr>
            <sz val="9"/>
            <color indexed="81"/>
            <rFont val="Segoe UI"/>
            <family val="2"/>
          </rPr>
          <t>01. Contrato
02. Fornecedor
03. Unidade  ADM
04. RMF</t>
        </r>
      </text>
    </comment>
    <comment ref="D425" authorId="3" shapeId="0" xr:uid="{7214BEC8-C162-4096-B32A-D97EA1F527B8}">
      <text>
        <r>
          <rPr>
            <sz val="9"/>
            <color indexed="81"/>
            <rFont val="Segoe UI"/>
            <family val="2"/>
          </rPr>
          <t>01. Órgão
02. Und. Administrativa
03. Nº do documento
04. Vigência
05. Situação
06. Tipo de instrumento contratual
07. Tipo de contrato
08. Número do Processo Licitatório
09. Unidade Orçamentária
10. Objeto
11. Valor 
12. Gestor
13. Fiscal
14. Dotação orçamentária 
15. Natureza de despesa 
16. Fonte do recurso
17. Unidade gestora 
18. Exercício
19. Tipo de empenho
20. Número do empenho
21. Data de emissão
22. Valor original do empenho 
23. Situação (situação do empenho) 
24. Fornecedor 
25. CNPJ/CPF do fornecedor 
26. Telefone 
27. E-mail 
28. Endereço 
29. Responsável/preposto: nome do responsável pelo fornecedor 
30. Cód. Item
31 Tipo
32. Descrição
33. Natureza despesa
34. Unidade
35. Valor unit.
36. Qtde.
37. Valor total
38. Saldo do contrato
39. Qtde. Requerida
40. Valor total dos itens
41. Total Qtde. Requeridas
42. Valor total da requisição
43. Local de entrega
44. Endereço
45. Responsável pelo recebimento
46. Telefone
47. Observações
48. Previsão de entrega
49. E-mail
50. Comando
51. Mensagem</t>
        </r>
      </text>
    </comment>
    <comment ref="E425" authorId="3" shapeId="0" xr:uid="{82283876-C730-4CFF-B8F1-77F623674171}">
      <text>
        <r>
          <rPr>
            <sz val="9"/>
            <color indexed="81"/>
            <rFont val="Segoe UI"/>
            <family val="2"/>
          </rPr>
          <t>01. Contrato
02. Fornecedor
03. Unidade  ADM
04. RMF</t>
        </r>
      </text>
    </comment>
    <comment ref="D428" authorId="3" shapeId="0" xr:uid="{7AA6384A-BD52-4319-8A09-7A1F0DE313D2}">
      <text>
        <r>
          <rPr>
            <sz val="9"/>
            <color indexed="81"/>
            <rFont val="Segoe UI"/>
            <family val="2"/>
          </rPr>
          <t>* RMF
01. Código
02. Senha
03. Data Criação
04. Código Sequencial
05. Comando
06. Mensagem</t>
        </r>
      </text>
    </comment>
    <comment ref="E428" authorId="3" shapeId="0" xr:uid="{AEA62C81-76BF-4A28-AD09-627D5526628D}">
      <text>
        <r>
          <rPr>
            <sz val="9"/>
            <color indexed="81"/>
            <rFont val="Segoe UI"/>
            <family val="2"/>
          </rPr>
          <t>01. RMF</t>
        </r>
      </text>
    </comment>
    <comment ref="D431" authorId="3" shapeId="0" xr:uid="{A6AA2663-CF50-49D3-B81B-81072D8A5576}">
      <text>
        <r>
          <rPr>
            <sz val="9"/>
            <color indexed="81"/>
            <rFont val="Segoe UI"/>
            <family val="2"/>
          </rPr>
          <t>* RMF
01. Código
02. Justificativa
03. Situação
04. Data Cancelamento
05. Usuário Cancelamento
06. Comando
07. Mensagem</t>
        </r>
      </text>
    </comment>
    <comment ref="E431" authorId="3" shapeId="0" xr:uid="{17A89685-3465-41B1-8E37-8B00D4B405F1}">
      <text>
        <r>
          <rPr>
            <sz val="9"/>
            <color indexed="81"/>
            <rFont val="Segoe UI"/>
            <family val="2"/>
          </rPr>
          <t>01. RMF</t>
        </r>
      </text>
    </comment>
    <comment ref="D434" authorId="3" shapeId="0" xr:uid="{A67DC32A-6FA6-4AF3-A7FC-AC794E160C77}">
      <text>
        <r>
          <rPr>
            <sz val="9"/>
            <color indexed="81"/>
            <rFont val="Segoe UI"/>
            <family val="2"/>
          </rPr>
          <t>* Almoxarifado
01. Código
02. Descrição
03. Telefone
04. Unidade Adm
05. Tipo Logradouro
06. Logradouro
07. Número
08. Bairro
09. CEP
10. UF
11. Cidade
12. CPF Responsável
13. Nome Responsável
14. Email Responsavel
15. Flag Controle Financeiro
16. Flag Bloqueio
17. Data Bloqueio
18. Flag Subalmoxarifado
19. Almoxarifado Superior</t>
        </r>
      </text>
    </comment>
    <comment ref="E434" authorId="3" shapeId="0" xr:uid="{EF9D1448-DBCB-4F41-8DEF-6BA457794868}">
      <text>
        <r>
          <rPr>
            <sz val="9"/>
            <color indexed="81"/>
            <rFont val="Segoe UI"/>
            <family val="2"/>
          </rPr>
          <t>01. Almoxarifado</t>
        </r>
      </text>
    </comment>
    <comment ref="D435" authorId="3" shapeId="0" xr:uid="{EA03A58B-95F9-42B3-806B-4A0A18DA03D0}">
      <text>
        <r>
          <rPr>
            <sz val="9"/>
            <color indexed="81"/>
            <rFont val="Segoe UI"/>
            <family val="2"/>
          </rPr>
          <t>* Pessoa
01. Código
02. CPF
03. Nome
04. Email</t>
        </r>
      </text>
    </comment>
    <comment ref="E435" authorId="3" shapeId="0" xr:uid="{78446D70-894E-4001-AB1A-CD2FCB75DAE6}">
      <text>
        <r>
          <rPr>
            <sz val="9"/>
            <color indexed="81"/>
            <rFont val="Segoe UI"/>
            <family val="2"/>
          </rPr>
          <t>01. Pessoa</t>
        </r>
      </text>
    </comment>
    <comment ref="D436" authorId="3" shapeId="0" xr:uid="{8E1FCAE1-E4C3-4044-B4B0-7A7B59A37E35}">
      <text>
        <r>
          <rPr>
            <sz val="9"/>
            <color indexed="81"/>
            <rFont val="Segoe UI"/>
            <family val="2"/>
          </rPr>
          <t>* Almoxarifado
01. Código
02. Descrição
03. Telefone
04. Unidade Adm
05. Tipo Logradouro
06. Logradouro
07. Número
08. Bairro
09. CEP
10. UF
11. Cidade
12. CPF Responsável
13. Nome Responsável
14. Email Responsavel
15. Flag Controle Financeiro
16. Flag Bloqueio
17. Data Bloqueio
18. Flag Subalmoxarifado
19. Almoxarifado Superior
20. Comando
21. Mensagem</t>
        </r>
      </text>
    </comment>
    <comment ref="E436" authorId="3" shapeId="0" xr:uid="{2B03B03D-7E6F-46BC-A8DA-46865BEFBA62}">
      <text>
        <r>
          <rPr>
            <sz val="9"/>
            <color indexed="81"/>
            <rFont val="Segoe UI"/>
            <family val="2"/>
          </rPr>
          <t>01. Almoxarifado
02. Unidade ADM
03. Pessoa</t>
        </r>
      </text>
    </comment>
    <comment ref="D437" authorId="3" shapeId="0" xr:uid="{D595A6F7-D39E-44D0-BDDD-98498F725B46}">
      <text>
        <r>
          <rPr>
            <sz val="9"/>
            <color indexed="81"/>
            <rFont val="Segoe UI"/>
            <family val="2"/>
          </rPr>
          <t>* Pessoa
01. Código
02. CPF
03. Nome
04. Email
05. Comando
06. Mensagem</t>
        </r>
      </text>
    </comment>
    <comment ref="E437" authorId="3" shapeId="0" xr:uid="{5E2629A9-381F-4465-AA03-CA1D789253FD}">
      <text>
        <r>
          <rPr>
            <sz val="9"/>
            <color indexed="81"/>
            <rFont val="Segoe UI"/>
            <family val="2"/>
          </rPr>
          <t>01. Pessoa</t>
        </r>
      </text>
    </comment>
    <comment ref="D440" authorId="3" shapeId="0" xr:uid="{371AB476-A3D2-41A0-9FDE-E7FC50EFA4C8}">
      <text>
        <r>
          <rPr>
            <sz val="9"/>
            <color indexed="81"/>
            <rFont val="Segoe UI"/>
            <family val="2"/>
          </rPr>
          <t>* Almoxarifado
01. Código
02. Descrição
03. Unidade Adm
04. Cód Almoxarifado Superior
05. Descrição Almoxarifado Superior
06. Silga Unidade
07. Telefone
08. Flag Controle Financeiro
09. Data Bloqueio
10. Comando
11. Mensagem</t>
        </r>
      </text>
    </comment>
    <comment ref="E440" authorId="3" shapeId="0" xr:uid="{0F3E12A0-3054-42CE-9071-17A52D256896}">
      <text>
        <r>
          <rPr>
            <sz val="9"/>
            <color indexed="81"/>
            <rFont val="Segoe UI"/>
            <family val="2"/>
          </rPr>
          <t>01. Almoxarifado
02. Unidade ADM</t>
        </r>
      </text>
    </comment>
    <comment ref="D443" authorId="3" shapeId="0" xr:uid="{6B30F529-51AC-4B9E-9991-190B67E85E2C}">
      <text>
        <r>
          <rPr>
            <sz val="9"/>
            <color indexed="81"/>
            <rFont val="Segoe UI"/>
            <family val="2"/>
          </rPr>
          <t>* Almoxarifado
01. Código
02. Descrição
03. Comando
04. Mensagem</t>
        </r>
      </text>
    </comment>
    <comment ref="E443" authorId="3" shapeId="0" xr:uid="{225D76AF-6A0A-4A68-AAB6-44B49B2BB22F}">
      <text>
        <r>
          <rPr>
            <sz val="9"/>
            <color indexed="81"/>
            <rFont val="Segoe UI"/>
            <family val="2"/>
          </rPr>
          <t>01. Almoxarifado</t>
        </r>
      </text>
    </comment>
    <comment ref="D446" authorId="3" shapeId="0" xr:uid="{792FF674-6AE7-424D-AABE-787C6052C899}">
      <text>
        <r>
          <rPr>
            <sz val="9"/>
            <color indexed="81"/>
            <rFont val="Segoe UI"/>
            <family val="2"/>
          </rPr>
          <t>* Almoxarifado
01. Código
02. Descrição
03. Telefone
04. Unidade Adm
05. Tipo Logradouro
06. Logradouro
07. Número
08. Bairro
09. CEP
10. UF
11. Cidade
12. CPF Responsável
13. Nome Responsável
14. Email Responsavel
15. Flag Controle Financeiro
16. Flag Bloqueio
17. Data Bloqueio
18. Flag Subalmoxarifado
19. Almoxarifado Superior
20. Comando
21. Mensagem</t>
        </r>
      </text>
    </comment>
    <comment ref="E446" authorId="3" shapeId="0" xr:uid="{145EE8B1-7D7D-4147-90D4-600F4C00208E}">
      <text>
        <r>
          <rPr>
            <sz val="9"/>
            <color indexed="81"/>
            <rFont val="Segoe UI"/>
            <family val="2"/>
          </rPr>
          <t>01. Almoxarifado
02. Unidade ADM
03. Pessoa</t>
        </r>
      </text>
    </comment>
    <comment ref="D447" authorId="3" shapeId="0" xr:uid="{2A8BE81E-C856-44BB-A779-C61BE7BDECBF}">
      <text>
        <r>
          <rPr>
            <sz val="9"/>
            <color indexed="81"/>
            <rFont val="Segoe UI"/>
            <family val="2"/>
          </rPr>
          <t xml:space="preserve">* Almoxarifado
01. Código
02. Descrição
03. Telefone
04. Unidade Adm
05. Tipo Logradouro
06. Logradouro
07. Número
08. Bairro
09. CEP
10. UF
11. Cidade
12. CPF Responsável
13. Nome Responsável
14. Email Responsavel
15. Flag Controle Financeiro
16. Flag Bloqueio
17. Data Bloqueio
18. Flag Subalmoxarifado
19. Almoxarifado Superior
20. Código Subalmoxarifado
21. Descrição Subalmoxarifado
22. Almoxarifado Superior Subalmoxarifado
23. Código Unidade Adm Subalmoxarifado
24. Descrição Unidade Adm Subalmoxarifado
25. Sigla Unidade Subalmoxarifado
26. Telefone Subalmoxarifado
27. Controle Financeiro Subalmoxarifado
28. Data Bloqueio Subalmoxarifado
29. Comando
30. Mensagem
</t>
        </r>
      </text>
    </comment>
    <comment ref="E447" authorId="3" shapeId="0" xr:uid="{A97C99D2-8AF3-4D3B-8D52-1CABA52F125E}">
      <text>
        <r>
          <rPr>
            <sz val="9"/>
            <color indexed="81"/>
            <rFont val="Segoe UI"/>
            <family val="2"/>
          </rPr>
          <t>01. Almoxarifado
02. Unidade ADM
03. Pessoa</t>
        </r>
      </text>
    </comment>
    <comment ref="D448" authorId="3" shapeId="0" xr:uid="{724962B2-193D-492C-A6F3-520ADAF475B2}">
      <text>
        <r>
          <rPr>
            <sz val="9"/>
            <color indexed="81"/>
            <rFont val="Segoe UI"/>
            <family val="2"/>
          </rPr>
          <t>* Almoxarifado
01. Código
02. Comando
03. Mensagem</t>
        </r>
      </text>
    </comment>
    <comment ref="E448" authorId="3" shapeId="0" xr:uid="{514AC976-59DB-43CD-B04B-5588EEA60E9B}">
      <text>
        <r>
          <rPr>
            <sz val="9"/>
            <color indexed="81"/>
            <rFont val="Segoe UI"/>
            <family val="2"/>
          </rPr>
          <t>01. Almoxarifado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6" authorId="0" shapeId="0" xr:uid="{00000000-0006-0000-0300-000001000000}">
      <text>
        <r>
          <rPr>
            <b/>
            <sz val="8"/>
            <color indexed="8"/>
            <rFont val="Tahoma"/>
            <family val="2"/>
          </rPr>
          <t xml:space="preserve">Técnica de estimativa do tamanho desenvolvida pela NESMA. Assume que os arquivos lógicos são de complexidade baixa e as transações são de complexidade média. 
</t>
        </r>
      </text>
    </comment>
    <comment ref="B47" authorId="0" shapeId="0" xr:uid="{00000000-0006-0000-0300-000002000000}">
      <text>
        <r>
          <rPr>
            <b/>
            <sz val="8"/>
            <color indexed="8"/>
            <rFont val="Tahoma"/>
            <family val="2"/>
          </rPr>
          <t xml:space="preserve">Técnica de estimativa do tamanho desenvolvida pela NESMA. É baseada apenas nos arquivos lógicos. Assume que cada ALI tem um peso de 35 PF e cada AIE um peso de 15 PF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9" authorId="0" shapeId="0" xr:uid="{00000000-0006-0000-0400-000001000000}">
      <text>
        <r>
          <rPr>
            <b/>
            <sz val="8"/>
            <color indexed="8"/>
            <rFont val="Tahoma"/>
            <family val="2"/>
          </rPr>
          <t xml:space="preserve">Contribuição fixa em PF independentemente do tipo da funcionalidade
</t>
        </r>
      </text>
    </comment>
    <comment ref="H46" authorId="0" shapeId="0" xr:uid="{00000000-0006-0000-0400-000002000000}">
      <text>
        <r>
          <rPr>
            <b/>
            <sz val="8"/>
            <color indexed="8"/>
            <rFont val="Tahoma"/>
            <family val="2"/>
          </rPr>
          <t xml:space="preserve">Contribuição fixa em PF para o item não funcional
</t>
        </r>
      </text>
    </comment>
  </commentList>
</comments>
</file>

<file path=xl/sharedStrings.xml><?xml version="1.0" encoding="utf-8"?>
<sst xmlns="http://schemas.openxmlformats.org/spreadsheetml/2006/main" count="1317" uniqueCount="518">
  <si>
    <t>Identificação da Contagem</t>
  </si>
  <si>
    <t>Empresa</t>
  </si>
  <si>
    <t>Secretaria de Estado de Planejamento e Gestão de Mato Grosso</t>
  </si>
  <si>
    <t>PF IFPUG</t>
  </si>
  <si>
    <t>Aplicação</t>
  </si>
  <si>
    <t>PF Local do EM</t>
  </si>
  <si>
    <t>Tipo de Contagem</t>
  </si>
  <si>
    <t>Projeto de Desenvolvimento</t>
  </si>
  <si>
    <t>PF Local da FS</t>
  </si>
  <si>
    <t>Nível de Detalhe</t>
  </si>
  <si>
    <t>Detalhada (IFPUG)</t>
  </si>
  <si>
    <t>Tecnologia</t>
  </si>
  <si>
    <t>Java</t>
  </si>
  <si>
    <t>Projeto</t>
  </si>
  <si>
    <t>SIABI - Sistema de Avaliação de Imóveis</t>
  </si>
  <si>
    <t>Versão do Guia</t>
  </si>
  <si>
    <t>4.3.1</t>
  </si>
  <si>
    <t>Responsável</t>
  </si>
  <si>
    <t>Luana Alves de Araujo Passos Aguiar</t>
  </si>
  <si>
    <t>Criação</t>
  </si>
  <si>
    <t>Revisor</t>
  </si>
  <si>
    <t>Revisão</t>
  </si>
  <si>
    <t>Propósito da Contagem</t>
  </si>
  <si>
    <r>
      <t xml:space="preserve">Contagem de Pontos de Função para subsidiar o planejamento, execução e monitoramento do projeto </t>
    </r>
    <r>
      <rPr>
        <i/>
        <sz val="10"/>
        <color rgb="FF00B0F0"/>
        <rFont val="Franklin Gothic Medium"/>
        <family val="2"/>
      </rPr>
      <t>&lt;descrever o nome do projeto aqui&gt;</t>
    </r>
    <r>
      <rPr>
        <sz val="10"/>
        <rFont val="Franklin Gothic Medium"/>
        <family val="2"/>
      </rPr>
      <t xml:space="preserve"> e atender os requisitos do </t>
    </r>
    <r>
      <rPr>
        <b/>
        <sz val="10"/>
        <rFont val="Franklin Gothic Medium"/>
        <family val="2"/>
      </rPr>
      <t>CONTRATO Nº 014/2022/SEPLAG</t>
    </r>
    <r>
      <rPr>
        <sz val="10"/>
        <rFont val="Franklin Gothic Medium"/>
        <family val="2"/>
      </rPr>
      <t xml:space="preserve"> e seus anexos. Com destaque:
- Dar suporte à análise de qualidade e produtividade;
- Estimar o custo e recursos requeridos para o desenvolvimento, melhoria e manutenção do software;
- Fornecer um fator de normalização para a comparação de software;
- Determinar o tamanho de um pacote de aplicação adquirido, por meio do dimensionamento funcional de todas as funções incluídas no mesmo;
- Ajudar os usuários a determinar o benefício provido por um pacote de aplicação para a sua organização, por meio do dimensionamento funcional das funções que correspondam especificamente aos seus requisitos.</t>
    </r>
  </si>
  <si>
    <t>Escopo da Contagem</t>
  </si>
  <si>
    <t xml:space="preserve">Essa contagem contempla a primeira entrega das histórias de usuários especificadas do projeto SIABI - Sistema de Identificação de Imóveis, conforme listadas a seguir:
US 1 - Dados do Imóvel - Dados do imóvel
US 2 – Identificação - Identificação
US 3 – Localização - Localização
US 4 – Buscas - Filtros de Buscas
US 5 – Buscar por Matrícula
US 6 – Vínculos - Vínculos do Imóvel
US 7 – Vistorias - Vistorias do Imóvel
</t>
  </si>
  <si>
    <t>Documentação Utilizada na Análise</t>
  </si>
  <si>
    <t xml:space="preserve">Para realizar a conagem de pontos de função em questão, foram utilizadas as histórias e usuários listadas a seguir:
US 1 - Dados do Imóvel - Dados do imóvel 1.0
US 2 – Identificação - Identificação 1.0
US 3 – Localização - Localização 1.0
US 4 – Buscas - Filtros de Buscas 1.0
US 5 – Buscar por Matrícula 1.0
US 6 – Vínculos - Vínculos do Imóvel 1.0
US 7 – Vistorias - Vistorias do Imóvel 1.0
</t>
  </si>
  <si>
    <t>Planilha de contagem de ponto de função - Versão 2.4</t>
  </si>
  <si>
    <t>Nome da Função</t>
  </si>
  <si>
    <t>Tipo</t>
  </si>
  <si>
    <t>Manutenção</t>
  </si>
  <si>
    <t>TD</t>
  </si>
  <si>
    <t>AR/TR</t>
  </si>
  <si>
    <t>Complex.</t>
  </si>
  <si>
    <t>ctl</t>
  </si>
  <si>
    <t>C</t>
  </si>
  <si>
    <t>ctl2</t>
  </si>
  <si>
    <t>Pacote</t>
  </si>
  <si>
    <t>Referência</t>
  </si>
  <si>
    <t>Observações</t>
  </si>
  <si>
    <t>US 1 - Dados do Imóvel - Dados do imóvel</t>
  </si>
  <si>
    <t>Imóvel</t>
  </si>
  <si>
    <t>ALI</t>
  </si>
  <si>
    <t>I</t>
  </si>
  <si>
    <t>Excluído os campos da Localização: área total construída / área total do terreno / unidade de medida</t>
  </si>
  <si>
    <t>Cadastrar Imóvel</t>
  </si>
  <si>
    <t>EE</t>
  </si>
  <si>
    <t>Combobox listar estado de conservação</t>
  </si>
  <si>
    <t>CE</t>
  </si>
  <si>
    <t>Combobox listar situações</t>
  </si>
  <si>
    <t>Combobox listar tipo de imóvel</t>
  </si>
  <si>
    <t>Serviços Urbanos - Listar Características</t>
  </si>
  <si>
    <t>Editar Imóvel</t>
  </si>
  <si>
    <t>Consulta Implícia</t>
  </si>
  <si>
    <t>Listagem de Imóvel</t>
  </si>
  <si>
    <t>Visualizar Imóvel</t>
  </si>
  <si>
    <t>Excluir Imóvel</t>
  </si>
  <si>
    <t>US 2 – Identificação - Identificação</t>
  </si>
  <si>
    <t>Órgão</t>
  </si>
  <si>
    <t>AIE</t>
  </si>
  <si>
    <t>Identificação</t>
  </si>
  <si>
    <t>Cadastrar Identificação do Imóvel</t>
  </si>
  <si>
    <t>Combobox listar órgão</t>
  </si>
  <si>
    <t>E</t>
  </si>
  <si>
    <t>Combobox listar pessoas</t>
  </si>
  <si>
    <t>Combobox listar pessoa física</t>
  </si>
  <si>
    <t>Combobox listar pessoa jurídica</t>
  </si>
  <si>
    <t>Editar Identificação do Imóvel</t>
  </si>
  <si>
    <t>Consulta Implícita</t>
  </si>
  <si>
    <t>Cadastrar Ocupantes</t>
  </si>
  <si>
    <t>Combobox listar finalidade da ocupação</t>
  </si>
  <si>
    <t>Combobox listar tipo de outorga</t>
  </si>
  <si>
    <t>Editar Ocupantes</t>
  </si>
  <si>
    <t>Listar Ocupantes</t>
  </si>
  <si>
    <t>Excluir Ocupantes</t>
  </si>
  <si>
    <t>Visualizar Identificação</t>
  </si>
  <si>
    <t>US 3 – Localização - Localização</t>
  </si>
  <si>
    <t>Município</t>
  </si>
  <si>
    <t>Cadastrar Localização</t>
  </si>
  <si>
    <t>Combobox listar município</t>
  </si>
  <si>
    <t>Combobox listar zoneamento</t>
  </si>
  <si>
    <t>Combobox listar unidade de medida</t>
  </si>
  <si>
    <t>Editar Localização</t>
  </si>
  <si>
    <t>Visualizar Localização</t>
  </si>
  <si>
    <t>Listar matriculas</t>
  </si>
  <si>
    <t>Excluir matriculas</t>
  </si>
  <si>
    <t>US 4 – Buscas - Filtros de Buscas</t>
  </si>
  <si>
    <t>US 5 – Buscar por Matrícula</t>
  </si>
  <si>
    <t>Buscar imóvel por matrícula</t>
  </si>
  <si>
    <t>US 6 – Vínculos - Vínculos do Imóvel</t>
  </si>
  <si>
    <t>Vínculo Imóvel</t>
  </si>
  <si>
    <t>Vincular Imóvel Pai</t>
  </si>
  <si>
    <t>Desvincular Imóvel Pai</t>
  </si>
  <si>
    <t>Listar Imóveis Filhos</t>
  </si>
  <si>
    <t>SE</t>
  </si>
  <si>
    <t>Listar Imóvel Pai</t>
  </si>
  <si>
    <t>US 7 – Vistorias - Vistorias do Imóvel (Edificado)</t>
  </si>
  <si>
    <t>Vistorias do Imóvel</t>
  </si>
  <si>
    <t>Incluído o campo registro profissional do avaliador e número da vistoria</t>
  </si>
  <si>
    <t>Cadastrar Vistoria do Imóvel Edificado</t>
  </si>
  <si>
    <t>Combobox listar tipo de estado de conservação</t>
  </si>
  <si>
    <t>Editar Vistoria do Imóvel Edificado</t>
  </si>
  <si>
    <t>Incluir Documento</t>
  </si>
  <si>
    <t>Combobox listar tipo de documento vistoria</t>
  </si>
  <si>
    <t>Excluir Documento da Vistoria</t>
  </si>
  <si>
    <t>Listar Documentos da Vistoria</t>
  </si>
  <si>
    <t>Finalizar Vistoria Imóvel Edificado</t>
  </si>
  <si>
    <t>Visualizar Vistoria</t>
  </si>
  <si>
    <t>Visualizar Avaliação</t>
  </si>
  <si>
    <t>Excluir Vistoria do Imóvel</t>
  </si>
  <si>
    <t>US 09 – Registro do Imóvel</t>
  </si>
  <si>
    <t>Cadastrar Registro do Imóvel</t>
  </si>
  <si>
    <t>Listar Cartório</t>
  </si>
  <si>
    <t>Editar Registro do Imóvel</t>
  </si>
  <si>
    <t>US 10 – Cadastro de Cartório</t>
  </si>
  <si>
    <t>Cartório</t>
  </si>
  <si>
    <t>Cadastrar Cartório</t>
  </si>
  <si>
    <t>Editar Cartório</t>
  </si>
  <si>
    <t>Excluir Cartório</t>
  </si>
  <si>
    <t>Relatório de Avaliação</t>
  </si>
  <si>
    <t>Relatório de Avaliação - Listagem</t>
  </si>
  <si>
    <t>Imprimir Relatório não Assinado</t>
  </si>
  <si>
    <t>US 12 – Vistorias - Vistorias do Imóvel Não Edificado</t>
  </si>
  <si>
    <t>Cadastrar Vistoria do Imóvel Não Edificado</t>
  </si>
  <si>
    <t>Editar Vistoria do Imóvel Não Edificado</t>
  </si>
  <si>
    <t>Finalizar Vistoria Imóvel Não Edificado</t>
  </si>
  <si>
    <t>US 13 – Relatório de Avaliação - Assinar Relatório de Avaliação</t>
  </si>
  <si>
    <t>Assinar Relatório</t>
  </si>
  <si>
    <t>US 14 – Relatório de Avaliação - Gerar Relatório de Avaliação Assinado</t>
  </si>
  <si>
    <t>[US_017] Manter Pessoas</t>
  </si>
  <si>
    <t>Pessoa Física</t>
  </si>
  <si>
    <t>Cadastrar Pessoa Física</t>
  </si>
  <si>
    <t>Combobox listar área de atuação</t>
  </si>
  <si>
    <t>Combobox listar tipo de pessoa</t>
  </si>
  <si>
    <t>Editar Pessoa Física</t>
  </si>
  <si>
    <t>Listar Pessoa Física</t>
  </si>
  <si>
    <t>Excluir Pessoa Física</t>
  </si>
  <si>
    <t>Visualizar Pessoa Física</t>
  </si>
  <si>
    <t>[US_018] Manter Avaliador</t>
  </si>
  <si>
    <t>Avaliador</t>
  </si>
  <si>
    <t>Cadastrar Avaliador</t>
  </si>
  <si>
    <t>Combobox listar tipo avaliador</t>
  </si>
  <si>
    <t>Editar Avaliador</t>
  </si>
  <si>
    <t>Listar Avaliador</t>
  </si>
  <si>
    <t>Excluir Avaliador</t>
  </si>
  <si>
    <t>Visualizar Avaliador</t>
  </si>
  <si>
    <t>[US_016] Processos Vinculados ao Imóvel</t>
  </si>
  <si>
    <t>Cadastrar Processos do Imóvel</t>
  </si>
  <si>
    <t>Editar Processos do Imóvel</t>
  </si>
  <si>
    <t>Listar Processos do Imóvel</t>
  </si>
  <si>
    <t>Visualizar Processos do Imóvel</t>
  </si>
  <si>
    <t>Excluir Processos do Imóvel</t>
  </si>
  <si>
    <t>[US_015] Manter Documento Vinculados ao Imóvel</t>
  </si>
  <si>
    <t>Cadastrar Documentos do Imóvel</t>
  </si>
  <si>
    <t>Editar Documentos do Imóvel</t>
  </si>
  <si>
    <t>Listar Documentos do Imóvel</t>
  </si>
  <si>
    <t>Download do Documento</t>
  </si>
  <si>
    <t>Excluir Documentos do Imóvel</t>
  </si>
  <si>
    <t>[US_019] Manter Tipos de Documento</t>
  </si>
  <si>
    <t>Tipos de Documento</t>
  </si>
  <si>
    <t>Cadastrar Tipos de Documento</t>
  </si>
  <si>
    <t>Combobox listar categoria</t>
  </si>
  <si>
    <t>Editar Tipos de Documento</t>
  </si>
  <si>
    <t>Listar Tipos de Documento</t>
  </si>
  <si>
    <t>Excluir Tipos de Documento</t>
  </si>
  <si>
    <t>[US_021] Manter Pessoas Jurídicas</t>
  </si>
  <si>
    <t>Entidade</t>
  </si>
  <si>
    <t>Estrutura disponibilizada pela equipe de banco de dados que concentra os dados tanto de pessoa jurídica, quanto pessoa física, quanto órgão</t>
  </si>
  <si>
    <t>Pessoa Jurídica</t>
  </si>
  <si>
    <t>Cadastrar Pessoa Jurídica</t>
  </si>
  <si>
    <t>Editar Pessoa Jurídica</t>
  </si>
  <si>
    <t>Listar Pessoa Jurídica</t>
  </si>
  <si>
    <t>Excluir Pessoa Jurídica</t>
  </si>
  <si>
    <t>Visualizar Pessoa Jurídica</t>
  </si>
  <si>
    <t>[US_022] Manter Contabilização do Terreno</t>
  </si>
  <si>
    <t>Conta Contábil</t>
  </si>
  <si>
    <t>Combobox listar exercício</t>
  </si>
  <si>
    <t>Listar conta contábil</t>
  </si>
  <si>
    <t>Contabilização do Terreno</t>
  </si>
  <si>
    <t>Cadastrar Contabilização do Terreno</t>
  </si>
  <si>
    <t>Combobox listar conta contábil</t>
  </si>
  <si>
    <t>Editar Contabilização do Terreno</t>
  </si>
  <si>
    <t>Listar Contabilização do Terreno</t>
  </si>
  <si>
    <t>Excluir Contabilização do Terreno</t>
  </si>
  <si>
    <t>Visualizar Contabilização do Terreno</t>
  </si>
  <si>
    <t>[US_023] Manter Contabilização da Edificação</t>
  </si>
  <si>
    <t>Conta Depreciação</t>
  </si>
  <si>
    <t>Contabilização da Edificação</t>
  </si>
  <si>
    <t>Cadastrar Contabilização da Edificação</t>
  </si>
  <si>
    <t>Combobox listar conta depreciação</t>
  </si>
  <si>
    <t>Modal estado de conservação</t>
  </si>
  <si>
    <t>Editar Contabilização da Edificação</t>
  </si>
  <si>
    <t>Listar Contabilização da Edificação</t>
  </si>
  <si>
    <t>Excluir Contabilização da Edificação</t>
  </si>
  <si>
    <t>Visualizar Contabilização da Edificação</t>
  </si>
  <si>
    <t>[US_5566] Matrícula Pai</t>
  </si>
  <si>
    <t>Matrícula Pai</t>
  </si>
  <si>
    <t>Cadastrar Matrícula Pai</t>
  </si>
  <si>
    <t>Aterar Matrícula Pai</t>
  </si>
  <si>
    <t>Consulta Explícita</t>
  </si>
  <si>
    <t>Excluir Matrícula Pai</t>
  </si>
  <si>
    <t>Visualizar Matrícula Pai</t>
  </si>
  <si>
    <t>Histórico Alteração</t>
  </si>
  <si>
    <t>[US_5579] Históricos</t>
  </si>
  <si>
    <t>Histórico</t>
  </si>
  <si>
    <t>Cadastrar Histórico</t>
  </si>
  <si>
    <t>Aterar Histórico</t>
  </si>
  <si>
    <t>Excluir Histórico</t>
  </si>
  <si>
    <t>Visualizar Histórico</t>
  </si>
  <si>
    <t>[US_6313] Estrutura de Telas  Detalhes do Imóvel</t>
  </si>
  <si>
    <t>Consulta dados Imovel e Localização</t>
  </si>
  <si>
    <t>[US_7596] Vinculo- Tipos de Unidade e Conta Contábil</t>
  </si>
  <si>
    <t>Vinculo Tipo de Unidade e CC</t>
  </si>
  <si>
    <t>Cadastrar Vinculo</t>
  </si>
  <si>
    <t>Combobox listar tipo de unidade</t>
  </si>
  <si>
    <t>Alterar Vinculo</t>
  </si>
  <si>
    <t>Listar Vinculo</t>
  </si>
  <si>
    <t>Excluir Vinculo</t>
  </si>
  <si>
    <t>Visualizar Vínculo</t>
  </si>
  <si>
    <t>Exportar Vínculo</t>
  </si>
  <si>
    <t>[US_7633] Depreciação da Edificação</t>
  </si>
  <si>
    <t>Depreciação</t>
  </si>
  <si>
    <t>Visualizar Depreciação</t>
  </si>
  <si>
    <t>Listar Histórico Depreciação</t>
  </si>
  <si>
    <t>Exportar Depreciação</t>
  </si>
  <si>
    <t>Demanda de inventário</t>
  </si>
  <si>
    <t>Incluir - Dados Gerais</t>
  </si>
  <si>
    <t>Combobox Buscar Servidor - AutoComplete</t>
  </si>
  <si>
    <t>Alterar - Dados Gerais</t>
  </si>
  <si>
    <t>Consulta implícita Dados Gerais</t>
  </si>
  <si>
    <t>Alterar - Unidades Inventariadas</t>
  </si>
  <si>
    <t>Consulta implícita Unidades Inventariadas</t>
  </si>
  <si>
    <t>Tela de Listagem</t>
  </si>
  <si>
    <t>Exportar</t>
  </si>
  <si>
    <t>Visualizar Dados Gerais</t>
  </si>
  <si>
    <t>Excluir</t>
  </si>
  <si>
    <t>Cancelar</t>
  </si>
  <si>
    <t>Comissão do Inventário</t>
  </si>
  <si>
    <t>Incluir</t>
  </si>
  <si>
    <t>Alterar</t>
  </si>
  <si>
    <t>Consulta implícita</t>
  </si>
  <si>
    <t>Visualizar</t>
  </si>
  <si>
    <t>Download</t>
  </si>
  <si>
    <t>Visualizar Documento</t>
  </si>
  <si>
    <t>Dowload do Documento</t>
  </si>
  <si>
    <t>Finalizar</t>
  </si>
  <si>
    <t>Validar/Encerrar</t>
  </si>
  <si>
    <t xml:space="preserve">Parametrização </t>
  </si>
  <si>
    <t>Pesquisar</t>
  </si>
  <si>
    <t xml:space="preserve">Calcular depreciação </t>
  </si>
  <si>
    <t>Visualizar Gestão de inventário</t>
  </si>
  <si>
    <t>Notificar</t>
  </si>
  <si>
    <t>Selecionar Email - AutoComplete</t>
  </si>
  <si>
    <t>Subcomissão do Inventário</t>
  </si>
  <si>
    <t>Listar/Buscar ocupantes do imóvel</t>
  </si>
  <si>
    <t>Configuração Email</t>
  </si>
  <si>
    <t>Consulta dados Inventário</t>
  </si>
  <si>
    <t>Inventario</t>
  </si>
  <si>
    <t>Inventariar Imóvel - Incluir Dados do Imóvel -</t>
  </si>
  <si>
    <t>Dados Atuais do Imóvel - Consulta implícita</t>
  </si>
  <si>
    <t>Inventariar Imóvel - Incluir Identificação</t>
  </si>
  <si>
    <t>Dados Atuais de Identificação - Consulta implícita</t>
  </si>
  <si>
    <t>Inventariar Imóvel - Incluir localização</t>
  </si>
  <si>
    <t>Dados Atuais de Localização - Consulta implícita</t>
  </si>
  <si>
    <t>Inventariar Imóvel - Alterar Dados do Imóvel</t>
  </si>
  <si>
    <t>Dados do Imóvel - Consulta implícita</t>
  </si>
  <si>
    <t>Inventariar Imóvel - Alterar Identificação</t>
  </si>
  <si>
    <t>Identificação - Consulta implícita</t>
  </si>
  <si>
    <t>Inventariar Imóvel - Alterar localização</t>
  </si>
  <si>
    <t>Localização - Consulta implícita</t>
  </si>
  <si>
    <t>Visualizar Dados do Imóvel - Inventariar Imóvel</t>
  </si>
  <si>
    <t>Visualizar Identificação - Inventariar Imóvel</t>
  </si>
  <si>
    <t>Visualizar localização - Inventariar Imóvel</t>
  </si>
  <si>
    <t>Inventariar Imóvel Acessar - Consultar</t>
  </si>
  <si>
    <t>Combobox Responsável Patrimonial do Imóvel</t>
  </si>
  <si>
    <t>Combobox Listar Demanda de Iventário</t>
  </si>
  <si>
    <t>Combobox Ocupante do Imóvel</t>
  </si>
  <si>
    <t>Inventariar Imóvel Acessar - Pesquisar</t>
  </si>
  <si>
    <t>Listagem</t>
  </si>
  <si>
    <t>Finalizar Inventario</t>
  </si>
  <si>
    <t>Consulta para notificar</t>
  </si>
  <si>
    <t>Inventario de imóveis - Finalizar - Consulta</t>
  </si>
  <si>
    <t>Inventario de imóveis - Finalizar - Salvar</t>
  </si>
  <si>
    <t>Inventario de imóveis - Finalizar - Finalizar</t>
  </si>
  <si>
    <t>Inventario de imóveis - Finalizar - Editar</t>
  </si>
  <si>
    <t>Inventario de imóveis - Finalizar - Editar - Consulta Implicita</t>
  </si>
  <si>
    <t>Inventario de imóveis - Finalizar - Assinar</t>
  </si>
  <si>
    <t>Inventario de imóveis - Finalizar - Exportar</t>
  </si>
  <si>
    <t>Notificar subcomissão - Consulta</t>
  </si>
  <si>
    <t>Notificar subcomissão - Enviar</t>
  </si>
  <si>
    <t>Notificar subcomissão - Visualizar</t>
  </si>
  <si>
    <t>Notificar subcomissão - Lista (email Para)</t>
  </si>
  <si>
    <t>Gerar Relatório Final de inventário de imóveis</t>
  </si>
  <si>
    <t>Iventario Obras em Andamento</t>
  </si>
  <si>
    <t>Iventariar Imóvel - Obras em andamento Incluir</t>
  </si>
  <si>
    <t>Iventariar Imóvel - Obras em andamento Alterar</t>
  </si>
  <si>
    <t>Iventariar Imóvel - Obras em andamento Alterar - Consulta Implicita</t>
  </si>
  <si>
    <t>Itens Não Mensuráveis</t>
  </si>
  <si>
    <t>Tipo de Manutenção na Função</t>
  </si>
  <si>
    <t>Sigla</t>
  </si>
  <si>
    <t>Contribuição em PF Local</t>
  </si>
  <si>
    <t>PF Local FS</t>
  </si>
  <si>
    <t>Contrato</t>
  </si>
  <si>
    <t>Descrição</t>
  </si>
  <si>
    <t>Origem</t>
  </si>
  <si>
    <t>Percentual (%)</t>
  </si>
  <si>
    <t>Fixa (PF)</t>
  </si>
  <si>
    <t>Adicionada</t>
  </si>
  <si>
    <t>Inclusão</t>
  </si>
  <si>
    <t>Alterada</t>
  </si>
  <si>
    <t>Alteração (sem conhecimento do Fator de Impacto)</t>
  </si>
  <si>
    <t>SISP – 4.2 Projeto de Melhoria</t>
  </si>
  <si>
    <t>A</t>
  </si>
  <si>
    <t>Excluída</t>
  </si>
  <si>
    <t>Exclusão</t>
  </si>
  <si>
    <t>Alteração (50%) de função desenvolvida ou já alterada pela empresa atual</t>
  </si>
  <si>
    <t>A50</t>
  </si>
  <si>
    <t>Alteração (75%) de função não desenv. e ainda não alterada pela empresa atual</t>
  </si>
  <si>
    <t>A75</t>
  </si>
  <si>
    <t>Alteração (75%+15%): o mesmo acima + redocumentar a função</t>
  </si>
  <si>
    <t>A90</t>
  </si>
  <si>
    <t>Migração de Dados</t>
  </si>
  <si>
    <t>SISP – 4.3 Projetos de Migração de Dados</t>
  </si>
  <si>
    <t>PMD</t>
  </si>
  <si>
    <t>Corretiva (sem conhecimento do Fator de Impacto)</t>
  </si>
  <si>
    <t>SISP – 4.4 Manutenção Corretiva</t>
  </si>
  <si>
    <t>COR</t>
  </si>
  <si>
    <t>Corretiva (50%) - Fora da garantia (mesma empresa)</t>
  </si>
  <si>
    <t>COR50</t>
  </si>
  <si>
    <t>Corretiva (75%) - Fora da garantia (outra empresa)</t>
  </si>
  <si>
    <t>COR75</t>
  </si>
  <si>
    <t>Corretiva (75%+15%) - Fora da garantia (outra empresa) + Redocumentação</t>
  </si>
  <si>
    <t>COR90</t>
  </si>
  <si>
    <t>Corretiva em Garantia</t>
  </si>
  <si>
    <t>GAR</t>
  </si>
  <si>
    <t>Mudança de Plataforma - Linguagem de Programação</t>
  </si>
  <si>
    <t>SISP – 4.5.1 Mudança de Plataforma – Linguagem de Programação</t>
  </si>
  <si>
    <t>MLP</t>
  </si>
  <si>
    <t>Mudança de Plataforma - Banco de Dados (outro paradigma)</t>
  </si>
  <si>
    <t>SISP – 4.5.2 Mudança de Plataforma – Banco de Dados</t>
  </si>
  <si>
    <t>MBO</t>
  </si>
  <si>
    <t>Mudança de Plataforma - Banco de Dados (mesmo paradigma com alterações)</t>
  </si>
  <si>
    <t>MBM</t>
  </si>
  <si>
    <t>Atualização de Versão – Linguagem de Programação</t>
  </si>
  <si>
    <t>SISP – 4.6.1 Atualização de Versão – Linguagem de Programação</t>
  </si>
  <si>
    <t>ALP</t>
  </si>
  <si>
    <t>Atualização de Versão – Browser</t>
  </si>
  <si>
    <t>SISP – 4.6.2 Atualização de Versão – Browser</t>
  </si>
  <si>
    <t>AVB</t>
  </si>
  <si>
    <t>Atualização de Versão – Banco de Dados</t>
  </si>
  <si>
    <t>SISP – 4.6.3 Atualização de Versão – Banco de Dados</t>
  </si>
  <si>
    <t>ABD</t>
  </si>
  <si>
    <t>Manutenção Cosmética</t>
  </si>
  <si>
    <t>SISP – 4.7 Manutenção Cosmética</t>
  </si>
  <si>
    <t>COS</t>
  </si>
  <si>
    <t>Adaptação em Funcionalidades sem Alteração de Requisitos Funcionais
(sem conhecimento do Fator de Impacto)</t>
  </si>
  <si>
    <t>SISP – 4.8 Adaptação em Funcionalidades sem Alteração de Requisitos Funcionais</t>
  </si>
  <si>
    <t>ARN</t>
  </si>
  <si>
    <t>Adaptação em Funcionalidades sem Alteração de Requisitos Funcionais (50%)
(em função desenvolvida ou já alterada pela empresa atual)</t>
  </si>
  <si>
    <t>ARN50</t>
  </si>
  <si>
    <t>Adaptação em Funcionalidades sem Alteração de Requisitos Funcionais (75%)
(em função não desenvolvida e ainda não alterada pela empresa atual)</t>
  </si>
  <si>
    <t>ARN75</t>
  </si>
  <si>
    <t>Atualização de Dados sem Consulta Prévia</t>
  </si>
  <si>
    <t>SISP – 4.9.1 Apuração Especial – Base de Dados</t>
  </si>
  <si>
    <t>ADS</t>
  </si>
  <si>
    <t>Consulta Prévia sem Atualização</t>
  </si>
  <si>
    <t>CPA</t>
  </si>
  <si>
    <t>Atualização de Dados com Consulta Prévia</t>
  </si>
  <si>
    <t>ADC</t>
  </si>
  <si>
    <t>Apuração Especial – Geração de Relatórios</t>
  </si>
  <si>
    <t>SISP – 4.9.2 Apuração Especial – Geração de Relatórios</t>
  </si>
  <si>
    <t>AGR</t>
  </si>
  <si>
    <t>Apuração Especial – Reexecução</t>
  </si>
  <si>
    <t>SISP – 4.9.3 Apuração Especial – Reexecução</t>
  </si>
  <si>
    <t>AER</t>
  </si>
  <si>
    <t>Atualização de Dados</t>
  </si>
  <si>
    <t>SISP – 4.10 Atualização de Dados</t>
  </si>
  <si>
    <t>ATD</t>
  </si>
  <si>
    <t>Manutenção de Documentação de Sistemas Legados</t>
  </si>
  <si>
    <t>SISP – 4.12 Manutenção de Documentação de Sistemas Legados</t>
  </si>
  <si>
    <t>MSL</t>
  </si>
  <si>
    <t>Verificação de Erros (Sem Documentação de Teste existente)</t>
  </si>
  <si>
    <t>SISP – 4.13 Verificação de Erros</t>
  </si>
  <si>
    <t>VES</t>
  </si>
  <si>
    <t>Verificação de Erros (Com Documentação de Teste existente)</t>
  </si>
  <si>
    <t>VEC</t>
  </si>
  <si>
    <t>Pontos de Função de Teste</t>
  </si>
  <si>
    <t>SISP – 4.14 Pontos de Função de Teste</t>
  </si>
  <si>
    <t>PFT</t>
  </si>
  <si>
    <t>Componente Interno Reusável</t>
  </si>
  <si>
    <t>SISP – 4.15 Componente Interno Reusável</t>
  </si>
  <si>
    <t>CIR</t>
  </si>
  <si>
    <t xml:space="preserve">           .</t>
  </si>
  <si>
    <t>Quantidade</t>
  </si>
  <si>
    <t>Páginas Estáticas</t>
  </si>
  <si>
    <t>SISP – 4.11 Desenvolvimento, Manutenção e Publicação de Paginas Estáticas de Intranet, Internet ou Portal</t>
  </si>
  <si>
    <t>PAG</t>
  </si>
  <si>
    <t>Manutenção Cosmética (atrelada a algo não funcional)</t>
  </si>
  <si>
    <t>COSNF</t>
  </si>
  <si>
    <t>Dados de Código</t>
  </si>
  <si>
    <t>DC</t>
  </si>
  <si>
    <t>Sumário da Contagem</t>
  </si>
  <si>
    <t>Tipo de Função</t>
  </si>
  <si>
    <t>Complexidade Funcional</t>
  </si>
  <si>
    <t>Total PF IFPUG por Complexidade</t>
  </si>
  <si>
    <t>%</t>
  </si>
  <si>
    <t>Total PF Local FS por tipo de manutenção básica</t>
  </si>
  <si>
    <t>Baixa</t>
  </si>
  <si>
    <t>x 3</t>
  </si>
  <si>
    <t>Média</t>
  </si>
  <si>
    <t>x 4</t>
  </si>
  <si>
    <t>Alta</t>
  </si>
  <si>
    <t>x 6</t>
  </si>
  <si>
    <t>Qtd Total</t>
  </si>
  <si>
    <t>Total</t>
  </si>
  <si>
    <t>x 5</t>
  </si>
  <si>
    <t>x 7</t>
  </si>
  <si>
    <t>x 10</t>
  </si>
  <si>
    <t>x 15</t>
  </si>
  <si>
    <t>Total PF não ajustados (contagem detalhada)</t>
  </si>
  <si>
    <t>Total PF não ajustados (contagem estimativa)</t>
  </si>
  <si>
    <t>Total PF não ajustados (contagem indicativa)</t>
  </si>
  <si>
    <t>Sumário por Deflatores e Itens não mensuráveis</t>
  </si>
  <si>
    <t>Deflatores aplicados a Itens Funcionais</t>
  </si>
  <si>
    <t>Deflator</t>
  </si>
  <si>
    <t>Contrib. Fixa</t>
  </si>
  <si>
    <t>% LOCAL</t>
  </si>
  <si>
    <t>Total IFPUG</t>
  </si>
  <si>
    <t>Itens não Funcionais (Tipo de Função)</t>
  </si>
  <si>
    <t>Incluir - Ocupantes</t>
  </si>
  <si>
    <t>Consulta implícita Ocupantes da Demanda de Inventário</t>
  </si>
  <si>
    <t>Visualizar Ocupantes da Demanda</t>
  </si>
  <si>
    <t>Modal compor matrícula</t>
  </si>
  <si>
    <t>[US_11080] Notificar SUB Comissão</t>
  </si>
  <si>
    <t>[US_14369] Inventariar Imóvel - OBRAS EM ANDAMENTO</t>
  </si>
  <si>
    <t>[US_7738] Inventariar Imóveis - Anexos do Inventário</t>
  </si>
  <si>
    <t>[US_11047] Finalizar Inventário</t>
  </si>
  <si>
    <t>[US_14368] Relatório Final De Inventário</t>
  </si>
  <si>
    <t>[US_11065] Notificar Comissão</t>
  </si>
  <si>
    <t>[US_10668] Relação de Imóveis do Inventário-Revisar</t>
  </si>
  <si>
    <t>[US_10626] Inventariar Imóveis Acessar-Inicio</t>
  </si>
  <si>
    <t>[US_10504] Inventariar Imóvel</t>
  </si>
  <si>
    <t>[US_10477] Estrutura de tela da Gestão de Inventário</t>
  </si>
  <si>
    <t>[US_10426] Configurar Email De Notificações SIABI</t>
  </si>
  <si>
    <t>[US_10327] SUB Comissão de Inventário</t>
  </si>
  <si>
    <t>[US_10187] Notificar Responsáveis (Inventário)</t>
  </si>
  <si>
    <t>[US_10185] Gestão de Inventário de Imóveis</t>
  </si>
  <si>
    <t>[US_9982] Calculo de Depreciação da Edificação</t>
  </si>
  <si>
    <t>[US_9256] Parametrização de Inventários</t>
  </si>
  <si>
    <t>[US_7737] Comissão do Inventário</t>
  </si>
  <si>
    <t>[US_7736] Demanda de Inventário - Imóveis</t>
  </si>
  <si>
    <t>SISPAT</t>
  </si>
  <si>
    <t>SIABI</t>
  </si>
  <si>
    <t>US01 - Pesquisar contrato e nota de empenho</t>
  </si>
  <si>
    <t xml:space="preserve">Fornecedor </t>
  </si>
  <si>
    <t xml:space="preserve">Unidade ADM </t>
  </si>
  <si>
    <t>Unidade ADM - COMBO</t>
  </si>
  <si>
    <t>Fornecedor - COMBO</t>
  </si>
  <si>
    <t>Listar contratos e notas de empenho</t>
  </si>
  <si>
    <t>Detalhar contratos e notas de empenho</t>
  </si>
  <si>
    <t>US02 - Criar RMF</t>
  </si>
  <si>
    <t>RMF</t>
  </si>
  <si>
    <t xml:space="preserve">Criar Requisição </t>
  </si>
  <si>
    <t>Tipo de Contrato - COMBO</t>
  </si>
  <si>
    <t>Tipo de Instrumento - COMBO</t>
  </si>
  <si>
    <t>Criar Requisição - Consulta implicita</t>
  </si>
  <si>
    <t>US03 - Listar RMF</t>
  </si>
  <si>
    <t xml:space="preserve"> Listar RMF</t>
  </si>
  <si>
    <t>US04 - Editar RMF</t>
  </si>
  <si>
    <t xml:space="preserve">Editar RMF </t>
  </si>
  <si>
    <t>US05 - Visualizar RMF</t>
  </si>
  <si>
    <t xml:space="preserve">Visualizar RMF </t>
  </si>
  <si>
    <t>US07 - Assinar RMF</t>
  </si>
  <si>
    <t>Assinar RMF</t>
  </si>
  <si>
    <t>US08 - Cancelar RMF</t>
  </si>
  <si>
    <t>Cancelar RMF</t>
  </si>
  <si>
    <t>US12 - Cadastrar Almoxarifado</t>
  </si>
  <si>
    <t>Almoxarifado</t>
  </si>
  <si>
    <t>Pessoa</t>
  </si>
  <si>
    <t>Cadastrar Almoxarifado</t>
  </si>
  <si>
    <t>Consulta CPF</t>
  </si>
  <si>
    <t>US13 - Listar Almoxarifado</t>
  </si>
  <si>
    <t>Listar Almoxarifado</t>
  </si>
  <si>
    <t>US14 - Excluir Almoxarifado</t>
  </si>
  <si>
    <t>Excluir Almoxarifado</t>
  </si>
  <si>
    <t>US15 - Editar Almoxarifado</t>
  </si>
  <si>
    <t>Editar Almoxarifado</t>
  </si>
  <si>
    <t>Consulta implicita</t>
  </si>
  <si>
    <t>Desvincular Almoxarifado</t>
  </si>
  <si>
    <t>Unidade</t>
  </si>
  <si>
    <t>Combobox listar unidade</t>
  </si>
  <si>
    <t>Combobox listar órgão/entidade</t>
  </si>
  <si>
    <t>Combobox Destinação</t>
  </si>
  <si>
    <t>[US_21222] Avaliação Externa</t>
  </si>
  <si>
    <t>Avaliação Externa</t>
  </si>
  <si>
    <t>Avaliação Externa - Listar</t>
  </si>
  <si>
    <t>Avaliação Externa - Cadastrar</t>
  </si>
  <si>
    <t>Avaliação Externa - Combo Tipo Avaliação</t>
  </si>
  <si>
    <t>Avaliação Externa - Combo Finalidade Laudo</t>
  </si>
  <si>
    <t>Avaliação Externa - Editar</t>
  </si>
  <si>
    <t>Avaliação Externa - Consulta Implicita</t>
  </si>
  <si>
    <t>Avaliação Externa - Visualizar</t>
  </si>
  <si>
    <t>Avaliação Externa - Exportar</t>
  </si>
  <si>
    <t>Avaliação Externa - Excluir</t>
  </si>
  <si>
    <t>Avaliação Externa - Finalizar Avaliação</t>
  </si>
  <si>
    <t>[US_11121] Dados do Imóvel - Valor do Imóvel</t>
  </si>
  <si>
    <t>Valor do Imóvel Atual</t>
  </si>
  <si>
    <t>Histórico do Valor do Imóvel - Gráfico</t>
  </si>
  <si>
    <t>Histórico do Valor do Imóvel - Listagem</t>
  </si>
  <si>
    <t>Histórico do Valor do Imóvel - Exportar</t>
  </si>
  <si>
    <t>[US_25234] Dados Público do Imóvel</t>
  </si>
  <si>
    <t>Visualizar Dados Público do Imóvel</t>
  </si>
  <si>
    <t>Listagem de Imóvel - Todos os Imóveis</t>
  </si>
  <si>
    <t>Modal QRCode</t>
  </si>
  <si>
    <t>Combo Sigla</t>
  </si>
  <si>
    <t>Antiga US 11 – Relatório de Avaliação - Gerar Relatório de Avaliação</t>
  </si>
  <si>
    <t>[US_23509] Relatório de Avaliação (interna)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</si>
</sst>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00\ ;* \(#,##0.00\);* \-#\ ;@\ "/>
    <numFmt numFmtId="165" formatCode="dd/mm/yy"/>
    <numFmt numFmtId="166" formatCode="0.0000"/>
    <numFmt numFmtId="167" formatCode="0.0%"/>
  </numFmts>
  <fonts count="27" x14ac:knownFonts="1">
    <font>
      <sz val="10"/>
      <name val="Arial"/>
      <family val="2"/>
    </font>
    <font>
      <b/>
      <sz val="15"/>
      <color indexed="56"/>
      <name val="Calibri"/>
      <family val="2"/>
    </font>
    <font>
      <sz val="10"/>
      <name val="Franklin Gothic Medium"/>
      <family val="2"/>
    </font>
    <font>
      <b/>
      <sz val="12"/>
      <name val="Franklin Gothic Medium"/>
      <family val="2"/>
    </font>
    <font>
      <sz val="9"/>
      <color indexed="12"/>
      <name val="Franklin Gothic Medium"/>
      <family val="2"/>
    </font>
    <font>
      <sz val="9"/>
      <name val="Franklin Gothic Medium"/>
      <family val="2"/>
    </font>
    <font>
      <b/>
      <sz val="10"/>
      <name val="Franklin Gothic Medium"/>
      <family val="2"/>
    </font>
    <font>
      <b/>
      <sz val="8.5"/>
      <color indexed="63"/>
      <name val="Times New Roman"/>
      <family val="1"/>
    </font>
    <font>
      <sz val="8.5"/>
      <color indexed="63"/>
      <name val="Times New Roman"/>
      <family val="1"/>
    </font>
    <font>
      <b/>
      <sz val="8.5"/>
      <name val="Times New Roman"/>
      <family val="1"/>
    </font>
    <font>
      <sz val="8"/>
      <name val="Franklin Gothic Medium"/>
      <family val="2"/>
    </font>
    <font>
      <b/>
      <sz val="8"/>
      <color indexed="8"/>
      <name val="Tahoma"/>
      <family val="2"/>
    </font>
    <font>
      <sz val="8"/>
      <color indexed="8"/>
      <name val="Tahoma"/>
      <family val="2"/>
    </font>
    <font>
      <sz val="9"/>
      <color indexed="63"/>
      <name val="Franklin Gothic Medium"/>
      <family val="2"/>
    </font>
    <font>
      <b/>
      <sz val="9"/>
      <name val="Franklin Gothic Medium"/>
      <family val="2"/>
    </font>
    <font>
      <sz val="10"/>
      <name val="Arial"/>
      <family val="2"/>
    </font>
    <font>
      <sz val="8.5"/>
      <color indexed="81"/>
      <name val="Times New Roman"/>
      <family val="1"/>
    </font>
    <font>
      <sz val="9"/>
      <color theme="0"/>
      <name val="Franklin Gothic Medium"/>
      <family val="2"/>
    </font>
    <font>
      <sz val="8"/>
      <color theme="0"/>
      <name val="Franklin Gothic Medium"/>
      <family val="2"/>
    </font>
    <font>
      <sz val="9"/>
      <color indexed="81"/>
      <name val="Segoe UI"/>
      <family val="2"/>
    </font>
    <font>
      <b/>
      <sz val="9"/>
      <color indexed="81"/>
      <name val="Segoe UI"/>
      <family val="2"/>
    </font>
    <font>
      <b/>
      <sz val="8"/>
      <name val="Franklin Gothic Medium"/>
      <family val="2"/>
    </font>
    <font>
      <i/>
      <sz val="10"/>
      <color rgb="FF00B0F0"/>
      <name val="Franklin Gothic Medium"/>
      <family val="2"/>
    </font>
    <font>
      <sz val="8"/>
      <color theme="1"/>
      <name val="Franklin Gothic Medium"/>
      <family val="2"/>
    </font>
    <font>
      <b/>
      <sz val="8"/>
      <color theme="1"/>
      <name val="Franklin Gothic Medium"/>
      <family val="2"/>
    </font>
    <font>
      <b/>
      <sz val="8"/>
      <color theme="0"/>
      <name val="Franklin Gothic Medium"/>
      <family val="2"/>
    </font>
    <font>
      <sz val="9"/>
      <color indexed="81"/>
      <name val="Segoe UI"/>
      <charset val="1"/>
    </font>
  </fonts>
  <fills count="7">
    <fill>
      <patternFill patternType="none"/>
    </fill>
    <fill>
      <patternFill patternType="gray125"/>
    </fill>
    <fill>
      <patternFill patternType="solid">
        <fgColor indexed="22"/>
        <bgColor indexed="31"/>
      </patternFill>
    </fill>
    <fill>
      <patternFill patternType="solid">
        <fgColor indexed="13"/>
        <bgColor indexed="34"/>
      </patternFill>
    </fill>
    <fill>
      <patternFill patternType="solid">
        <fgColor indexed="23"/>
        <bgColor indexed="55"/>
      </patternFill>
    </fill>
    <fill>
      <patternFill patternType="solid">
        <fgColor theme="0"/>
        <bgColor indexed="64"/>
      </patternFill>
    </fill>
    <fill>
      <patternFill patternType="solid">
        <fgColor theme="4" tint="-0.499984740745262"/>
        <bgColor indexed="64"/>
      </patternFill>
    </fill>
  </fills>
  <borders count="50">
    <border>
      <left/>
      <right/>
      <top/>
      <bottom/>
      <diagonal/>
    </border>
    <border>
      <left/>
      <right/>
      <top/>
      <bottom style="thick">
        <color indexed="62"/>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hair">
        <color indexed="8"/>
      </left>
      <right style="hair">
        <color indexed="8"/>
      </right>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medium">
        <color indexed="8"/>
      </right>
      <top/>
      <bottom/>
      <diagonal/>
    </border>
    <border>
      <left style="thin">
        <color indexed="8"/>
      </left>
      <right style="thin">
        <color indexed="8"/>
      </right>
      <top style="thin">
        <color indexed="8"/>
      </top>
      <bottom/>
      <diagonal/>
    </border>
    <border>
      <left/>
      <right/>
      <top/>
      <bottom style="thin">
        <color indexed="8"/>
      </bottom>
      <diagonal/>
    </border>
    <border>
      <left/>
      <right/>
      <top style="thin">
        <color indexed="8"/>
      </top>
      <bottom style="thin">
        <color indexed="8"/>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style="thin">
        <color indexed="8"/>
      </left>
      <right style="hair">
        <color indexed="8"/>
      </right>
      <top style="thin">
        <color indexed="8"/>
      </top>
      <bottom style="hair">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8"/>
      </left>
      <right style="medium">
        <color indexed="8"/>
      </right>
      <top style="medium">
        <color indexed="8"/>
      </top>
      <bottom style="hair">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bottom style="thin">
        <color indexed="8"/>
      </bottom>
      <diagonal/>
    </border>
    <border>
      <left/>
      <right/>
      <top/>
      <bottom style="hair">
        <color indexed="8"/>
      </bottom>
      <diagonal/>
    </border>
    <border>
      <left style="medium">
        <color indexed="64"/>
      </left>
      <right style="medium">
        <color indexed="8"/>
      </right>
      <top style="medium">
        <color indexed="64"/>
      </top>
      <bottom style="hair">
        <color indexed="8"/>
      </bottom>
      <diagonal/>
    </border>
    <border>
      <left style="medium">
        <color indexed="8"/>
      </left>
      <right style="medium">
        <color indexed="8"/>
      </right>
      <top style="medium">
        <color indexed="64"/>
      </top>
      <bottom style="hair">
        <color indexed="8"/>
      </bottom>
      <diagonal/>
    </border>
    <border>
      <left style="medium">
        <color indexed="8"/>
      </left>
      <right style="medium">
        <color indexed="64"/>
      </right>
      <top style="medium">
        <color indexed="64"/>
      </top>
      <bottom style="hair">
        <color indexed="8"/>
      </bottom>
      <diagonal/>
    </border>
    <border>
      <left style="medium">
        <color indexed="64"/>
      </left>
      <right style="medium">
        <color indexed="8"/>
      </right>
      <top style="medium">
        <color indexed="8"/>
      </top>
      <bottom style="hair">
        <color indexed="8"/>
      </bottom>
      <diagonal/>
    </border>
    <border>
      <left style="medium">
        <color indexed="8"/>
      </left>
      <right style="medium">
        <color indexed="64"/>
      </right>
      <top style="medium">
        <color indexed="8"/>
      </top>
      <bottom style="hair">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hair">
        <color indexed="8"/>
      </bottom>
      <diagonal/>
    </border>
    <border>
      <left style="thin">
        <color indexed="8"/>
      </left>
      <right style="medium">
        <color indexed="64"/>
      </right>
      <top style="thin">
        <color indexed="8"/>
      </top>
      <bottom style="hair">
        <color indexed="8"/>
      </bottom>
      <diagonal/>
    </border>
    <border>
      <left style="medium">
        <color indexed="64"/>
      </left>
      <right/>
      <top style="hair">
        <color indexed="8"/>
      </top>
      <bottom style="hair">
        <color indexed="8"/>
      </bottom>
      <diagonal/>
    </border>
    <border>
      <left style="hair">
        <color indexed="8"/>
      </left>
      <right style="medium">
        <color indexed="64"/>
      </right>
      <top/>
      <bottom style="hair">
        <color indexed="8"/>
      </bottom>
      <diagonal/>
    </border>
  </borders>
  <cellStyleXfs count="4">
    <xf numFmtId="0" fontId="0" fillId="0" borderId="0"/>
    <xf numFmtId="9" fontId="15" fillId="0" borderId="0" applyBorder="0" applyAlignment="0" applyProtection="0"/>
    <xf numFmtId="0" fontId="1" fillId="0" borderId="1" applyAlignment="0" applyProtection="0"/>
    <xf numFmtId="164" fontId="15" fillId="0" borderId="0" applyBorder="0" applyAlignment="0" applyProtection="0"/>
  </cellStyleXfs>
  <cellXfs count="182">
    <xf numFmtId="0" fontId="0" fillId="0" borderId="0" xfId="0"/>
    <xf numFmtId="0" fontId="2" fillId="0" borderId="0" xfId="0" applyFont="1"/>
    <xf numFmtId="0" fontId="4" fillId="0" borderId="2" xfId="0" applyFont="1" applyBorder="1" applyAlignment="1">
      <alignment horizontal="left" vertical="center"/>
    </xf>
    <xf numFmtId="0" fontId="5" fillId="2" borderId="3" xfId="0" applyFont="1" applyFill="1" applyBorder="1" applyAlignment="1">
      <alignment horizontal="left" vertical="center"/>
    </xf>
    <xf numFmtId="0" fontId="10" fillId="0" borderId="5" xfId="0" applyFont="1" applyBorder="1" applyAlignment="1">
      <alignment horizontal="center" vertical="center"/>
    </xf>
    <xf numFmtId="0" fontId="10" fillId="2" borderId="5" xfId="0" applyFont="1" applyFill="1" applyBorder="1" applyAlignment="1">
      <alignment horizontal="center" vertical="center" wrapText="1"/>
    </xf>
    <xf numFmtId="0" fontId="10" fillId="0" borderId="5" xfId="0" applyFont="1" applyBorder="1" applyAlignment="1">
      <alignment horizontal="left" vertical="center" wrapText="1"/>
    </xf>
    <xf numFmtId="0" fontId="0" fillId="0" borderId="0" xfId="0" applyAlignment="1">
      <alignment horizontal="center"/>
    </xf>
    <xf numFmtId="0" fontId="0" fillId="0" borderId="0" xfId="0" applyAlignment="1">
      <alignment horizontal="right"/>
    </xf>
    <xf numFmtId="0" fontId="2" fillId="0" borderId="0" xfId="0" applyFont="1" applyAlignment="1">
      <alignment horizont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2" xfId="0" applyFont="1" applyBorder="1" applyAlignment="1">
      <alignment horizontal="center" vertical="center"/>
    </xf>
    <xf numFmtId="4" fontId="5" fillId="2" borderId="6" xfId="3" applyNumberFormat="1" applyFont="1" applyFill="1" applyBorder="1" applyAlignment="1" applyProtection="1">
      <alignment horizontal="center"/>
    </xf>
    <xf numFmtId="0" fontId="13" fillId="2" borderId="3" xfId="0" applyFont="1" applyFill="1" applyBorder="1" applyAlignment="1">
      <alignment horizontal="left" vertical="center"/>
    </xf>
    <xf numFmtId="3" fontId="5" fillId="2" borderId="2" xfId="3" applyNumberFormat="1" applyFont="1" applyFill="1" applyBorder="1" applyAlignment="1" applyProtection="1">
      <alignment horizontal="center"/>
    </xf>
    <xf numFmtId="0" fontId="13" fillId="2" borderId="7" xfId="0" applyFont="1" applyFill="1" applyBorder="1" applyAlignment="1">
      <alignment horizontal="center"/>
    </xf>
    <xf numFmtId="0" fontId="4" fillId="0" borderId="8" xfId="0" applyFont="1" applyBorder="1" applyAlignment="1">
      <alignment horizontal="left" vertical="center"/>
    </xf>
    <xf numFmtId="0" fontId="4" fillId="0" borderId="8" xfId="0" applyFont="1" applyBorder="1" applyAlignment="1">
      <alignment horizontal="center" vertical="center"/>
    </xf>
    <xf numFmtId="3" fontId="5" fillId="2" borderId="8" xfId="3" applyNumberFormat="1" applyFont="1" applyFill="1" applyBorder="1" applyAlignment="1" applyProtection="1">
      <alignment horizontal="center"/>
    </xf>
    <xf numFmtId="4" fontId="5" fillId="2" borderId="9" xfId="3" applyNumberFormat="1" applyFont="1" applyFill="1" applyBorder="1" applyAlignment="1" applyProtection="1">
      <alignment horizontal="center"/>
    </xf>
    <xf numFmtId="167" fontId="5" fillId="0" borderId="0" xfId="1" applyNumberFormat="1" applyFont="1" applyBorder="1" applyAlignment="1" applyProtection="1"/>
    <xf numFmtId="167" fontId="5" fillId="0" borderId="10" xfId="1" applyNumberFormat="1" applyFont="1" applyBorder="1" applyAlignment="1" applyProtection="1"/>
    <xf numFmtId="0" fontId="5" fillId="0" borderId="11" xfId="0" applyFont="1" applyBorder="1" applyAlignment="1">
      <alignment horizontal="center"/>
    </xf>
    <xf numFmtId="0" fontId="4" fillId="0" borderId="2" xfId="0" applyFont="1" applyBorder="1" applyAlignment="1">
      <alignment horizontal="center"/>
    </xf>
    <xf numFmtId="1" fontId="5" fillId="2" borderId="2" xfId="0" applyNumberFormat="1" applyFont="1" applyFill="1" applyBorder="1" applyAlignment="1">
      <alignment horizontal="center"/>
    </xf>
    <xf numFmtId="2" fontId="5" fillId="2" borderId="2" xfId="0" applyNumberFormat="1" applyFont="1" applyFill="1" applyBorder="1" applyAlignment="1">
      <alignment horizontal="center"/>
    </xf>
    <xf numFmtId="10" fontId="5" fillId="2" borderId="2" xfId="1" applyNumberFormat="1" applyFont="1" applyFill="1" applyBorder="1" applyAlignment="1" applyProtection="1">
      <alignment horizontal="center"/>
    </xf>
    <xf numFmtId="2" fontId="5" fillId="0" borderId="2" xfId="1" applyNumberFormat="1" applyFont="1" applyBorder="1" applyAlignment="1" applyProtection="1">
      <alignment horizontal="center"/>
    </xf>
    <xf numFmtId="2" fontId="14" fillId="3" borderId="2" xfId="1" applyNumberFormat="1" applyFont="1" applyFill="1" applyBorder="1" applyAlignment="1" applyProtection="1">
      <alignment horizontal="center"/>
    </xf>
    <xf numFmtId="0" fontId="0" fillId="0" borderId="12" xfId="0" applyBorder="1"/>
    <xf numFmtId="0" fontId="5" fillId="0" borderId="2" xfId="0" applyFont="1" applyBorder="1" applyAlignment="1">
      <alignment horizontal="center"/>
    </xf>
    <xf numFmtId="0" fontId="0" fillId="0" borderId="13" xfId="0" applyBorder="1"/>
    <xf numFmtId="0" fontId="5" fillId="0" borderId="14" xfId="0" applyFont="1" applyBorder="1"/>
    <xf numFmtId="0" fontId="5" fillId="0" borderId="15" xfId="0" applyFont="1" applyBorder="1"/>
    <xf numFmtId="0" fontId="5" fillId="0" borderId="16" xfId="0" applyFont="1" applyBorder="1"/>
    <xf numFmtId="0" fontId="14" fillId="0" borderId="17" xfId="0" applyFont="1" applyBorder="1" applyAlignment="1">
      <alignment horizontal="center"/>
    </xf>
    <xf numFmtId="0" fontId="5" fillId="0" borderId="0" xfId="0" applyFont="1"/>
    <xf numFmtId="0" fontId="5" fillId="0" borderId="12" xfId="0" applyFont="1" applyBorder="1" applyAlignment="1">
      <alignment vertical="center"/>
    </xf>
    <xf numFmtId="0" fontId="5" fillId="0" borderId="0" xfId="0" applyFont="1" applyAlignment="1">
      <alignment vertical="center"/>
    </xf>
    <xf numFmtId="0" fontId="5" fillId="0" borderId="12" xfId="0" applyFont="1" applyBorder="1"/>
    <xf numFmtId="2" fontId="5" fillId="0" borderId="12" xfId="0" applyNumberFormat="1" applyFont="1" applyBorder="1" applyAlignment="1">
      <alignment vertical="center"/>
    </xf>
    <xf numFmtId="0" fontId="5" fillId="0" borderId="10" xfId="0" applyFont="1" applyBorder="1"/>
    <xf numFmtId="0" fontId="5" fillId="0" borderId="17" xfId="0" applyFont="1" applyBorder="1"/>
    <xf numFmtId="10" fontId="5" fillId="0" borderId="10" xfId="0" applyNumberFormat="1" applyFont="1" applyBorder="1"/>
    <xf numFmtId="2" fontId="5" fillId="0" borderId="0" xfId="0" applyNumberFormat="1" applyFont="1"/>
    <xf numFmtId="0" fontId="14" fillId="0" borderId="0" xfId="0" applyFont="1"/>
    <xf numFmtId="0" fontId="5" fillId="0" borderId="18" xfId="0" applyFont="1" applyBorder="1"/>
    <xf numFmtId="0" fontId="5" fillId="0" borderId="19" xfId="0" applyFont="1" applyBorder="1"/>
    <xf numFmtId="2" fontId="5" fillId="0" borderId="12" xfId="0" applyNumberFormat="1" applyFont="1" applyBorder="1"/>
    <xf numFmtId="0" fontId="5" fillId="0" borderId="20" xfId="0" applyFont="1" applyBorder="1"/>
    <xf numFmtId="0" fontId="5" fillId="0" borderId="21" xfId="0" applyFont="1" applyBorder="1"/>
    <xf numFmtId="0" fontId="5" fillId="0" borderId="22" xfId="0" applyFont="1" applyBorder="1"/>
    <xf numFmtId="0" fontId="17" fillId="4" borderId="15" xfId="0" applyFont="1" applyFill="1" applyBorder="1" applyAlignment="1">
      <alignment horizontal="left" vertical="center" wrapText="1"/>
    </xf>
    <xf numFmtId="0" fontId="17" fillId="4" borderId="12" xfId="0" applyFont="1" applyFill="1" applyBorder="1" applyAlignment="1">
      <alignment horizontal="left" vertical="center" wrapText="1"/>
    </xf>
    <xf numFmtId="0" fontId="18" fillId="4" borderId="23" xfId="0" applyFont="1" applyFill="1" applyBorder="1" applyAlignment="1">
      <alignment horizontal="left" vertical="center"/>
    </xf>
    <xf numFmtId="0" fontId="18" fillId="4" borderId="24" xfId="0" applyFont="1" applyFill="1" applyBorder="1" applyAlignment="1">
      <alignment horizontal="left" vertical="center"/>
    </xf>
    <xf numFmtId="0" fontId="18" fillId="4" borderId="23" xfId="0" applyFont="1" applyFill="1" applyBorder="1" applyAlignment="1">
      <alignment horizontal="left"/>
    </xf>
    <xf numFmtId="0" fontId="18" fillId="4" borderId="23" xfId="0" applyFont="1" applyFill="1" applyBorder="1" applyAlignment="1">
      <alignment horizontal="center"/>
    </xf>
    <xf numFmtId="0" fontId="18" fillId="4" borderId="25" xfId="0" applyFont="1" applyFill="1" applyBorder="1" applyAlignment="1">
      <alignment horizontal="center"/>
    </xf>
    <xf numFmtId="0" fontId="18" fillId="4" borderId="24" xfId="0" applyFont="1" applyFill="1" applyBorder="1" applyAlignment="1">
      <alignment horizontal="center"/>
    </xf>
    <xf numFmtId="0" fontId="5" fillId="0" borderId="17" xfId="0" applyFont="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center"/>
    </xf>
    <xf numFmtId="164" fontId="5" fillId="0" borderId="0" xfId="3" applyFont="1" applyBorder="1" applyAlignment="1" applyProtection="1">
      <alignment horizontal="right"/>
    </xf>
    <xf numFmtId="2" fontId="5" fillId="0" borderId="0" xfId="0" applyNumberFormat="1" applyFont="1" applyAlignment="1">
      <alignment horizontal="center"/>
    </xf>
    <xf numFmtId="2" fontId="5" fillId="0" borderId="10" xfId="0" applyNumberFormat="1" applyFont="1" applyBorder="1"/>
    <xf numFmtId="0" fontId="0" fillId="0" borderId="17" xfId="0" applyBorder="1"/>
    <xf numFmtId="0" fontId="0" fillId="0" borderId="10" xfId="0" applyBorder="1"/>
    <xf numFmtId="0" fontId="14" fillId="0" borderId="0" xfId="0" applyFont="1" applyAlignment="1">
      <alignment horizontal="center"/>
    </xf>
    <xf numFmtId="0" fontId="0" fillId="0" borderId="20" xfId="0" applyBorder="1"/>
    <xf numFmtId="0" fontId="4" fillId="0" borderId="21" xfId="0" applyFont="1" applyBorder="1" applyAlignment="1">
      <alignment horizontal="center" vertical="center"/>
    </xf>
    <xf numFmtId="0" fontId="0" fillId="0" borderId="21" xfId="0" applyBorder="1"/>
    <xf numFmtId="0" fontId="4" fillId="0" borderId="21" xfId="0" applyFont="1" applyBorder="1" applyAlignment="1">
      <alignment horizontal="center"/>
    </xf>
    <xf numFmtId="1" fontId="5" fillId="0" borderId="21" xfId="0" applyNumberFormat="1" applyFont="1" applyBorder="1" applyAlignment="1">
      <alignment horizontal="center"/>
    </xf>
    <xf numFmtId="2" fontId="5" fillId="0" borderId="21" xfId="0" applyNumberFormat="1" applyFont="1" applyBorder="1" applyAlignment="1">
      <alignment horizontal="center"/>
    </xf>
    <xf numFmtId="2" fontId="5" fillId="0" borderId="21" xfId="1" applyNumberFormat="1" applyFont="1" applyBorder="1" applyAlignment="1" applyProtection="1">
      <alignment horizontal="center"/>
    </xf>
    <xf numFmtId="10" fontId="5" fillId="0" borderId="21" xfId="1" applyNumberFormat="1" applyFont="1" applyBorder="1" applyAlignment="1" applyProtection="1"/>
    <xf numFmtId="0" fontId="0" fillId="0" borderId="22" xfId="0" applyBorder="1"/>
    <xf numFmtId="10" fontId="0" fillId="0" borderId="0" xfId="0" applyNumberFormat="1"/>
    <xf numFmtId="2" fontId="5" fillId="0" borderId="0" xfId="1" applyNumberFormat="1" applyFont="1" applyBorder="1" applyAlignment="1" applyProtection="1"/>
    <xf numFmtId="0" fontId="5" fillId="0" borderId="0" xfId="0" applyFont="1" applyAlignment="1">
      <alignment horizontal="center" vertical="center"/>
    </xf>
    <xf numFmtId="2" fontId="5" fillId="0" borderId="0" xfId="1" applyNumberFormat="1" applyFont="1" applyBorder="1" applyAlignment="1" applyProtection="1">
      <alignment horizontal="center"/>
    </xf>
    <xf numFmtId="10" fontId="5" fillId="0" borderId="0" xfId="1" applyNumberFormat="1" applyFont="1" applyBorder="1" applyAlignment="1" applyProtection="1"/>
    <xf numFmtId="0" fontId="4" fillId="0" borderId="2" xfId="0" applyFont="1" applyBorder="1" applyAlignment="1">
      <alignment horizontal="left" vertical="center" wrapText="1"/>
    </xf>
    <xf numFmtId="167" fontId="5" fillId="0" borderId="2" xfId="0" applyNumberFormat="1" applyFont="1" applyBorder="1" applyAlignment="1">
      <alignment horizontal="center" vertical="center"/>
    </xf>
    <xf numFmtId="2" fontId="5" fillId="0" borderId="2" xfId="0" applyNumberFormat="1" applyFont="1" applyBorder="1" applyAlignment="1">
      <alignment horizontal="center" vertical="center"/>
    </xf>
    <xf numFmtId="4" fontId="5" fillId="2" borderId="2" xfId="3" applyNumberFormat="1" applyFont="1" applyFill="1" applyBorder="1" applyAlignment="1" applyProtection="1">
      <alignment horizontal="center" vertical="center"/>
    </xf>
    <xf numFmtId="4" fontId="5" fillId="2" borderId="6" xfId="3" applyNumberFormat="1" applyFont="1" applyFill="1" applyBorder="1" applyAlignment="1" applyProtection="1">
      <alignment horizontal="center" vertical="center"/>
    </xf>
    <xf numFmtId="1" fontId="5" fillId="2" borderId="2" xfId="0" applyNumberFormat="1" applyFont="1" applyFill="1" applyBorder="1" applyAlignment="1">
      <alignment horizontal="center" vertical="center"/>
    </xf>
    <xf numFmtId="2" fontId="5" fillId="2" borderId="2" xfId="0" applyNumberFormat="1" applyFont="1" applyFill="1" applyBorder="1" applyAlignment="1">
      <alignment horizontal="center" vertical="center"/>
    </xf>
    <xf numFmtId="167" fontId="5" fillId="2" borderId="2" xfId="0" applyNumberFormat="1" applyFont="1" applyFill="1" applyBorder="1" applyAlignment="1">
      <alignment horizontal="center" vertical="center"/>
    </xf>
    <xf numFmtId="2" fontId="5" fillId="2" borderId="2" xfId="1" applyNumberFormat="1" applyFont="1" applyFill="1" applyBorder="1" applyAlignment="1" applyProtection="1">
      <alignment horizontal="center" vertical="center"/>
    </xf>
    <xf numFmtId="10" fontId="5" fillId="2" borderId="2" xfId="1" applyNumberFormat="1" applyFont="1" applyFill="1" applyBorder="1" applyAlignment="1" applyProtection="1">
      <alignment horizontal="center" vertical="center"/>
    </xf>
    <xf numFmtId="0" fontId="5" fillId="2" borderId="26" xfId="0" applyFont="1" applyFill="1" applyBorder="1" applyAlignment="1">
      <alignment vertical="center"/>
    </xf>
    <xf numFmtId="166" fontId="5" fillId="2" borderId="26" xfId="0" applyNumberFormat="1" applyFont="1" applyFill="1" applyBorder="1" applyAlignment="1">
      <alignment vertical="center"/>
    </xf>
    <xf numFmtId="2" fontId="5" fillId="2" borderId="26" xfId="0" applyNumberFormat="1" applyFont="1" applyFill="1" applyBorder="1" applyAlignment="1">
      <alignment vertical="center"/>
    </xf>
    <xf numFmtId="2" fontId="5" fillId="2" borderId="27" xfId="0" applyNumberFormat="1" applyFont="1" applyFill="1" applyBorder="1" applyAlignment="1">
      <alignment vertical="center"/>
    </xf>
    <xf numFmtId="0" fontId="4" fillId="0" borderId="26" xfId="0" applyFont="1" applyBorder="1" applyAlignment="1">
      <alignment horizontal="left" vertical="center"/>
    </xf>
    <xf numFmtId="0" fontId="4" fillId="0" borderId="13" xfId="0" applyFont="1" applyBorder="1" applyAlignment="1">
      <alignment horizontal="left" vertical="center"/>
    </xf>
    <xf numFmtId="0" fontId="4" fillId="0" borderId="27" xfId="0" applyFont="1" applyBorder="1" applyAlignment="1">
      <alignment horizontal="left" vertical="center"/>
    </xf>
    <xf numFmtId="0" fontId="18" fillId="4" borderId="2" xfId="0" applyFont="1" applyFill="1" applyBorder="1" applyAlignment="1">
      <alignment horizontal="center"/>
    </xf>
    <xf numFmtId="0" fontId="18" fillId="4" borderId="38" xfId="0" applyFont="1" applyFill="1" applyBorder="1" applyAlignment="1">
      <alignment horizontal="center"/>
    </xf>
    <xf numFmtId="0" fontId="10" fillId="5" borderId="4" xfId="0" applyFont="1" applyFill="1" applyBorder="1" applyAlignment="1">
      <alignment horizontal="center" vertical="center"/>
    </xf>
    <xf numFmtId="0" fontId="10" fillId="5" borderId="5" xfId="0" applyFont="1" applyFill="1" applyBorder="1" applyAlignment="1">
      <alignment horizontal="center" vertical="center"/>
    </xf>
    <xf numFmtId="0" fontId="10" fillId="0" borderId="5" xfId="0" applyFont="1" applyBorder="1" applyAlignment="1">
      <alignment horizontal="center" vertical="center" wrapText="1"/>
    </xf>
    <xf numFmtId="4" fontId="10" fillId="0" borderId="5" xfId="0" applyNumberFormat="1" applyFont="1" applyBorder="1" applyAlignment="1">
      <alignment horizontal="center" vertical="center"/>
    </xf>
    <xf numFmtId="0" fontId="5" fillId="2" borderId="44" xfId="0" applyFont="1" applyFill="1" applyBorder="1" applyAlignment="1">
      <alignment horizontal="left" vertical="center"/>
    </xf>
    <xf numFmtId="0" fontId="5" fillId="2" borderId="44" xfId="0" applyFont="1" applyFill="1" applyBorder="1" applyAlignment="1">
      <alignment vertical="center"/>
    </xf>
    <xf numFmtId="0" fontId="18" fillId="4" borderId="46" xfId="0" applyFont="1" applyFill="1" applyBorder="1" applyAlignment="1">
      <alignment horizontal="center" vertical="center" wrapText="1"/>
    </xf>
    <xf numFmtId="0" fontId="18" fillId="4" borderId="47" xfId="0" applyFont="1" applyFill="1" applyBorder="1" applyAlignment="1">
      <alignment horizontal="center"/>
    </xf>
    <xf numFmtId="0" fontId="10" fillId="0" borderId="49" xfId="0" applyFont="1" applyBorder="1" applyAlignment="1">
      <alignment horizontal="left" vertical="center" wrapText="1"/>
    </xf>
    <xf numFmtId="0" fontId="10" fillId="0" borderId="48" xfId="0" applyFont="1" applyBorder="1" applyAlignment="1">
      <alignment horizontal="left" vertical="center" wrapText="1" indent="1"/>
    </xf>
    <xf numFmtId="0" fontId="10" fillId="0" borderId="4" xfId="0" applyFont="1" applyBorder="1" applyAlignment="1">
      <alignment horizontal="center" vertical="center"/>
    </xf>
    <xf numFmtId="0" fontId="10" fillId="0" borderId="48" xfId="0" applyFont="1" applyBorder="1" applyAlignment="1">
      <alignment horizontal="left" vertical="center" wrapText="1" indent="2"/>
    </xf>
    <xf numFmtId="0" fontId="21" fillId="0" borderId="48" xfId="0" applyFont="1" applyBorder="1" applyAlignment="1">
      <alignment horizontal="left" vertical="center" wrapText="1"/>
    </xf>
    <xf numFmtId="0" fontId="24" fillId="0" borderId="48" xfId="0" applyFont="1" applyBorder="1" applyAlignment="1">
      <alignment horizontal="left" vertical="center" wrapText="1"/>
    </xf>
    <xf numFmtId="0" fontId="23" fillId="0" borderId="48" xfId="0" applyFont="1" applyBorder="1" applyAlignment="1">
      <alignment horizontal="left" vertical="center" wrapText="1" indent="1"/>
    </xf>
    <xf numFmtId="4" fontId="10" fillId="0" borderId="5" xfId="0" applyNumberFormat="1" applyFont="1" applyBorder="1" applyAlignment="1">
      <alignment horizontal="left" vertical="center" indent="1"/>
    </xf>
    <xf numFmtId="0" fontId="0" fillId="0" borderId="0" xfId="0" applyAlignment="1">
      <alignment horizontal="left" indent="1"/>
    </xf>
    <xf numFmtId="0" fontId="10" fillId="0" borderId="5" xfId="0" applyFont="1" applyBorder="1" applyAlignment="1">
      <alignment horizontal="left" vertical="center" indent="1"/>
    </xf>
    <xf numFmtId="0" fontId="10" fillId="5" borderId="48" xfId="0" applyFont="1" applyFill="1" applyBorder="1" applyAlignment="1">
      <alignment horizontal="left" vertical="center" wrapText="1" indent="1"/>
    </xf>
    <xf numFmtId="0" fontId="25" fillId="6" borderId="48" xfId="0" applyFont="1" applyFill="1" applyBorder="1" applyAlignment="1">
      <alignment horizontal="left" vertical="center" wrapText="1"/>
    </xf>
    <xf numFmtId="0" fontId="18" fillId="6" borderId="4" xfId="0" applyFont="1" applyFill="1" applyBorder="1" applyAlignment="1">
      <alignment horizontal="center" vertical="center"/>
    </xf>
    <xf numFmtId="4" fontId="18" fillId="6" borderId="5" xfId="0" applyNumberFormat="1" applyFont="1" applyFill="1" applyBorder="1" applyAlignment="1">
      <alignment horizontal="center" vertical="center"/>
    </xf>
    <xf numFmtId="4" fontId="18" fillId="6" borderId="5" xfId="0" applyNumberFormat="1" applyFont="1" applyFill="1" applyBorder="1" applyAlignment="1">
      <alignment horizontal="left" vertical="center"/>
    </xf>
    <xf numFmtId="0" fontId="10" fillId="0" borderId="4" xfId="0" applyFont="1" applyBorder="1" applyAlignment="1">
      <alignment horizontal="left" vertical="center" indent="1"/>
    </xf>
    <xf numFmtId="4" fontId="10" fillId="0" borderId="5" xfId="0" applyNumberFormat="1" applyFont="1" applyBorder="1" applyAlignment="1">
      <alignment horizontal="left" vertical="center"/>
    </xf>
    <xf numFmtId="4" fontId="10" fillId="0" borderId="5" xfId="0" applyNumberFormat="1" applyFont="1" applyBorder="1" applyAlignment="1">
      <alignment vertical="center"/>
    </xf>
    <xf numFmtId="4" fontId="10" fillId="0" borderId="5" xfId="0" applyNumberFormat="1" applyFont="1" applyBorder="1" applyAlignment="1">
      <alignment horizontal="left" vertical="center" wrapText="1"/>
    </xf>
    <xf numFmtId="0" fontId="4" fillId="0" borderId="3" xfId="0" applyFont="1" applyBorder="1" applyAlignment="1">
      <alignment horizontal="left" vertical="center"/>
    </xf>
    <xf numFmtId="0" fontId="5" fillId="0" borderId="26" xfId="0" applyFont="1" applyBorder="1" applyAlignment="1" applyProtection="1">
      <alignment horizontal="left" vertical="center"/>
      <protection locked="0"/>
    </xf>
    <xf numFmtId="0" fontId="4" fillId="0" borderId="2" xfId="0" applyFont="1" applyBorder="1" applyAlignment="1">
      <alignment horizontal="left" vertical="center"/>
    </xf>
    <xf numFmtId="164" fontId="5" fillId="2" borderId="6" xfId="3" applyFont="1" applyFill="1" applyBorder="1" applyAlignment="1" applyProtection="1">
      <alignment horizontal="right" indent="1"/>
    </xf>
    <xf numFmtId="0" fontId="3" fillId="0" borderId="31" xfId="0" applyFont="1" applyBorder="1" applyAlignment="1">
      <alignment horizontal="center" vertical="center"/>
    </xf>
    <xf numFmtId="0" fontId="4" fillId="0" borderId="26" xfId="0" applyFont="1" applyBorder="1" applyAlignment="1" applyProtection="1">
      <alignment horizontal="left" vertical="center"/>
      <protection locked="0"/>
    </xf>
    <xf numFmtId="0" fontId="5" fillId="0" borderId="2" xfId="0" applyFont="1" applyBorder="1" applyAlignment="1" applyProtection="1">
      <alignment horizontal="left"/>
      <protection locked="0"/>
    </xf>
    <xf numFmtId="0" fontId="5" fillId="0" borderId="6" xfId="0" applyFont="1" applyBorder="1" applyAlignment="1" applyProtection="1">
      <alignment horizontal="left" vertical="center"/>
      <protection locked="0"/>
    </xf>
    <xf numFmtId="0" fontId="4" fillId="0" borderId="2" xfId="0" applyFont="1" applyBorder="1" applyAlignment="1">
      <alignment horizontal="left"/>
    </xf>
    <xf numFmtId="165" fontId="5" fillId="0" borderId="6" xfId="0" applyNumberFormat="1" applyFont="1" applyBorder="1" applyAlignment="1" applyProtection="1">
      <alignment horizontal="center"/>
      <protection locked="0"/>
    </xf>
    <xf numFmtId="0" fontId="6" fillId="2" borderId="28" xfId="0" applyFont="1" applyFill="1" applyBorder="1" applyAlignment="1">
      <alignment horizontal="center" vertical="center"/>
    </xf>
    <xf numFmtId="0" fontId="22" fillId="0" borderId="29" xfId="0" applyFont="1" applyBorder="1" applyAlignment="1" applyProtection="1">
      <alignment horizontal="justify" vertical="top" wrapText="1"/>
      <protection locked="0"/>
    </xf>
    <xf numFmtId="0" fontId="2" fillId="0" borderId="29" xfId="0" applyFont="1" applyBorder="1" applyAlignment="1" applyProtection="1">
      <alignment horizontal="justify" vertical="top" wrapText="1"/>
      <protection locked="0"/>
    </xf>
    <xf numFmtId="0" fontId="22" fillId="0" borderId="30" xfId="0" quotePrefix="1" applyFont="1" applyBorder="1" applyAlignment="1" applyProtection="1">
      <alignment horizontal="justify" vertical="top" wrapText="1"/>
      <protection locked="0"/>
    </xf>
    <xf numFmtId="0" fontId="2" fillId="0" borderId="30" xfId="0" applyFont="1" applyBorder="1" applyAlignment="1" applyProtection="1">
      <alignment horizontal="justify" vertical="top" wrapText="1"/>
      <protection locked="0"/>
    </xf>
    <xf numFmtId="0" fontId="5" fillId="2" borderId="32" xfId="0" applyFont="1" applyFill="1" applyBorder="1" applyAlignment="1">
      <alignment horizontal="left" vertical="center"/>
    </xf>
    <xf numFmtId="0" fontId="5" fillId="2" borderId="15" xfId="0" applyFont="1" applyFill="1" applyBorder="1" applyAlignment="1">
      <alignment horizontal="left" vertical="center"/>
    </xf>
    <xf numFmtId="0" fontId="5" fillId="2" borderId="33" xfId="0" applyFont="1" applyFill="1" applyBorder="1" applyAlignment="1">
      <alignment horizontal="left" vertical="center"/>
    </xf>
    <xf numFmtId="0" fontId="5" fillId="2" borderId="6" xfId="0" applyFont="1" applyFill="1" applyBorder="1" applyAlignment="1">
      <alignment horizontal="left" vertical="center"/>
    </xf>
    <xf numFmtId="0" fontId="5" fillId="2" borderId="45" xfId="0" applyFont="1" applyFill="1" applyBorder="1" applyAlignment="1">
      <alignment horizontal="left"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3" fillId="0" borderId="34" xfId="0" applyFont="1" applyBorder="1" applyAlignment="1">
      <alignment horizontal="center" vertical="center"/>
    </xf>
    <xf numFmtId="0" fontId="3" fillId="0" borderId="43" xfId="0" applyFont="1" applyBorder="1" applyAlignment="1">
      <alignment horizontal="center" vertical="center"/>
    </xf>
    <xf numFmtId="2" fontId="5" fillId="2" borderId="6" xfId="0" applyNumberFormat="1" applyFont="1" applyFill="1" applyBorder="1" applyAlignment="1">
      <alignment horizontal="left" vertical="center"/>
    </xf>
    <xf numFmtId="2" fontId="5" fillId="2" borderId="45" xfId="0" applyNumberFormat="1" applyFont="1" applyFill="1" applyBorder="1" applyAlignment="1">
      <alignment horizontal="left" vertical="center"/>
    </xf>
    <xf numFmtId="0" fontId="5" fillId="2" borderId="26" xfId="0" applyFont="1" applyFill="1" applyBorder="1" applyAlignment="1">
      <alignment horizontal="left" vertical="center"/>
    </xf>
    <xf numFmtId="0" fontId="5" fillId="2" borderId="13" xfId="0" applyFont="1" applyFill="1" applyBorder="1" applyAlignment="1">
      <alignment horizontal="left" vertical="center"/>
    </xf>
    <xf numFmtId="0" fontId="5" fillId="2" borderId="27" xfId="0" applyFont="1" applyFill="1" applyBorder="1" applyAlignment="1">
      <alignment horizontal="left" vertic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0" borderId="26" xfId="0" applyFont="1" applyBorder="1" applyAlignment="1">
      <alignment horizontal="left" vertical="center" wrapText="1"/>
    </xf>
    <xf numFmtId="0" fontId="4" fillId="0" borderId="13" xfId="0" applyFont="1" applyBorder="1" applyAlignment="1">
      <alignment horizontal="left" vertical="center" wrapText="1"/>
    </xf>
    <xf numFmtId="0" fontId="4" fillId="0" borderId="27" xfId="0" applyFont="1" applyBorder="1" applyAlignment="1">
      <alignment horizontal="left" vertical="center" wrapText="1"/>
    </xf>
    <xf numFmtId="0" fontId="4" fillId="0" borderId="2" xfId="0" applyFont="1" applyBorder="1" applyAlignment="1">
      <alignment horizontal="left" vertical="center" wrapText="1"/>
    </xf>
    <xf numFmtId="2" fontId="13" fillId="0" borderId="2" xfId="0" applyNumberFormat="1" applyFont="1" applyBorder="1" applyAlignment="1">
      <alignment horizontal="center" vertical="center"/>
    </xf>
    <xf numFmtId="0" fontId="4" fillId="0" borderId="8" xfId="0" applyFont="1" applyBorder="1" applyAlignment="1">
      <alignment horizontal="left" vertical="center"/>
    </xf>
    <xf numFmtId="2" fontId="13" fillId="0" borderId="8" xfId="0" applyNumberFormat="1" applyFont="1" applyBorder="1" applyAlignment="1">
      <alignment horizontal="center" vertical="center"/>
    </xf>
    <xf numFmtId="0" fontId="17" fillId="4" borderId="13" xfId="0" applyFont="1" applyFill="1" applyBorder="1" applyAlignment="1">
      <alignment horizontal="center" vertical="center" wrapText="1"/>
    </xf>
    <xf numFmtId="0" fontId="17" fillId="4" borderId="36" xfId="0" applyFont="1" applyFill="1" applyBorder="1" applyAlignment="1">
      <alignment horizontal="center" vertical="center" wrapText="1"/>
    </xf>
    <xf numFmtId="0" fontId="5" fillId="2" borderId="3" xfId="0" applyFont="1" applyFill="1" applyBorder="1" applyAlignment="1">
      <alignment horizontal="left" vertical="center"/>
    </xf>
    <xf numFmtId="0" fontId="5" fillId="0" borderId="0" xfId="0" applyFont="1" applyAlignment="1">
      <alignment horizontal="left"/>
    </xf>
    <xf numFmtId="0" fontId="17" fillId="4" borderId="35" xfId="0" applyFont="1" applyFill="1" applyBorder="1" applyAlignment="1">
      <alignment horizontal="center" vertical="center" wrapText="1"/>
    </xf>
    <xf numFmtId="0" fontId="17" fillId="4" borderId="13" xfId="0" applyFont="1" applyFill="1" applyBorder="1" applyAlignment="1">
      <alignment horizontal="center" vertical="center"/>
    </xf>
    <xf numFmtId="0" fontId="5" fillId="2" borderId="35" xfId="0" applyFont="1" applyFill="1" applyBorder="1" applyAlignment="1">
      <alignment horizontal="left" vertical="center"/>
    </xf>
    <xf numFmtId="0" fontId="14" fillId="0" borderId="0" xfId="0" applyFont="1" applyAlignment="1">
      <alignment horizontal="center"/>
    </xf>
    <xf numFmtId="0" fontId="14" fillId="0" borderId="0" xfId="0" applyFont="1" applyAlignment="1">
      <alignment horizontal="center" vertical="center"/>
    </xf>
    <xf numFmtId="0" fontId="14" fillId="0" borderId="37" xfId="0" applyFont="1" applyBorder="1" applyAlignment="1">
      <alignment horizontal="center"/>
    </xf>
    <xf numFmtId="0" fontId="10" fillId="0" borderId="48" xfId="0" applyFont="1" applyBorder="1" applyAlignment="1">
      <alignment horizontal="left" vertical="center" wrapText="1"/>
    </xf>
  </cellXfs>
  <cellStyles count="4">
    <cellStyle name="Normal" xfId="0" builtinId="0"/>
    <cellStyle name="Porcentagem" xfId="1" builtinId="5"/>
    <cellStyle name="TableStyleLight1" xfId="2" xr:uid="{00000000-0005-0000-0000-000002000000}"/>
    <cellStyle name="Vírgula" xfId="3" builtinId="3"/>
  </cellStyles>
  <dxfs count="101">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C0504D"/>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F81BD"/>
      <rgbColor rgb="004BACC6"/>
      <rgbColor rgb="009BBB59"/>
      <rgbColor rgb="00FFCC00"/>
      <rgbColor rgb="00FF9900"/>
      <rgbColor rgb="00FF6600"/>
      <rgbColor rgb="008064A2"/>
      <rgbColor rgb="00969696"/>
      <rgbColor rgb="00003366"/>
      <rgbColor rgb="00339966"/>
      <rgbColor rgb="00003300"/>
      <rgbColor rgb="00333300"/>
      <rgbColor rgb="00993300"/>
      <rgbColor rgb="00993366"/>
      <rgbColor rgb="00333399"/>
      <rgbColor rgb="00333333"/>
    </indexedColors>
    <mruColors>
      <color rgb="FFFFFF99"/>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333333"/>
                </a:solidFill>
                <a:latin typeface="Arial"/>
                <a:ea typeface="Arial"/>
                <a:cs typeface="Arial"/>
              </a:defRPr>
            </a:pPr>
            <a:r>
              <a:rPr lang="pt-BR"/>
              <a:t>% por Tipo de Função</a:t>
            </a:r>
          </a:p>
        </c:rich>
      </c:tx>
      <c:layout>
        <c:manualLayout>
          <c:xMode val="edge"/>
          <c:yMode val="edge"/>
          <c:x val="0.25274802188188017"/>
          <c:y val="0.7734375"/>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31868245865691769"/>
          <c:y val="0.125"/>
          <c:w val="0.27472625746286011"/>
          <c:h val="0.59375"/>
        </c:manualLayout>
      </c:layout>
      <c:pie3DChart>
        <c:varyColors val="1"/>
        <c:ser>
          <c:idx val="0"/>
          <c:order val="0"/>
          <c:spPr>
            <a:solidFill>
              <a:srgbClr val="4F81BD"/>
            </a:solidFill>
            <a:ln w="3175">
              <a:solidFill>
                <a:srgbClr val="333333"/>
              </a:solidFill>
              <a:prstDash val="solid"/>
            </a:ln>
          </c:spPr>
          <c:dPt>
            <c:idx val="0"/>
            <c:bubble3D val="0"/>
            <c:extLst>
              <c:ext xmlns:c16="http://schemas.microsoft.com/office/drawing/2014/chart" uri="{C3380CC4-5D6E-409C-BE32-E72D297353CC}">
                <c16:uniqueId val="{00000000-402C-4CF6-AF68-7582DA9D427C}"/>
              </c:ext>
            </c:extLst>
          </c:dPt>
          <c:dPt>
            <c:idx val="1"/>
            <c:bubble3D val="0"/>
            <c:spPr>
              <a:solidFill>
                <a:srgbClr val="C0504D"/>
              </a:solidFill>
              <a:ln w="3175">
                <a:solidFill>
                  <a:srgbClr val="333333"/>
                </a:solidFill>
                <a:prstDash val="solid"/>
              </a:ln>
            </c:spPr>
            <c:extLst>
              <c:ext xmlns:c16="http://schemas.microsoft.com/office/drawing/2014/chart" uri="{C3380CC4-5D6E-409C-BE32-E72D297353CC}">
                <c16:uniqueId val="{00000002-402C-4CF6-AF68-7582DA9D427C}"/>
              </c:ext>
            </c:extLst>
          </c:dPt>
          <c:dPt>
            <c:idx val="2"/>
            <c:bubble3D val="0"/>
            <c:spPr>
              <a:solidFill>
                <a:srgbClr val="9BBB59"/>
              </a:solidFill>
              <a:ln w="3175">
                <a:solidFill>
                  <a:srgbClr val="333333"/>
                </a:solidFill>
                <a:prstDash val="solid"/>
              </a:ln>
            </c:spPr>
            <c:extLst>
              <c:ext xmlns:c16="http://schemas.microsoft.com/office/drawing/2014/chart" uri="{C3380CC4-5D6E-409C-BE32-E72D297353CC}">
                <c16:uniqueId val="{00000004-402C-4CF6-AF68-7582DA9D427C}"/>
              </c:ext>
            </c:extLst>
          </c:dPt>
          <c:dPt>
            <c:idx val="3"/>
            <c:bubble3D val="0"/>
            <c:spPr>
              <a:solidFill>
                <a:srgbClr val="8064A2"/>
              </a:solidFill>
              <a:ln w="3175">
                <a:solidFill>
                  <a:srgbClr val="333333"/>
                </a:solidFill>
                <a:prstDash val="solid"/>
              </a:ln>
            </c:spPr>
            <c:extLst>
              <c:ext xmlns:c16="http://schemas.microsoft.com/office/drawing/2014/chart" uri="{C3380CC4-5D6E-409C-BE32-E72D297353CC}">
                <c16:uniqueId val="{00000006-402C-4CF6-AF68-7582DA9D427C}"/>
              </c:ext>
            </c:extLst>
          </c:dPt>
          <c:dPt>
            <c:idx val="4"/>
            <c:bubble3D val="0"/>
            <c:spPr>
              <a:solidFill>
                <a:srgbClr val="4BACC6"/>
              </a:solidFill>
              <a:ln w="3175">
                <a:solidFill>
                  <a:srgbClr val="333333"/>
                </a:solidFill>
                <a:prstDash val="solid"/>
              </a:ln>
            </c:spPr>
            <c:extLst>
              <c:ext xmlns:c16="http://schemas.microsoft.com/office/drawing/2014/chart" uri="{C3380CC4-5D6E-409C-BE32-E72D297353CC}">
                <c16:uniqueId val="{00000008-402C-4CF6-AF68-7582DA9D427C}"/>
              </c:ext>
            </c:extLst>
          </c:dPt>
          <c:dLbls>
            <c:dLbl>
              <c:idx val="0"/>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0-402C-4CF6-AF68-7582DA9D427C}"/>
                </c:ext>
              </c:extLst>
            </c:dLbl>
            <c:dLbl>
              <c:idx val="1"/>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2-402C-4CF6-AF68-7582DA9D427C}"/>
                </c:ext>
              </c:extLst>
            </c:dLbl>
            <c:dLbl>
              <c:idx val="2"/>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4-402C-4CF6-AF68-7582DA9D427C}"/>
                </c:ext>
              </c:extLst>
            </c:dLbl>
            <c:dLbl>
              <c:idx val="3"/>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6-402C-4CF6-AF68-7582DA9D427C}"/>
                </c:ext>
              </c:extLst>
            </c:dLbl>
            <c:dLbl>
              <c:idx val="4"/>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8-402C-4CF6-AF68-7582DA9D427C}"/>
                </c:ext>
              </c:extLst>
            </c:dLbl>
            <c:spPr>
              <a:noFill/>
              <a:ln w="25400">
                <a:noFill/>
              </a:ln>
            </c:spPr>
            <c:txPr>
              <a:bodyPr wrap="square" lIns="38100" tIns="19050" rIns="38100" bIns="19050" anchor="ctr">
                <a:spAutoFit/>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showLeaderLines val="0"/>
            <c:extLst>
              <c:ext xmlns:c15="http://schemas.microsoft.com/office/drawing/2012/chart" uri="{CE6537A1-D6FC-4f65-9D91-7224C49458BB}"/>
            </c:extLst>
          </c:dLbls>
          <c:cat>
            <c:strRef>
              <c:f>('Sumário 1'!$B$10,'Sumário 1'!$B$17,'Sumário 1'!$B$24,'Sumário 1'!$B$31,'Sumário 1'!$B$38)</c:f>
              <c:strCache>
                <c:ptCount val="5"/>
                <c:pt idx="0">
                  <c:v>EE</c:v>
                </c:pt>
                <c:pt idx="1">
                  <c:v>SE</c:v>
                </c:pt>
                <c:pt idx="2">
                  <c:v>CE</c:v>
                </c:pt>
                <c:pt idx="3">
                  <c:v>ALI</c:v>
                </c:pt>
                <c:pt idx="4">
                  <c:v>AIE</c:v>
                </c:pt>
              </c:strCache>
            </c:strRef>
          </c:cat>
          <c:val>
            <c:numRef>
              <c:f>('Sumário 1'!$H$14,'Sumário 1'!$H$21,'Sumário 1'!$H$28,'Sumário 1'!$H$35,'Sumário 1'!$H$42)</c:f>
              <c:numCache>
                <c:formatCode>0.0%</c:formatCode>
                <c:ptCount val="5"/>
                <c:pt idx="0">
                  <c:v>0.38271604938271603</c:v>
                </c:pt>
                <c:pt idx="1">
                  <c:v>6.4814814814814811E-2</c:v>
                </c:pt>
                <c:pt idx="2">
                  <c:v>0.35493827160493829</c:v>
                </c:pt>
                <c:pt idx="3">
                  <c:v>0.18209876543209877</c:v>
                </c:pt>
                <c:pt idx="4">
                  <c:v>1.5432098765432098E-2</c:v>
                </c:pt>
              </c:numCache>
            </c:numRef>
          </c:val>
          <c:extLst>
            <c:ext xmlns:c16="http://schemas.microsoft.com/office/drawing/2014/chart" uri="{C3380CC4-5D6E-409C-BE32-E72D297353CC}">
              <c16:uniqueId val="{00000009-402C-4CF6-AF68-7582DA9D427C}"/>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x val="0.67399498139655623"/>
          <c:y val="6.25E-2"/>
          <c:w val="0.14652053108746022"/>
          <c:h val="0.9140625"/>
        </c:manualLayout>
      </c:layout>
      <c:overlay val="0"/>
      <c:spPr>
        <a:solidFill>
          <a:srgbClr val="FFFFFF"/>
        </a:solidFill>
        <a:ln w="3175">
          <a:solidFill>
            <a:srgbClr val="333333"/>
          </a:solidFill>
          <a:prstDash val="solid"/>
        </a:ln>
      </c:spPr>
      <c:txPr>
        <a:bodyPr/>
        <a:lstStyle/>
        <a:p>
          <a:pPr>
            <a:defRPr sz="845" b="0" i="0" u="none" strike="noStrike" baseline="0">
              <a:solidFill>
                <a:srgbClr val="333333"/>
              </a:solidFill>
              <a:latin typeface="Calibri"/>
              <a:ea typeface="Calibri"/>
              <a:cs typeface="Calibri"/>
            </a:defRPr>
          </a:pPr>
          <a:endParaRPr lang="pt-BR"/>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26670</xdr:colOff>
      <xdr:row>0</xdr:row>
      <xdr:rowOff>130125</xdr:rowOff>
    </xdr:from>
    <xdr:to>
      <xdr:col>2</xdr:col>
      <xdr:colOff>320953</xdr:colOff>
      <xdr:row>2</xdr:row>
      <xdr:rowOff>102869</xdr:rowOff>
    </xdr:to>
    <xdr:pic>
      <xdr:nvPicPr>
        <xdr:cNvPr id="1296" name="Figura 1">
          <a:extLst>
            <a:ext uri="{FF2B5EF4-FFF2-40B4-BE49-F238E27FC236}">
              <a16:creationId xmlns:a16="http://schemas.microsoft.com/office/drawing/2014/main" id="{00000000-0008-0000-0000-000010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0</xdr:colOff>
      <xdr:row>0</xdr:row>
      <xdr:rowOff>0</xdr:rowOff>
    </xdr:from>
    <xdr:to>
      <xdr:col>22</xdr:col>
      <xdr:colOff>0</xdr:colOff>
      <xdr:row>44</xdr:row>
      <xdr:rowOff>161925</xdr:rowOff>
    </xdr:to>
    <xdr:sp macro="" textlink="">
      <xdr:nvSpPr>
        <xdr:cNvPr id="1297" name="shapetype_202" hidden="1">
          <a:extLst>
            <a:ext uri="{FF2B5EF4-FFF2-40B4-BE49-F238E27FC236}">
              <a16:creationId xmlns:a16="http://schemas.microsoft.com/office/drawing/2014/main" id="{00000000-0008-0000-0000-000011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8" name="shapetype_202" hidden="1">
          <a:extLst>
            <a:ext uri="{FF2B5EF4-FFF2-40B4-BE49-F238E27FC236}">
              <a16:creationId xmlns:a16="http://schemas.microsoft.com/office/drawing/2014/main" id="{00000000-0008-0000-0000-000012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9" name="shapetype_202" hidden="1">
          <a:extLst>
            <a:ext uri="{FF2B5EF4-FFF2-40B4-BE49-F238E27FC236}">
              <a16:creationId xmlns:a16="http://schemas.microsoft.com/office/drawing/2014/main" id="{00000000-0008-0000-0000-000013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34925</xdr:colOff>
      <xdr:row>0</xdr:row>
      <xdr:rowOff>147905</xdr:rowOff>
    </xdr:from>
    <xdr:to>
      <xdr:col>0</xdr:col>
      <xdr:colOff>1216303</xdr:colOff>
      <xdr:row>2</xdr:row>
      <xdr:rowOff>110489</xdr:rowOff>
    </xdr:to>
    <xdr:pic>
      <xdr:nvPicPr>
        <xdr:cNvPr id="66585" name="Figura 1">
          <a:extLst>
            <a:ext uri="{FF2B5EF4-FFF2-40B4-BE49-F238E27FC236}">
              <a16:creationId xmlns:a16="http://schemas.microsoft.com/office/drawing/2014/main" id="{00000000-0008-0000-0100-00001904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0</xdr:colOff>
      <xdr:row>76</xdr:row>
      <xdr:rowOff>0</xdr:rowOff>
    </xdr:from>
    <xdr:to>
      <xdr:col>1</xdr:col>
      <xdr:colOff>304800</xdr:colOff>
      <xdr:row>77</xdr:row>
      <xdr:rowOff>149225</xdr:rowOff>
    </xdr:to>
    <xdr:sp macro="" textlink="">
      <xdr:nvSpPr>
        <xdr:cNvPr id="2" name="avatar">
          <a:extLst>
            <a:ext uri="{FF2B5EF4-FFF2-40B4-BE49-F238E27FC236}">
              <a16:creationId xmlns:a16="http://schemas.microsoft.com/office/drawing/2014/main" id="{1E893A8B-0C47-4EEC-8D70-96FC24BD6E1E}"/>
            </a:ext>
          </a:extLst>
        </xdr:cNvPr>
        <xdr:cNvSpPr>
          <a:spLocks noChangeAspect="1" noChangeArrowheads="1"/>
        </xdr:cNvSpPr>
      </xdr:nvSpPr>
      <xdr:spPr bwMode="auto">
        <a:xfrm>
          <a:off x="3724275" y="1735455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xdr:row>
      <xdr:rowOff>0</xdr:rowOff>
    </xdr:from>
    <xdr:to>
      <xdr:col>0</xdr:col>
      <xdr:colOff>304800</xdr:colOff>
      <xdr:row>85</xdr:row>
      <xdr:rowOff>148589</xdr:rowOff>
    </xdr:to>
    <xdr:sp macro="" textlink="">
      <xdr:nvSpPr>
        <xdr:cNvPr id="3" name="avatar">
          <a:extLst>
            <a:ext uri="{FF2B5EF4-FFF2-40B4-BE49-F238E27FC236}">
              <a16:creationId xmlns:a16="http://schemas.microsoft.com/office/drawing/2014/main" id="{EA898B8A-26D4-4F50-B2CA-533760D7D287}"/>
            </a:ext>
          </a:extLst>
        </xdr:cNvPr>
        <xdr:cNvSpPr>
          <a:spLocks noChangeAspect="1" noChangeArrowheads="1"/>
        </xdr:cNvSpPr>
      </xdr:nvSpPr>
      <xdr:spPr bwMode="auto">
        <a:xfrm>
          <a:off x="0" y="1800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85</xdr:row>
      <xdr:rowOff>0</xdr:rowOff>
    </xdr:from>
    <xdr:ext cx="304800" cy="304701"/>
    <xdr:sp macro="" textlink="">
      <xdr:nvSpPr>
        <xdr:cNvPr id="4" name="avatar">
          <a:extLst>
            <a:ext uri="{FF2B5EF4-FFF2-40B4-BE49-F238E27FC236}">
              <a16:creationId xmlns:a16="http://schemas.microsoft.com/office/drawing/2014/main" id="{CFD55995-7060-4792-819B-2E285BE59328}"/>
            </a:ext>
          </a:extLst>
        </xdr:cNvPr>
        <xdr:cNvSpPr>
          <a:spLocks noChangeAspect="1" noChangeArrowheads="1"/>
        </xdr:cNvSpPr>
      </xdr:nvSpPr>
      <xdr:spPr bwMode="auto">
        <a:xfrm>
          <a:off x="0" y="12770827"/>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235</xdr:row>
      <xdr:rowOff>0</xdr:rowOff>
    </xdr:from>
    <xdr:to>
      <xdr:col>1</xdr:col>
      <xdr:colOff>304800</xdr:colOff>
      <xdr:row>236</xdr:row>
      <xdr:rowOff>148589</xdr:rowOff>
    </xdr:to>
    <xdr:sp macro="" textlink="">
      <xdr:nvSpPr>
        <xdr:cNvPr id="5" name="avatar">
          <a:extLst>
            <a:ext uri="{FF2B5EF4-FFF2-40B4-BE49-F238E27FC236}">
              <a16:creationId xmlns:a16="http://schemas.microsoft.com/office/drawing/2014/main" id="{4E9CE57A-7FE5-447D-B737-D1E7B080EFB2}"/>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235</xdr:row>
      <xdr:rowOff>0</xdr:rowOff>
    </xdr:from>
    <xdr:to>
      <xdr:col>0</xdr:col>
      <xdr:colOff>304800</xdr:colOff>
      <xdr:row>236</xdr:row>
      <xdr:rowOff>148589</xdr:rowOff>
    </xdr:to>
    <xdr:sp macro="" textlink="">
      <xdr:nvSpPr>
        <xdr:cNvPr id="6" name="avatar">
          <a:extLst>
            <a:ext uri="{FF2B5EF4-FFF2-40B4-BE49-F238E27FC236}">
              <a16:creationId xmlns:a16="http://schemas.microsoft.com/office/drawing/2014/main" id="{E08D8535-88B1-4432-814F-B92CE707C51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235</xdr:row>
      <xdr:rowOff>0</xdr:rowOff>
    </xdr:from>
    <xdr:ext cx="304800" cy="295274"/>
    <xdr:sp macro="" textlink="">
      <xdr:nvSpPr>
        <xdr:cNvPr id="7" name="avatar">
          <a:extLst>
            <a:ext uri="{FF2B5EF4-FFF2-40B4-BE49-F238E27FC236}">
              <a16:creationId xmlns:a16="http://schemas.microsoft.com/office/drawing/2014/main" id="{6C232138-C755-47F8-98E5-CE0CD6BB34B9}"/>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235</xdr:row>
      <xdr:rowOff>0</xdr:rowOff>
    </xdr:from>
    <xdr:ext cx="304800" cy="295274"/>
    <xdr:sp macro="" textlink="">
      <xdr:nvSpPr>
        <xdr:cNvPr id="8" name="avatar">
          <a:extLst>
            <a:ext uri="{FF2B5EF4-FFF2-40B4-BE49-F238E27FC236}">
              <a16:creationId xmlns:a16="http://schemas.microsoft.com/office/drawing/2014/main" id="{90E88A9E-429C-4664-807D-34FF4FA8F6C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236</xdr:row>
      <xdr:rowOff>0</xdr:rowOff>
    </xdr:from>
    <xdr:to>
      <xdr:col>1</xdr:col>
      <xdr:colOff>304800</xdr:colOff>
      <xdr:row>237</xdr:row>
      <xdr:rowOff>151793</xdr:rowOff>
    </xdr:to>
    <xdr:sp macro="" textlink="">
      <xdr:nvSpPr>
        <xdr:cNvPr id="9" name="avatar">
          <a:extLst>
            <a:ext uri="{FF2B5EF4-FFF2-40B4-BE49-F238E27FC236}">
              <a16:creationId xmlns:a16="http://schemas.microsoft.com/office/drawing/2014/main" id="{7EF6568E-E730-4ED7-8825-E0FF7A0ADBE9}"/>
            </a:ext>
          </a:extLst>
        </xdr:cNvPr>
        <xdr:cNvSpPr>
          <a:spLocks noChangeAspect="1" noChangeArrowheads="1"/>
        </xdr:cNvSpPr>
      </xdr:nvSpPr>
      <xdr:spPr bwMode="auto">
        <a:xfrm>
          <a:off x="3895725" y="13144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236</xdr:row>
      <xdr:rowOff>0</xdr:rowOff>
    </xdr:from>
    <xdr:to>
      <xdr:col>0</xdr:col>
      <xdr:colOff>304800</xdr:colOff>
      <xdr:row>237</xdr:row>
      <xdr:rowOff>148589</xdr:rowOff>
    </xdr:to>
    <xdr:sp macro="" textlink="">
      <xdr:nvSpPr>
        <xdr:cNvPr id="10" name="avatar">
          <a:extLst>
            <a:ext uri="{FF2B5EF4-FFF2-40B4-BE49-F238E27FC236}">
              <a16:creationId xmlns:a16="http://schemas.microsoft.com/office/drawing/2014/main" id="{E62CF28C-AC10-4F81-9F36-6B13786199DA}"/>
            </a:ext>
          </a:extLst>
        </xdr:cNvPr>
        <xdr:cNvSpPr>
          <a:spLocks noChangeAspect="1" noChangeArrowheads="1"/>
        </xdr:cNvSpPr>
      </xdr:nvSpPr>
      <xdr:spPr bwMode="auto">
        <a:xfrm>
          <a:off x="0" y="1314450"/>
          <a:ext cx="304800" cy="3054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236</xdr:row>
      <xdr:rowOff>0</xdr:rowOff>
    </xdr:from>
    <xdr:ext cx="304800" cy="304701"/>
    <xdr:sp macro="" textlink="">
      <xdr:nvSpPr>
        <xdr:cNvPr id="11" name="avatar">
          <a:extLst>
            <a:ext uri="{FF2B5EF4-FFF2-40B4-BE49-F238E27FC236}">
              <a16:creationId xmlns:a16="http://schemas.microsoft.com/office/drawing/2014/main" id="{C5F56165-CBBD-40F6-8FD7-03A134B4B20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236</xdr:row>
      <xdr:rowOff>0</xdr:rowOff>
    </xdr:from>
    <xdr:to>
      <xdr:col>1</xdr:col>
      <xdr:colOff>304800</xdr:colOff>
      <xdr:row>238</xdr:row>
      <xdr:rowOff>28</xdr:rowOff>
    </xdr:to>
    <xdr:sp macro="" textlink="">
      <xdr:nvSpPr>
        <xdr:cNvPr id="12" name="avatar">
          <a:extLst>
            <a:ext uri="{FF2B5EF4-FFF2-40B4-BE49-F238E27FC236}">
              <a16:creationId xmlns:a16="http://schemas.microsoft.com/office/drawing/2014/main" id="{3282DCF6-BA5A-4D4B-9FF2-CEC4C63685E0}"/>
            </a:ext>
          </a:extLst>
        </xdr:cNvPr>
        <xdr:cNvSpPr>
          <a:spLocks noChangeAspect="1" noChangeArrowheads="1"/>
        </xdr:cNvSpPr>
      </xdr:nvSpPr>
      <xdr:spPr bwMode="auto">
        <a:xfrm>
          <a:off x="3829050" y="1371600"/>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236</xdr:row>
      <xdr:rowOff>0</xdr:rowOff>
    </xdr:from>
    <xdr:to>
      <xdr:col>0</xdr:col>
      <xdr:colOff>304800</xdr:colOff>
      <xdr:row>237</xdr:row>
      <xdr:rowOff>147954</xdr:rowOff>
    </xdr:to>
    <xdr:sp macro="" textlink="">
      <xdr:nvSpPr>
        <xdr:cNvPr id="13" name="avatar">
          <a:extLst>
            <a:ext uri="{FF2B5EF4-FFF2-40B4-BE49-F238E27FC236}">
              <a16:creationId xmlns:a16="http://schemas.microsoft.com/office/drawing/2014/main" id="{5DEFB0F4-B9C4-404D-A525-4951905E5B8E}"/>
            </a:ext>
          </a:extLst>
        </xdr:cNvPr>
        <xdr:cNvSpPr>
          <a:spLocks noChangeAspect="1" noChangeArrowheads="1"/>
        </xdr:cNvSpPr>
      </xdr:nvSpPr>
      <xdr:spPr bwMode="auto">
        <a:xfrm>
          <a:off x="0"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236</xdr:row>
      <xdr:rowOff>0</xdr:rowOff>
    </xdr:from>
    <xdr:ext cx="304800" cy="304701"/>
    <xdr:sp macro="" textlink="">
      <xdr:nvSpPr>
        <xdr:cNvPr id="14" name="avatar">
          <a:extLst>
            <a:ext uri="{FF2B5EF4-FFF2-40B4-BE49-F238E27FC236}">
              <a16:creationId xmlns:a16="http://schemas.microsoft.com/office/drawing/2014/main" id="{616D6527-5D99-402C-B95A-315BEF86405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354</xdr:row>
      <xdr:rowOff>0</xdr:rowOff>
    </xdr:from>
    <xdr:to>
      <xdr:col>1</xdr:col>
      <xdr:colOff>304800</xdr:colOff>
      <xdr:row>355</xdr:row>
      <xdr:rowOff>148908</xdr:rowOff>
    </xdr:to>
    <xdr:sp macro="" textlink="">
      <xdr:nvSpPr>
        <xdr:cNvPr id="15" name="avatar">
          <a:extLst>
            <a:ext uri="{FF2B5EF4-FFF2-40B4-BE49-F238E27FC236}">
              <a16:creationId xmlns:a16="http://schemas.microsoft.com/office/drawing/2014/main" id="{CBB85C09-0B40-4B4E-A910-80BA0649F21D}"/>
            </a:ext>
          </a:extLst>
        </xdr:cNvPr>
        <xdr:cNvSpPr>
          <a:spLocks noChangeAspect="1" noChangeArrowheads="1"/>
        </xdr:cNvSpPr>
      </xdr:nvSpPr>
      <xdr:spPr bwMode="auto">
        <a:xfrm>
          <a:off x="3895725" y="1143000"/>
          <a:ext cx="304800" cy="29686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354</xdr:row>
      <xdr:rowOff>0</xdr:rowOff>
    </xdr:from>
    <xdr:to>
      <xdr:col>0</xdr:col>
      <xdr:colOff>304800</xdr:colOff>
      <xdr:row>355</xdr:row>
      <xdr:rowOff>149542</xdr:rowOff>
    </xdr:to>
    <xdr:sp macro="" textlink="">
      <xdr:nvSpPr>
        <xdr:cNvPr id="16" name="avatar">
          <a:extLst>
            <a:ext uri="{FF2B5EF4-FFF2-40B4-BE49-F238E27FC236}">
              <a16:creationId xmlns:a16="http://schemas.microsoft.com/office/drawing/2014/main" id="{BF3407F1-5197-4C25-A3F1-1549151EB74B}"/>
            </a:ext>
          </a:extLst>
        </xdr:cNvPr>
        <xdr:cNvSpPr>
          <a:spLocks noChangeAspect="1" noChangeArrowheads="1"/>
        </xdr:cNvSpPr>
      </xdr:nvSpPr>
      <xdr:spPr bwMode="auto">
        <a:xfrm>
          <a:off x="0" y="1143000"/>
          <a:ext cx="304800" cy="29368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354</xdr:row>
      <xdr:rowOff>0</xdr:rowOff>
    </xdr:from>
    <xdr:ext cx="304800" cy="304701"/>
    <xdr:sp macro="" textlink="">
      <xdr:nvSpPr>
        <xdr:cNvPr id="17" name="avatar">
          <a:extLst>
            <a:ext uri="{FF2B5EF4-FFF2-40B4-BE49-F238E27FC236}">
              <a16:creationId xmlns:a16="http://schemas.microsoft.com/office/drawing/2014/main" id="{B43252CD-6D9D-4943-858D-50835CB41E5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354</xdr:row>
      <xdr:rowOff>0</xdr:rowOff>
    </xdr:from>
    <xdr:to>
      <xdr:col>1</xdr:col>
      <xdr:colOff>304800</xdr:colOff>
      <xdr:row>355</xdr:row>
      <xdr:rowOff>149542</xdr:rowOff>
    </xdr:to>
    <xdr:sp macro="" textlink="">
      <xdr:nvSpPr>
        <xdr:cNvPr id="18" name="avatar">
          <a:extLst>
            <a:ext uri="{FF2B5EF4-FFF2-40B4-BE49-F238E27FC236}">
              <a16:creationId xmlns:a16="http://schemas.microsoft.com/office/drawing/2014/main" id="{CAFEFCE9-0EA8-4F97-875F-AB16004B4076}"/>
            </a:ext>
          </a:extLst>
        </xdr:cNvPr>
        <xdr:cNvSpPr>
          <a:spLocks noChangeAspect="1" noChangeArrowheads="1"/>
        </xdr:cNvSpPr>
      </xdr:nvSpPr>
      <xdr:spPr bwMode="auto">
        <a:xfrm>
          <a:off x="3895725" y="1143000"/>
          <a:ext cx="304800" cy="307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354</xdr:row>
      <xdr:rowOff>0</xdr:rowOff>
    </xdr:from>
    <xdr:to>
      <xdr:col>0</xdr:col>
      <xdr:colOff>304800</xdr:colOff>
      <xdr:row>355</xdr:row>
      <xdr:rowOff>149542</xdr:rowOff>
    </xdr:to>
    <xdr:sp macro="" textlink="">
      <xdr:nvSpPr>
        <xdr:cNvPr id="19" name="avatar">
          <a:extLst>
            <a:ext uri="{FF2B5EF4-FFF2-40B4-BE49-F238E27FC236}">
              <a16:creationId xmlns:a16="http://schemas.microsoft.com/office/drawing/2014/main" id="{E7AC72B0-5C6E-4198-91C2-1932E4B3F302}"/>
            </a:ext>
          </a:extLst>
        </xdr:cNvPr>
        <xdr:cNvSpPr>
          <a:spLocks noChangeAspect="1" noChangeArrowheads="1"/>
        </xdr:cNvSpPr>
      </xdr:nvSpPr>
      <xdr:spPr bwMode="auto">
        <a:xfrm>
          <a:off x="0" y="1143000"/>
          <a:ext cx="304800" cy="307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354</xdr:row>
      <xdr:rowOff>0</xdr:rowOff>
    </xdr:from>
    <xdr:ext cx="304800" cy="295274"/>
    <xdr:sp macro="" textlink="">
      <xdr:nvSpPr>
        <xdr:cNvPr id="20" name="avatar">
          <a:extLst>
            <a:ext uri="{FF2B5EF4-FFF2-40B4-BE49-F238E27FC236}">
              <a16:creationId xmlns:a16="http://schemas.microsoft.com/office/drawing/2014/main" id="{4044D30D-BA12-4742-9F77-7518B44D4B7F}"/>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354</xdr:row>
      <xdr:rowOff>0</xdr:rowOff>
    </xdr:from>
    <xdr:ext cx="304800" cy="295274"/>
    <xdr:sp macro="" textlink="">
      <xdr:nvSpPr>
        <xdr:cNvPr id="21" name="avatar">
          <a:extLst>
            <a:ext uri="{FF2B5EF4-FFF2-40B4-BE49-F238E27FC236}">
              <a16:creationId xmlns:a16="http://schemas.microsoft.com/office/drawing/2014/main" id="{E1A9EE4C-4E37-43BB-BC4C-96513CC773E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354</xdr:row>
      <xdr:rowOff>0</xdr:rowOff>
    </xdr:from>
    <xdr:to>
      <xdr:col>1</xdr:col>
      <xdr:colOff>304800</xdr:colOff>
      <xdr:row>355</xdr:row>
      <xdr:rowOff>148301</xdr:rowOff>
    </xdr:to>
    <xdr:sp macro="" textlink="">
      <xdr:nvSpPr>
        <xdr:cNvPr id="22" name="avatar">
          <a:extLst>
            <a:ext uri="{FF2B5EF4-FFF2-40B4-BE49-F238E27FC236}">
              <a16:creationId xmlns:a16="http://schemas.microsoft.com/office/drawing/2014/main" id="{F9D43A47-3C8C-4296-8D6B-1195BABE28EF}"/>
            </a:ext>
          </a:extLst>
        </xdr:cNvPr>
        <xdr:cNvSpPr>
          <a:spLocks noChangeAspect="1" noChangeArrowheads="1"/>
        </xdr:cNvSpPr>
      </xdr:nvSpPr>
      <xdr:spPr bwMode="auto">
        <a:xfrm>
          <a:off x="3895725" y="1143000"/>
          <a:ext cx="304800" cy="30260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354</xdr:row>
      <xdr:rowOff>0</xdr:rowOff>
    </xdr:from>
    <xdr:to>
      <xdr:col>0</xdr:col>
      <xdr:colOff>304800</xdr:colOff>
      <xdr:row>355</xdr:row>
      <xdr:rowOff>149542</xdr:rowOff>
    </xdr:to>
    <xdr:sp macro="" textlink="">
      <xdr:nvSpPr>
        <xdr:cNvPr id="23" name="avatar">
          <a:extLst>
            <a:ext uri="{FF2B5EF4-FFF2-40B4-BE49-F238E27FC236}">
              <a16:creationId xmlns:a16="http://schemas.microsoft.com/office/drawing/2014/main" id="{EFEDD903-0D76-4E0A-8F04-6D139516B939}"/>
            </a:ext>
          </a:extLst>
        </xdr:cNvPr>
        <xdr:cNvSpPr>
          <a:spLocks noChangeAspect="1" noChangeArrowheads="1"/>
        </xdr:cNvSpPr>
      </xdr:nvSpPr>
      <xdr:spPr bwMode="auto">
        <a:xfrm>
          <a:off x="0" y="1143000"/>
          <a:ext cx="304800" cy="29368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354</xdr:row>
      <xdr:rowOff>0</xdr:rowOff>
    </xdr:from>
    <xdr:ext cx="304800" cy="304701"/>
    <xdr:sp macro="" textlink="">
      <xdr:nvSpPr>
        <xdr:cNvPr id="24" name="avatar">
          <a:extLst>
            <a:ext uri="{FF2B5EF4-FFF2-40B4-BE49-F238E27FC236}">
              <a16:creationId xmlns:a16="http://schemas.microsoft.com/office/drawing/2014/main" id="{31DEDF26-566B-4488-9526-723452347CB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354</xdr:row>
      <xdr:rowOff>0</xdr:rowOff>
    </xdr:from>
    <xdr:to>
      <xdr:col>1</xdr:col>
      <xdr:colOff>304800</xdr:colOff>
      <xdr:row>356</xdr:row>
      <xdr:rowOff>1616</xdr:rowOff>
    </xdr:to>
    <xdr:sp macro="" textlink="">
      <xdr:nvSpPr>
        <xdr:cNvPr id="25" name="avatar">
          <a:extLst>
            <a:ext uri="{FF2B5EF4-FFF2-40B4-BE49-F238E27FC236}">
              <a16:creationId xmlns:a16="http://schemas.microsoft.com/office/drawing/2014/main" id="{6B22F576-B200-411A-888E-E448B342BB01}"/>
            </a:ext>
          </a:extLst>
        </xdr:cNvPr>
        <xdr:cNvSpPr>
          <a:spLocks noChangeAspect="1" noChangeArrowheads="1"/>
        </xdr:cNvSpPr>
      </xdr:nvSpPr>
      <xdr:spPr bwMode="auto">
        <a:xfrm>
          <a:off x="3895725" y="1143000"/>
          <a:ext cx="304800" cy="32546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354</xdr:row>
      <xdr:rowOff>0</xdr:rowOff>
    </xdr:from>
    <xdr:to>
      <xdr:col>0</xdr:col>
      <xdr:colOff>304800</xdr:colOff>
      <xdr:row>355</xdr:row>
      <xdr:rowOff>149542</xdr:rowOff>
    </xdr:to>
    <xdr:sp macro="" textlink="">
      <xdr:nvSpPr>
        <xdr:cNvPr id="26" name="avatar">
          <a:extLst>
            <a:ext uri="{FF2B5EF4-FFF2-40B4-BE49-F238E27FC236}">
              <a16:creationId xmlns:a16="http://schemas.microsoft.com/office/drawing/2014/main" id="{A6811495-6BA0-4E41-AF29-8C03104023D4}"/>
            </a:ext>
          </a:extLst>
        </xdr:cNvPr>
        <xdr:cNvSpPr>
          <a:spLocks noChangeAspect="1" noChangeArrowheads="1"/>
        </xdr:cNvSpPr>
      </xdr:nvSpPr>
      <xdr:spPr bwMode="auto">
        <a:xfrm>
          <a:off x="0" y="1143000"/>
          <a:ext cx="304800" cy="29749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354</xdr:row>
      <xdr:rowOff>0</xdr:rowOff>
    </xdr:from>
    <xdr:ext cx="304800" cy="304701"/>
    <xdr:sp macro="" textlink="">
      <xdr:nvSpPr>
        <xdr:cNvPr id="27" name="avatar">
          <a:extLst>
            <a:ext uri="{FF2B5EF4-FFF2-40B4-BE49-F238E27FC236}">
              <a16:creationId xmlns:a16="http://schemas.microsoft.com/office/drawing/2014/main" id="{3989C7AA-90E4-4541-8970-D305D3373AF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236</xdr:row>
      <xdr:rowOff>0</xdr:rowOff>
    </xdr:from>
    <xdr:to>
      <xdr:col>1</xdr:col>
      <xdr:colOff>304800</xdr:colOff>
      <xdr:row>238</xdr:row>
      <xdr:rowOff>1298</xdr:rowOff>
    </xdr:to>
    <xdr:sp macro="" textlink="">
      <xdr:nvSpPr>
        <xdr:cNvPr id="28" name="avatar">
          <a:extLst>
            <a:ext uri="{FF2B5EF4-FFF2-40B4-BE49-F238E27FC236}">
              <a16:creationId xmlns:a16="http://schemas.microsoft.com/office/drawing/2014/main" id="{AAA4A2F8-62EE-427C-92DC-80BA41CD451E}"/>
            </a:ext>
          </a:extLst>
        </xdr:cNvPr>
        <xdr:cNvSpPr>
          <a:spLocks noChangeAspect="1" noChangeArrowheads="1"/>
        </xdr:cNvSpPr>
      </xdr:nvSpPr>
      <xdr:spPr bwMode="auto">
        <a:xfrm>
          <a:off x="3819525" y="9772650"/>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236</xdr:row>
      <xdr:rowOff>0</xdr:rowOff>
    </xdr:from>
    <xdr:to>
      <xdr:col>0</xdr:col>
      <xdr:colOff>304800</xdr:colOff>
      <xdr:row>237</xdr:row>
      <xdr:rowOff>148589</xdr:rowOff>
    </xdr:to>
    <xdr:sp macro="" textlink="">
      <xdr:nvSpPr>
        <xdr:cNvPr id="29" name="avatar">
          <a:extLst>
            <a:ext uri="{FF2B5EF4-FFF2-40B4-BE49-F238E27FC236}">
              <a16:creationId xmlns:a16="http://schemas.microsoft.com/office/drawing/2014/main" id="{00834302-2F54-47F4-AE75-AA42F1F5ADF7}"/>
            </a:ext>
          </a:extLst>
        </xdr:cNvPr>
        <xdr:cNvSpPr>
          <a:spLocks noChangeAspect="1" noChangeArrowheads="1"/>
        </xdr:cNvSpPr>
      </xdr:nvSpPr>
      <xdr:spPr bwMode="auto">
        <a:xfrm>
          <a:off x="0" y="9772650"/>
          <a:ext cx="304800" cy="30416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236</xdr:row>
      <xdr:rowOff>0</xdr:rowOff>
    </xdr:from>
    <xdr:ext cx="304800" cy="304701"/>
    <xdr:sp macro="" textlink="">
      <xdr:nvSpPr>
        <xdr:cNvPr id="30" name="avatar">
          <a:extLst>
            <a:ext uri="{FF2B5EF4-FFF2-40B4-BE49-F238E27FC236}">
              <a16:creationId xmlns:a16="http://schemas.microsoft.com/office/drawing/2014/main" id="{289D2D1A-038C-4301-AB00-CECF931E370E}"/>
            </a:ext>
          </a:extLst>
        </xdr:cNvPr>
        <xdr:cNvSpPr>
          <a:spLocks noChangeAspect="1" noChangeArrowheads="1"/>
        </xdr:cNvSpPr>
      </xdr:nvSpPr>
      <xdr:spPr bwMode="auto">
        <a:xfrm>
          <a:off x="0" y="9772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236</xdr:row>
      <xdr:rowOff>0</xdr:rowOff>
    </xdr:from>
    <xdr:to>
      <xdr:col>1</xdr:col>
      <xdr:colOff>304800</xdr:colOff>
      <xdr:row>238</xdr:row>
      <xdr:rowOff>1298</xdr:rowOff>
    </xdr:to>
    <xdr:sp macro="" textlink="">
      <xdr:nvSpPr>
        <xdr:cNvPr id="31" name="avatar">
          <a:extLst>
            <a:ext uri="{FF2B5EF4-FFF2-40B4-BE49-F238E27FC236}">
              <a16:creationId xmlns:a16="http://schemas.microsoft.com/office/drawing/2014/main" id="{1A1E5165-058C-4EC7-A608-5AD82D3CE10B}"/>
            </a:ext>
          </a:extLst>
        </xdr:cNvPr>
        <xdr:cNvSpPr>
          <a:spLocks noChangeAspect="1" noChangeArrowheads="1"/>
        </xdr:cNvSpPr>
      </xdr:nvSpPr>
      <xdr:spPr bwMode="auto">
        <a:xfrm>
          <a:off x="3819525" y="9772650"/>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236</xdr:row>
      <xdr:rowOff>0</xdr:rowOff>
    </xdr:from>
    <xdr:to>
      <xdr:col>0</xdr:col>
      <xdr:colOff>304800</xdr:colOff>
      <xdr:row>237</xdr:row>
      <xdr:rowOff>147954</xdr:rowOff>
    </xdr:to>
    <xdr:sp macro="" textlink="">
      <xdr:nvSpPr>
        <xdr:cNvPr id="32" name="avatar">
          <a:extLst>
            <a:ext uri="{FF2B5EF4-FFF2-40B4-BE49-F238E27FC236}">
              <a16:creationId xmlns:a16="http://schemas.microsoft.com/office/drawing/2014/main" id="{8791387B-6E21-457A-BBAD-C22E975C9995}"/>
            </a:ext>
          </a:extLst>
        </xdr:cNvPr>
        <xdr:cNvSpPr>
          <a:spLocks noChangeAspect="1" noChangeArrowheads="1"/>
        </xdr:cNvSpPr>
      </xdr:nvSpPr>
      <xdr:spPr bwMode="auto">
        <a:xfrm>
          <a:off x="0" y="977265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236</xdr:row>
      <xdr:rowOff>0</xdr:rowOff>
    </xdr:from>
    <xdr:ext cx="304800" cy="304701"/>
    <xdr:sp macro="" textlink="">
      <xdr:nvSpPr>
        <xdr:cNvPr id="33" name="avatar">
          <a:extLst>
            <a:ext uri="{FF2B5EF4-FFF2-40B4-BE49-F238E27FC236}">
              <a16:creationId xmlns:a16="http://schemas.microsoft.com/office/drawing/2014/main" id="{37A6B4F1-FCAD-430B-AAB8-7C070C21E0F2}"/>
            </a:ext>
          </a:extLst>
        </xdr:cNvPr>
        <xdr:cNvSpPr>
          <a:spLocks noChangeAspect="1" noChangeArrowheads="1"/>
        </xdr:cNvSpPr>
      </xdr:nvSpPr>
      <xdr:spPr bwMode="auto">
        <a:xfrm>
          <a:off x="0" y="9772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236</xdr:row>
      <xdr:rowOff>0</xdr:rowOff>
    </xdr:from>
    <xdr:to>
      <xdr:col>1</xdr:col>
      <xdr:colOff>304800</xdr:colOff>
      <xdr:row>238</xdr:row>
      <xdr:rowOff>4473</xdr:rowOff>
    </xdr:to>
    <xdr:sp macro="" textlink="">
      <xdr:nvSpPr>
        <xdr:cNvPr id="34" name="avatar">
          <a:extLst>
            <a:ext uri="{FF2B5EF4-FFF2-40B4-BE49-F238E27FC236}">
              <a16:creationId xmlns:a16="http://schemas.microsoft.com/office/drawing/2014/main" id="{3836C54C-9C22-4035-B3BA-EFE6CDFDA135}"/>
            </a:ext>
          </a:extLst>
        </xdr:cNvPr>
        <xdr:cNvSpPr>
          <a:spLocks noChangeAspect="1" noChangeArrowheads="1"/>
        </xdr:cNvSpPr>
      </xdr:nvSpPr>
      <xdr:spPr bwMode="auto">
        <a:xfrm>
          <a:off x="3819525" y="9772650"/>
          <a:ext cx="304800" cy="34292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236</xdr:row>
      <xdr:rowOff>0</xdr:rowOff>
    </xdr:from>
    <xdr:to>
      <xdr:col>0</xdr:col>
      <xdr:colOff>304800</xdr:colOff>
      <xdr:row>237</xdr:row>
      <xdr:rowOff>147954</xdr:rowOff>
    </xdr:to>
    <xdr:sp macro="" textlink="">
      <xdr:nvSpPr>
        <xdr:cNvPr id="35" name="avatar">
          <a:extLst>
            <a:ext uri="{FF2B5EF4-FFF2-40B4-BE49-F238E27FC236}">
              <a16:creationId xmlns:a16="http://schemas.microsoft.com/office/drawing/2014/main" id="{C4986A4D-0867-4AB4-9C88-72456E9CC2A9}"/>
            </a:ext>
          </a:extLst>
        </xdr:cNvPr>
        <xdr:cNvSpPr>
          <a:spLocks noChangeAspect="1" noChangeArrowheads="1"/>
        </xdr:cNvSpPr>
      </xdr:nvSpPr>
      <xdr:spPr bwMode="auto">
        <a:xfrm>
          <a:off x="0" y="97726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236</xdr:row>
      <xdr:rowOff>0</xdr:rowOff>
    </xdr:from>
    <xdr:ext cx="304800" cy="304701"/>
    <xdr:sp macro="" textlink="">
      <xdr:nvSpPr>
        <xdr:cNvPr id="36" name="avatar">
          <a:extLst>
            <a:ext uri="{FF2B5EF4-FFF2-40B4-BE49-F238E27FC236}">
              <a16:creationId xmlns:a16="http://schemas.microsoft.com/office/drawing/2014/main" id="{A2437A1F-9CC1-4349-B93A-2EA26FD52759}"/>
            </a:ext>
          </a:extLst>
        </xdr:cNvPr>
        <xdr:cNvSpPr>
          <a:spLocks noChangeAspect="1" noChangeArrowheads="1"/>
        </xdr:cNvSpPr>
      </xdr:nvSpPr>
      <xdr:spPr bwMode="auto">
        <a:xfrm>
          <a:off x="0" y="9772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362</xdr:row>
      <xdr:rowOff>0</xdr:rowOff>
    </xdr:from>
    <xdr:ext cx="304800" cy="168772"/>
    <xdr:sp macro="" textlink="">
      <xdr:nvSpPr>
        <xdr:cNvPr id="37" name="avatar">
          <a:extLst>
            <a:ext uri="{FF2B5EF4-FFF2-40B4-BE49-F238E27FC236}">
              <a16:creationId xmlns:a16="http://schemas.microsoft.com/office/drawing/2014/main" id="{DD64B1DC-2D71-4D53-AACF-640505026654}"/>
            </a:ext>
            <a:ext uri="{147F2762-F138-4A5C-976F-8EAC2B608ADB}">
              <a16:predDERef xmlns:a16="http://schemas.microsoft.com/office/drawing/2014/main" pred="{5B762DFE-D9D7-4F87-B486-EA07B055ABAB}"/>
            </a:ext>
          </a:extLst>
        </xdr:cNvPr>
        <xdr:cNvSpPr>
          <a:spLocks noChangeAspect="1" noChangeArrowheads="1"/>
        </xdr:cNvSpPr>
      </xdr:nvSpPr>
      <xdr:spPr bwMode="auto">
        <a:xfrm>
          <a:off x="3726180" y="13479780"/>
          <a:ext cx="304800" cy="16877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362</xdr:row>
      <xdr:rowOff>0</xdr:rowOff>
    </xdr:from>
    <xdr:ext cx="304800" cy="166838"/>
    <xdr:sp macro="" textlink="">
      <xdr:nvSpPr>
        <xdr:cNvPr id="38" name="avatar">
          <a:extLst>
            <a:ext uri="{FF2B5EF4-FFF2-40B4-BE49-F238E27FC236}">
              <a16:creationId xmlns:a16="http://schemas.microsoft.com/office/drawing/2014/main" id="{914838D1-E17C-4ADB-970A-9CDE957A088C}"/>
            </a:ext>
            <a:ext uri="{147F2762-F138-4A5C-976F-8EAC2B608ADB}">
              <a16:predDERef xmlns:a16="http://schemas.microsoft.com/office/drawing/2014/main" pred="{2108FA35-AEE5-474C-B312-D42A037EBA65}"/>
            </a:ext>
          </a:extLst>
        </xdr:cNvPr>
        <xdr:cNvSpPr>
          <a:spLocks noChangeAspect="1" noChangeArrowheads="1"/>
        </xdr:cNvSpPr>
      </xdr:nvSpPr>
      <xdr:spPr bwMode="auto">
        <a:xfrm>
          <a:off x="0" y="13479780"/>
          <a:ext cx="304800" cy="1668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362</xdr:row>
      <xdr:rowOff>0</xdr:rowOff>
    </xdr:from>
    <xdr:ext cx="304800" cy="304701"/>
    <xdr:sp macro="" textlink="">
      <xdr:nvSpPr>
        <xdr:cNvPr id="39" name="avatar">
          <a:extLst>
            <a:ext uri="{FF2B5EF4-FFF2-40B4-BE49-F238E27FC236}">
              <a16:creationId xmlns:a16="http://schemas.microsoft.com/office/drawing/2014/main" id="{0943DF96-95FF-4D1C-9F35-C24F5869C282}"/>
            </a:ext>
            <a:ext uri="{147F2762-F138-4A5C-976F-8EAC2B608ADB}">
              <a16:predDERef xmlns:a16="http://schemas.microsoft.com/office/drawing/2014/main" pred="{402BA9CE-0925-4695-A169-36A6C033D894}"/>
            </a:ext>
          </a:extLst>
        </xdr:cNvPr>
        <xdr:cNvSpPr>
          <a:spLocks noChangeAspect="1" noChangeArrowheads="1"/>
        </xdr:cNvSpPr>
      </xdr:nvSpPr>
      <xdr:spPr bwMode="auto">
        <a:xfrm>
          <a:off x="0" y="1347978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362</xdr:row>
      <xdr:rowOff>0</xdr:rowOff>
    </xdr:from>
    <xdr:ext cx="304800" cy="168772"/>
    <xdr:sp macro="" textlink="">
      <xdr:nvSpPr>
        <xdr:cNvPr id="40" name="avatar">
          <a:extLst>
            <a:ext uri="{FF2B5EF4-FFF2-40B4-BE49-F238E27FC236}">
              <a16:creationId xmlns:a16="http://schemas.microsoft.com/office/drawing/2014/main" id="{93B7B1FF-2077-4E78-BEA6-EE37CFEBFBB8}"/>
            </a:ext>
            <a:ext uri="{147F2762-F138-4A5C-976F-8EAC2B608ADB}">
              <a16:predDERef xmlns:a16="http://schemas.microsoft.com/office/drawing/2014/main" pred="{5B762DFE-D9D7-4F87-B486-EA07B055ABAB}"/>
            </a:ext>
          </a:extLst>
        </xdr:cNvPr>
        <xdr:cNvSpPr>
          <a:spLocks noChangeAspect="1" noChangeArrowheads="1"/>
        </xdr:cNvSpPr>
      </xdr:nvSpPr>
      <xdr:spPr bwMode="auto">
        <a:xfrm>
          <a:off x="3726180" y="13479780"/>
          <a:ext cx="304800" cy="16877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362</xdr:row>
      <xdr:rowOff>0</xdr:rowOff>
    </xdr:from>
    <xdr:ext cx="304800" cy="166838"/>
    <xdr:sp macro="" textlink="">
      <xdr:nvSpPr>
        <xdr:cNvPr id="41" name="avatar">
          <a:extLst>
            <a:ext uri="{FF2B5EF4-FFF2-40B4-BE49-F238E27FC236}">
              <a16:creationId xmlns:a16="http://schemas.microsoft.com/office/drawing/2014/main" id="{56A4DAA8-40F6-4EC6-8208-54C152B70AF4}"/>
            </a:ext>
            <a:ext uri="{147F2762-F138-4A5C-976F-8EAC2B608ADB}">
              <a16:predDERef xmlns:a16="http://schemas.microsoft.com/office/drawing/2014/main" pred="{2108FA35-AEE5-474C-B312-D42A037EBA65}"/>
            </a:ext>
          </a:extLst>
        </xdr:cNvPr>
        <xdr:cNvSpPr>
          <a:spLocks noChangeAspect="1" noChangeArrowheads="1"/>
        </xdr:cNvSpPr>
      </xdr:nvSpPr>
      <xdr:spPr bwMode="auto">
        <a:xfrm>
          <a:off x="0" y="13479780"/>
          <a:ext cx="304800" cy="1668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362</xdr:row>
      <xdr:rowOff>0</xdr:rowOff>
    </xdr:from>
    <xdr:ext cx="304800" cy="304701"/>
    <xdr:sp macro="" textlink="">
      <xdr:nvSpPr>
        <xdr:cNvPr id="42" name="avatar">
          <a:extLst>
            <a:ext uri="{FF2B5EF4-FFF2-40B4-BE49-F238E27FC236}">
              <a16:creationId xmlns:a16="http://schemas.microsoft.com/office/drawing/2014/main" id="{68EB4BDB-6B75-40E9-8B09-390F2DAE9E84}"/>
            </a:ext>
            <a:ext uri="{147F2762-F138-4A5C-976F-8EAC2B608ADB}">
              <a16:predDERef xmlns:a16="http://schemas.microsoft.com/office/drawing/2014/main" pred="{402BA9CE-0925-4695-A169-36A6C033D894}"/>
            </a:ext>
          </a:extLst>
        </xdr:cNvPr>
        <xdr:cNvSpPr>
          <a:spLocks noChangeAspect="1" noChangeArrowheads="1"/>
        </xdr:cNvSpPr>
      </xdr:nvSpPr>
      <xdr:spPr bwMode="auto">
        <a:xfrm>
          <a:off x="0" y="1347978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354</xdr:row>
      <xdr:rowOff>0</xdr:rowOff>
    </xdr:from>
    <xdr:to>
      <xdr:col>1</xdr:col>
      <xdr:colOff>304800</xdr:colOff>
      <xdr:row>355</xdr:row>
      <xdr:rowOff>148908</xdr:rowOff>
    </xdr:to>
    <xdr:sp macro="" textlink="">
      <xdr:nvSpPr>
        <xdr:cNvPr id="43" name="avatar">
          <a:extLst>
            <a:ext uri="{FF2B5EF4-FFF2-40B4-BE49-F238E27FC236}">
              <a16:creationId xmlns:a16="http://schemas.microsoft.com/office/drawing/2014/main" id="{6C11010F-53EF-405D-87C0-662C6CC491DD}"/>
            </a:ext>
          </a:extLst>
        </xdr:cNvPr>
        <xdr:cNvSpPr>
          <a:spLocks noChangeAspect="1" noChangeArrowheads="1"/>
        </xdr:cNvSpPr>
      </xdr:nvSpPr>
      <xdr:spPr bwMode="auto">
        <a:xfrm>
          <a:off x="3726180" y="21800820"/>
          <a:ext cx="304800" cy="29876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354</xdr:row>
      <xdr:rowOff>0</xdr:rowOff>
    </xdr:from>
    <xdr:to>
      <xdr:col>0</xdr:col>
      <xdr:colOff>304800</xdr:colOff>
      <xdr:row>355</xdr:row>
      <xdr:rowOff>149542</xdr:rowOff>
    </xdr:to>
    <xdr:sp macro="" textlink="">
      <xdr:nvSpPr>
        <xdr:cNvPr id="44" name="avatar">
          <a:extLst>
            <a:ext uri="{FF2B5EF4-FFF2-40B4-BE49-F238E27FC236}">
              <a16:creationId xmlns:a16="http://schemas.microsoft.com/office/drawing/2014/main" id="{8E481608-5C71-4572-BC23-92E206BD730F}"/>
            </a:ext>
          </a:extLst>
        </xdr:cNvPr>
        <xdr:cNvSpPr>
          <a:spLocks noChangeAspect="1" noChangeArrowheads="1"/>
        </xdr:cNvSpPr>
      </xdr:nvSpPr>
      <xdr:spPr bwMode="auto">
        <a:xfrm>
          <a:off x="0" y="21800820"/>
          <a:ext cx="304800" cy="2955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354</xdr:row>
      <xdr:rowOff>0</xdr:rowOff>
    </xdr:from>
    <xdr:ext cx="304800" cy="304701"/>
    <xdr:sp macro="" textlink="">
      <xdr:nvSpPr>
        <xdr:cNvPr id="45" name="avatar">
          <a:extLst>
            <a:ext uri="{FF2B5EF4-FFF2-40B4-BE49-F238E27FC236}">
              <a16:creationId xmlns:a16="http://schemas.microsoft.com/office/drawing/2014/main" id="{5C1F562E-498C-4A02-8F76-A0F6D1DD8983}"/>
            </a:ext>
          </a:extLst>
        </xdr:cNvPr>
        <xdr:cNvSpPr>
          <a:spLocks noChangeAspect="1" noChangeArrowheads="1"/>
        </xdr:cNvSpPr>
      </xdr:nvSpPr>
      <xdr:spPr bwMode="auto">
        <a:xfrm>
          <a:off x="0" y="2180082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354</xdr:row>
      <xdr:rowOff>0</xdr:rowOff>
    </xdr:from>
    <xdr:to>
      <xdr:col>1</xdr:col>
      <xdr:colOff>304800</xdr:colOff>
      <xdr:row>355</xdr:row>
      <xdr:rowOff>149542</xdr:rowOff>
    </xdr:to>
    <xdr:sp macro="" textlink="">
      <xdr:nvSpPr>
        <xdr:cNvPr id="46" name="avatar">
          <a:extLst>
            <a:ext uri="{FF2B5EF4-FFF2-40B4-BE49-F238E27FC236}">
              <a16:creationId xmlns:a16="http://schemas.microsoft.com/office/drawing/2014/main" id="{78DBB526-4B6F-4451-BE0C-5E17D27687F7}"/>
            </a:ext>
          </a:extLst>
        </xdr:cNvPr>
        <xdr:cNvSpPr>
          <a:spLocks noChangeAspect="1" noChangeArrowheads="1"/>
        </xdr:cNvSpPr>
      </xdr:nvSpPr>
      <xdr:spPr bwMode="auto">
        <a:xfrm>
          <a:off x="3726180" y="21800820"/>
          <a:ext cx="304800" cy="307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354</xdr:row>
      <xdr:rowOff>0</xdr:rowOff>
    </xdr:from>
    <xdr:to>
      <xdr:col>0</xdr:col>
      <xdr:colOff>304800</xdr:colOff>
      <xdr:row>355</xdr:row>
      <xdr:rowOff>149542</xdr:rowOff>
    </xdr:to>
    <xdr:sp macro="" textlink="">
      <xdr:nvSpPr>
        <xdr:cNvPr id="47" name="avatar">
          <a:extLst>
            <a:ext uri="{FF2B5EF4-FFF2-40B4-BE49-F238E27FC236}">
              <a16:creationId xmlns:a16="http://schemas.microsoft.com/office/drawing/2014/main" id="{1E644EC9-9121-42A1-8868-BD752633B864}"/>
            </a:ext>
          </a:extLst>
        </xdr:cNvPr>
        <xdr:cNvSpPr>
          <a:spLocks noChangeAspect="1" noChangeArrowheads="1"/>
        </xdr:cNvSpPr>
      </xdr:nvSpPr>
      <xdr:spPr bwMode="auto">
        <a:xfrm>
          <a:off x="0" y="21800820"/>
          <a:ext cx="304800" cy="307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354</xdr:row>
      <xdr:rowOff>0</xdr:rowOff>
    </xdr:from>
    <xdr:ext cx="304800" cy="295274"/>
    <xdr:sp macro="" textlink="">
      <xdr:nvSpPr>
        <xdr:cNvPr id="48" name="avatar">
          <a:extLst>
            <a:ext uri="{FF2B5EF4-FFF2-40B4-BE49-F238E27FC236}">
              <a16:creationId xmlns:a16="http://schemas.microsoft.com/office/drawing/2014/main" id="{F3BB69D3-E489-40B6-B0FC-509DE01C2F33}"/>
            </a:ext>
          </a:extLst>
        </xdr:cNvPr>
        <xdr:cNvSpPr>
          <a:spLocks noChangeAspect="1" noChangeArrowheads="1"/>
        </xdr:cNvSpPr>
      </xdr:nvSpPr>
      <xdr:spPr bwMode="auto">
        <a:xfrm>
          <a:off x="3726180" y="2180082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354</xdr:row>
      <xdr:rowOff>0</xdr:rowOff>
    </xdr:from>
    <xdr:ext cx="304800" cy="295274"/>
    <xdr:sp macro="" textlink="">
      <xdr:nvSpPr>
        <xdr:cNvPr id="49" name="avatar">
          <a:extLst>
            <a:ext uri="{FF2B5EF4-FFF2-40B4-BE49-F238E27FC236}">
              <a16:creationId xmlns:a16="http://schemas.microsoft.com/office/drawing/2014/main" id="{C689C291-4E19-42D3-84A8-878B43C57A13}"/>
            </a:ext>
          </a:extLst>
        </xdr:cNvPr>
        <xdr:cNvSpPr>
          <a:spLocks noChangeAspect="1" noChangeArrowheads="1"/>
        </xdr:cNvSpPr>
      </xdr:nvSpPr>
      <xdr:spPr bwMode="auto">
        <a:xfrm>
          <a:off x="0" y="2180082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354</xdr:row>
      <xdr:rowOff>0</xdr:rowOff>
    </xdr:from>
    <xdr:to>
      <xdr:col>1</xdr:col>
      <xdr:colOff>304800</xdr:colOff>
      <xdr:row>355</xdr:row>
      <xdr:rowOff>148936</xdr:rowOff>
    </xdr:to>
    <xdr:sp macro="" textlink="">
      <xdr:nvSpPr>
        <xdr:cNvPr id="50" name="avatar">
          <a:extLst>
            <a:ext uri="{FF2B5EF4-FFF2-40B4-BE49-F238E27FC236}">
              <a16:creationId xmlns:a16="http://schemas.microsoft.com/office/drawing/2014/main" id="{CDAB1033-4D80-410E-8E13-4759F9FFFD92}"/>
            </a:ext>
          </a:extLst>
        </xdr:cNvPr>
        <xdr:cNvSpPr>
          <a:spLocks noChangeAspect="1" noChangeArrowheads="1"/>
        </xdr:cNvSpPr>
      </xdr:nvSpPr>
      <xdr:spPr bwMode="auto">
        <a:xfrm>
          <a:off x="3726180" y="21800820"/>
          <a:ext cx="304800" cy="30260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354</xdr:row>
      <xdr:rowOff>0</xdr:rowOff>
    </xdr:from>
    <xdr:to>
      <xdr:col>0</xdr:col>
      <xdr:colOff>304800</xdr:colOff>
      <xdr:row>355</xdr:row>
      <xdr:rowOff>149542</xdr:rowOff>
    </xdr:to>
    <xdr:sp macro="" textlink="">
      <xdr:nvSpPr>
        <xdr:cNvPr id="51" name="avatar">
          <a:extLst>
            <a:ext uri="{FF2B5EF4-FFF2-40B4-BE49-F238E27FC236}">
              <a16:creationId xmlns:a16="http://schemas.microsoft.com/office/drawing/2014/main" id="{A8DCA5DB-FBF3-4C0D-908F-322A52066C72}"/>
            </a:ext>
          </a:extLst>
        </xdr:cNvPr>
        <xdr:cNvSpPr>
          <a:spLocks noChangeAspect="1" noChangeArrowheads="1"/>
        </xdr:cNvSpPr>
      </xdr:nvSpPr>
      <xdr:spPr bwMode="auto">
        <a:xfrm>
          <a:off x="0" y="21800820"/>
          <a:ext cx="304800" cy="2955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354</xdr:row>
      <xdr:rowOff>0</xdr:rowOff>
    </xdr:from>
    <xdr:ext cx="304800" cy="304701"/>
    <xdr:sp macro="" textlink="">
      <xdr:nvSpPr>
        <xdr:cNvPr id="52" name="avatar">
          <a:extLst>
            <a:ext uri="{FF2B5EF4-FFF2-40B4-BE49-F238E27FC236}">
              <a16:creationId xmlns:a16="http://schemas.microsoft.com/office/drawing/2014/main" id="{69DB1FB9-85BF-4FAD-8CCC-EF1DD3DA7DB4}"/>
            </a:ext>
          </a:extLst>
        </xdr:cNvPr>
        <xdr:cNvSpPr>
          <a:spLocks noChangeAspect="1" noChangeArrowheads="1"/>
        </xdr:cNvSpPr>
      </xdr:nvSpPr>
      <xdr:spPr bwMode="auto">
        <a:xfrm>
          <a:off x="0" y="2180082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354</xdr:row>
      <xdr:rowOff>0</xdr:rowOff>
    </xdr:from>
    <xdr:to>
      <xdr:col>1</xdr:col>
      <xdr:colOff>304800</xdr:colOff>
      <xdr:row>356</xdr:row>
      <xdr:rowOff>346</xdr:rowOff>
    </xdr:to>
    <xdr:sp macro="" textlink="">
      <xdr:nvSpPr>
        <xdr:cNvPr id="53" name="avatar">
          <a:extLst>
            <a:ext uri="{FF2B5EF4-FFF2-40B4-BE49-F238E27FC236}">
              <a16:creationId xmlns:a16="http://schemas.microsoft.com/office/drawing/2014/main" id="{D0CEFF4F-338C-4FED-B4E0-5BAF5614BD60}"/>
            </a:ext>
          </a:extLst>
        </xdr:cNvPr>
        <xdr:cNvSpPr>
          <a:spLocks noChangeAspect="1" noChangeArrowheads="1"/>
        </xdr:cNvSpPr>
      </xdr:nvSpPr>
      <xdr:spPr bwMode="auto">
        <a:xfrm>
          <a:off x="3726180" y="21800820"/>
          <a:ext cx="304800" cy="32165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354</xdr:row>
      <xdr:rowOff>0</xdr:rowOff>
    </xdr:from>
    <xdr:to>
      <xdr:col>0</xdr:col>
      <xdr:colOff>304800</xdr:colOff>
      <xdr:row>355</xdr:row>
      <xdr:rowOff>149542</xdr:rowOff>
    </xdr:to>
    <xdr:sp macro="" textlink="">
      <xdr:nvSpPr>
        <xdr:cNvPr id="54" name="avatar">
          <a:extLst>
            <a:ext uri="{FF2B5EF4-FFF2-40B4-BE49-F238E27FC236}">
              <a16:creationId xmlns:a16="http://schemas.microsoft.com/office/drawing/2014/main" id="{1EB4E23B-6375-4879-84DB-58A987BD11A8}"/>
            </a:ext>
          </a:extLst>
        </xdr:cNvPr>
        <xdr:cNvSpPr>
          <a:spLocks noChangeAspect="1" noChangeArrowheads="1"/>
        </xdr:cNvSpPr>
      </xdr:nvSpPr>
      <xdr:spPr bwMode="auto">
        <a:xfrm>
          <a:off x="0" y="21800820"/>
          <a:ext cx="304800" cy="2994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354</xdr:row>
      <xdr:rowOff>0</xdr:rowOff>
    </xdr:from>
    <xdr:ext cx="304800" cy="304701"/>
    <xdr:sp macro="" textlink="">
      <xdr:nvSpPr>
        <xdr:cNvPr id="55" name="avatar">
          <a:extLst>
            <a:ext uri="{FF2B5EF4-FFF2-40B4-BE49-F238E27FC236}">
              <a16:creationId xmlns:a16="http://schemas.microsoft.com/office/drawing/2014/main" id="{57EE9C51-19BC-4C54-9DD0-6BF3E8903912}"/>
            </a:ext>
          </a:extLst>
        </xdr:cNvPr>
        <xdr:cNvSpPr>
          <a:spLocks noChangeAspect="1" noChangeArrowheads="1"/>
        </xdr:cNvSpPr>
      </xdr:nvSpPr>
      <xdr:spPr bwMode="auto">
        <a:xfrm>
          <a:off x="0" y="2180082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7</xdr:row>
      <xdr:rowOff>156790</xdr:rowOff>
    </xdr:to>
    <xdr:sp macro="" textlink="">
      <xdr:nvSpPr>
        <xdr:cNvPr id="56" name="avatar">
          <a:extLst>
            <a:ext uri="{FF2B5EF4-FFF2-40B4-BE49-F238E27FC236}">
              <a16:creationId xmlns:a16="http://schemas.microsoft.com/office/drawing/2014/main" id="{B72392A7-1603-40D4-902F-D88AA73578EA}"/>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724275" y="11620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7</xdr:row>
      <xdr:rowOff>155491</xdr:rowOff>
    </xdr:to>
    <xdr:sp macro="" textlink="">
      <xdr:nvSpPr>
        <xdr:cNvPr id="57" name="avatar">
          <a:extLst>
            <a:ext uri="{FF2B5EF4-FFF2-40B4-BE49-F238E27FC236}">
              <a16:creationId xmlns:a16="http://schemas.microsoft.com/office/drawing/2014/main" id="{3ED479FC-C794-4D7F-BD92-42C31F08C8CE}"/>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1162050"/>
          <a:ext cx="304800" cy="1631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58" name="avatar">
          <a:extLst>
            <a:ext uri="{FF2B5EF4-FFF2-40B4-BE49-F238E27FC236}">
              <a16:creationId xmlns:a16="http://schemas.microsoft.com/office/drawing/2014/main" id="{11504BC0-9571-4A83-9DA8-2039493CB87F}"/>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400</xdr:row>
      <xdr:rowOff>0</xdr:rowOff>
    </xdr:from>
    <xdr:to>
      <xdr:col>1</xdr:col>
      <xdr:colOff>304800</xdr:colOff>
      <xdr:row>400</xdr:row>
      <xdr:rowOff>155520</xdr:rowOff>
    </xdr:to>
    <xdr:sp macro="" textlink="">
      <xdr:nvSpPr>
        <xdr:cNvPr id="59" name="avatar">
          <a:extLst>
            <a:ext uri="{FF2B5EF4-FFF2-40B4-BE49-F238E27FC236}">
              <a16:creationId xmlns:a16="http://schemas.microsoft.com/office/drawing/2014/main" id="{EA1B97DC-A179-4732-A799-A4834F8EDE84}"/>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724275" y="11620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400</xdr:row>
      <xdr:rowOff>155491</xdr:rowOff>
    </xdr:to>
    <xdr:sp macro="" textlink="">
      <xdr:nvSpPr>
        <xdr:cNvPr id="60" name="avatar">
          <a:extLst>
            <a:ext uri="{FF2B5EF4-FFF2-40B4-BE49-F238E27FC236}">
              <a16:creationId xmlns:a16="http://schemas.microsoft.com/office/drawing/2014/main" id="{DEC01622-D0CC-4589-B3A5-9D7B6DF403BC}"/>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1162050"/>
          <a:ext cx="304800" cy="1631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400</xdr:row>
      <xdr:rowOff>0</xdr:rowOff>
    </xdr:from>
    <xdr:ext cx="304800" cy="304701"/>
    <xdr:sp macro="" textlink="">
      <xdr:nvSpPr>
        <xdr:cNvPr id="61" name="avatar">
          <a:extLst>
            <a:ext uri="{FF2B5EF4-FFF2-40B4-BE49-F238E27FC236}">
              <a16:creationId xmlns:a16="http://schemas.microsoft.com/office/drawing/2014/main" id="{767A6553-6526-4A3C-904C-6286AFAEA0CA}"/>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401</xdr:row>
      <xdr:rowOff>0</xdr:rowOff>
    </xdr:from>
    <xdr:to>
      <xdr:col>1</xdr:col>
      <xdr:colOff>304800</xdr:colOff>
      <xdr:row>402</xdr:row>
      <xdr:rowOff>3120</xdr:rowOff>
    </xdr:to>
    <xdr:sp macro="" textlink="">
      <xdr:nvSpPr>
        <xdr:cNvPr id="62" name="avatar">
          <a:extLst>
            <a:ext uri="{FF2B5EF4-FFF2-40B4-BE49-F238E27FC236}">
              <a16:creationId xmlns:a16="http://schemas.microsoft.com/office/drawing/2014/main" id="{E7B77C14-8CE0-4612-A525-5AD8B88116B8}"/>
            </a:ext>
          </a:extLst>
        </xdr:cNvPr>
        <xdr:cNvSpPr>
          <a:spLocks noChangeAspect="1" noChangeArrowheads="1"/>
        </xdr:cNvSpPr>
      </xdr:nvSpPr>
      <xdr:spPr bwMode="auto">
        <a:xfrm>
          <a:off x="3724275" y="132397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401</xdr:row>
      <xdr:rowOff>0</xdr:rowOff>
    </xdr:from>
    <xdr:to>
      <xdr:col>0</xdr:col>
      <xdr:colOff>304800</xdr:colOff>
      <xdr:row>402</xdr:row>
      <xdr:rowOff>3091</xdr:rowOff>
    </xdr:to>
    <xdr:sp macro="" textlink="">
      <xdr:nvSpPr>
        <xdr:cNvPr id="63" name="avatar">
          <a:extLst>
            <a:ext uri="{FF2B5EF4-FFF2-40B4-BE49-F238E27FC236}">
              <a16:creationId xmlns:a16="http://schemas.microsoft.com/office/drawing/2014/main" id="{DE65339C-97F4-4157-A0CB-ACD53F22DFFC}"/>
            </a:ext>
          </a:extLst>
        </xdr:cNvPr>
        <xdr:cNvSpPr>
          <a:spLocks noChangeAspect="1" noChangeArrowheads="1"/>
        </xdr:cNvSpPr>
      </xdr:nvSpPr>
      <xdr:spPr bwMode="auto">
        <a:xfrm>
          <a:off x="0" y="1323975"/>
          <a:ext cx="304800" cy="1631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401</xdr:row>
      <xdr:rowOff>0</xdr:rowOff>
    </xdr:from>
    <xdr:ext cx="304800" cy="304701"/>
    <xdr:sp macro="" textlink="">
      <xdr:nvSpPr>
        <xdr:cNvPr id="66560" name="avatar">
          <a:extLst>
            <a:ext uri="{FF2B5EF4-FFF2-40B4-BE49-F238E27FC236}">
              <a16:creationId xmlns:a16="http://schemas.microsoft.com/office/drawing/2014/main" id="{31674D4C-841F-4F26-8849-11D6F7E5BEED}"/>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400</xdr:row>
      <xdr:rowOff>0</xdr:rowOff>
    </xdr:from>
    <xdr:to>
      <xdr:col>1</xdr:col>
      <xdr:colOff>304800</xdr:colOff>
      <xdr:row>400</xdr:row>
      <xdr:rowOff>155520</xdr:rowOff>
    </xdr:to>
    <xdr:sp macro="" textlink="">
      <xdr:nvSpPr>
        <xdr:cNvPr id="66561" name="avatar">
          <a:extLst>
            <a:ext uri="{FF2B5EF4-FFF2-40B4-BE49-F238E27FC236}">
              <a16:creationId xmlns:a16="http://schemas.microsoft.com/office/drawing/2014/main" id="{63B3CF3B-A5A3-45AA-A30D-06A1A9D66B65}"/>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724275" y="11620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400</xdr:row>
      <xdr:rowOff>155491</xdr:rowOff>
    </xdr:to>
    <xdr:sp macro="" textlink="">
      <xdr:nvSpPr>
        <xdr:cNvPr id="66562" name="avatar">
          <a:extLst>
            <a:ext uri="{FF2B5EF4-FFF2-40B4-BE49-F238E27FC236}">
              <a16:creationId xmlns:a16="http://schemas.microsoft.com/office/drawing/2014/main" id="{7B89A173-A6CD-4E48-81EC-24E7D773D895}"/>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1162050"/>
          <a:ext cx="304800" cy="1631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400</xdr:row>
      <xdr:rowOff>0</xdr:rowOff>
    </xdr:from>
    <xdr:ext cx="304800" cy="304701"/>
    <xdr:sp macro="" textlink="">
      <xdr:nvSpPr>
        <xdr:cNvPr id="66563" name="avatar">
          <a:extLst>
            <a:ext uri="{FF2B5EF4-FFF2-40B4-BE49-F238E27FC236}">
              <a16:creationId xmlns:a16="http://schemas.microsoft.com/office/drawing/2014/main" id="{60922BAB-853E-4E44-B3F7-1C678AB2FEF5}"/>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378</xdr:row>
      <xdr:rowOff>0</xdr:rowOff>
    </xdr:from>
    <xdr:to>
      <xdr:col>1</xdr:col>
      <xdr:colOff>304800</xdr:colOff>
      <xdr:row>379</xdr:row>
      <xdr:rowOff>117793</xdr:rowOff>
    </xdr:to>
    <xdr:sp macro="" textlink="">
      <xdr:nvSpPr>
        <xdr:cNvPr id="66564" name="avatar">
          <a:extLst>
            <a:ext uri="{FF2B5EF4-FFF2-40B4-BE49-F238E27FC236}">
              <a16:creationId xmlns:a16="http://schemas.microsoft.com/office/drawing/2014/main" id="{E814B412-2076-4094-8A70-B0AA2E7B39B6}"/>
            </a:ext>
          </a:extLst>
        </xdr:cNvPr>
        <xdr:cNvSpPr>
          <a:spLocks noChangeAspect="1" noChangeArrowheads="1"/>
        </xdr:cNvSpPr>
      </xdr:nvSpPr>
      <xdr:spPr bwMode="auto">
        <a:xfrm>
          <a:off x="3876675" y="1314450"/>
          <a:ext cx="304800" cy="28733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378</xdr:row>
      <xdr:rowOff>0</xdr:rowOff>
    </xdr:from>
    <xdr:to>
      <xdr:col>0</xdr:col>
      <xdr:colOff>304800</xdr:colOff>
      <xdr:row>379</xdr:row>
      <xdr:rowOff>118427</xdr:rowOff>
    </xdr:to>
    <xdr:sp macro="" textlink="">
      <xdr:nvSpPr>
        <xdr:cNvPr id="66565" name="avatar">
          <a:extLst>
            <a:ext uri="{FF2B5EF4-FFF2-40B4-BE49-F238E27FC236}">
              <a16:creationId xmlns:a16="http://schemas.microsoft.com/office/drawing/2014/main" id="{C385E735-B563-445E-9960-EBF097091DB7}"/>
            </a:ext>
          </a:extLst>
        </xdr:cNvPr>
        <xdr:cNvSpPr>
          <a:spLocks noChangeAspect="1" noChangeArrowheads="1"/>
        </xdr:cNvSpPr>
      </xdr:nvSpPr>
      <xdr:spPr bwMode="auto">
        <a:xfrm>
          <a:off x="0" y="131445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378</xdr:row>
      <xdr:rowOff>0</xdr:rowOff>
    </xdr:from>
    <xdr:ext cx="304800" cy="304701"/>
    <xdr:sp macro="" textlink="">
      <xdr:nvSpPr>
        <xdr:cNvPr id="66566" name="avatar">
          <a:extLst>
            <a:ext uri="{FF2B5EF4-FFF2-40B4-BE49-F238E27FC236}">
              <a16:creationId xmlns:a16="http://schemas.microsoft.com/office/drawing/2014/main" id="{852BCA9C-7B0B-4B1D-80D3-BCD01D42B35C}"/>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378</xdr:row>
      <xdr:rowOff>0</xdr:rowOff>
    </xdr:from>
    <xdr:to>
      <xdr:col>1</xdr:col>
      <xdr:colOff>304800</xdr:colOff>
      <xdr:row>379</xdr:row>
      <xdr:rowOff>119062</xdr:rowOff>
    </xdr:to>
    <xdr:sp macro="" textlink="">
      <xdr:nvSpPr>
        <xdr:cNvPr id="66567" name="avatar">
          <a:extLst>
            <a:ext uri="{FF2B5EF4-FFF2-40B4-BE49-F238E27FC236}">
              <a16:creationId xmlns:a16="http://schemas.microsoft.com/office/drawing/2014/main" id="{57C7EE59-7EC0-43B7-8324-BAC26197CB38}"/>
            </a:ext>
          </a:extLst>
        </xdr:cNvPr>
        <xdr:cNvSpPr>
          <a:spLocks noChangeAspect="1" noChangeArrowheads="1"/>
        </xdr:cNvSpPr>
      </xdr:nvSpPr>
      <xdr:spPr bwMode="auto">
        <a:xfrm>
          <a:off x="3876675" y="1314450"/>
          <a:ext cx="304800" cy="288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378</xdr:row>
      <xdr:rowOff>0</xdr:rowOff>
    </xdr:from>
    <xdr:to>
      <xdr:col>0</xdr:col>
      <xdr:colOff>304800</xdr:colOff>
      <xdr:row>379</xdr:row>
      <xdr:rowOff>119062</xdr:rowOff>
    </xdr:to>
    <xdr:sp macro="" textlink="">
      <xdr:nvSpPr>
        <xdr:cNvPr id="66568" name="avatar">
          <a:extLst>
            <a:ext uri="{FF2B5EF4-FFF2-40B4-BE49-F238E27FC236}">
              <a16:creationId xmlns:a16="http://schemas.microsoft.com/office/drawing/2014/main" id="{A08587C3-7C2E-43AF-A15F-CD2CDD9BEB3D}"/>
            </a:ext>
          </a:extLst>
        </xdr:cNvPr>
        <xdr:cNvSpPr>
          <a:spLocks noChangeAspect="1" noChangeArrowheads="1"/>
        </xdr:cNvSpPr>
      </xdr:nvSpPr>
      <xdr:spPr bwMode="auto">
        <a:xfrm>
          <a:off x="0" y="1314450"/>
          <a:ext cx="304800" cy="288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378</xdr:row>
      <xdr:rowOff>0</xdr:rowOff>
    </xdr:from>
    <xdr:ext cx="304800" cy="295274"/>
    <xdr:sp macro="" textlink="">
      <xdr:nvSpPr>
        <xdr:cNvPr id="66569" name="avatar">
          <a:extLst>
            <a:ext uri="{FF2B5EF4-FFF2-40B4-BE49-F238E27FC236}">
              <a16:creationId xmlns:a16="http://schemas.microsoft.com/office/drawing/2014/main" id="{68BB6220-9F3D-4A7C-B21D-3CF640ACC624}"/>
            </a:ext>
          </a:extLst>
        </xdr:cNvPr>
        <xdr:cNvSpPr>
          <a:spLocks noChangeAspect="1" noChangeArrowheads="1"/>
        </xdr:cNvSpPr>
      </xdr:nvSpPr>
      <xdr:spPr bwMode="auto">
        <a:xfrm>
          <a:off x="3876675"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378</xdr:row>
      <xdr:rowOff>0</xdr:rowOff>
    </xdr:from>
    <xdr:ext cx="304800" cy="295274"/>
    <xdr:sp macro="" textlink="">
      <xdr:nvSpPr>
        <xdr:cNvPr id="66570" name="avatar">
          <a:extLst>
            <a:ext uri="{FF2B5EF4-FFF2-40B4-BE49-F238E27FC236}">
              <a16:creationId xmlns:a16="http://schemas.microsoft.com/office/drawing/2014/main" id="{E6BA7DA6-3F71-49B4-AA75-6D4E681B09C5}"/>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378</xdr:row>
      <xdr:rowOff>0</xdr:rowOff>
    </xdr:from>
    <xdr:to>
      <xdr:col>1</xdr:col>
      <xdr:colOff>304800</xdr:colOff>
      <xdr:row>379</xdr:row>
      <xdr:rowOff>117186</xdr:rowOff>
    </xdr:to>
    <xdr:sp macro="" textlink="">
      <xdr:nvSpPr>
        <xdr:cNvPr id="66571" name="avatar">
          <a:extLst>
            <a:ext uri="{FF2B5EF4-FFF2-40B4-BE49-F238E27FC236}">
              <a16:creationId xmlns:a16="http://schemas.microsoft.com/office/drawing/2014/main" id="{1080DE04-B92B-40FB-A798-2F9B1E449263}"/>
            </a:ext>
          </a:extLst>
        </xdr:cNvPr>
        <xdr:cNvSpPr>
          <a:spLocks noChangeAspect="1" noChangeArrowheads="1"/>
        </xdr:cNvSpPr>
      </xdr:nvSpPr>
      <xdr:spPr bwMode="auto">
        <a:xfrm>
          <a:off x="3876675" y="1314450"/>
          <a:ext cx="304800" cy="28482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378</xdr:row>
      <xdr:rowOff>0</xdr:rowOff>
    </xdr:from>
    <xdr:to>
      <xdr:col>0</xdr:col>
      <xdr:colOff>304800</xdr:colOff>
      <xdr:row>379</xdr:row>
      <xdr:rowOff>118427</xdr:rowOff>
    </xdr:to>
    <xdr:sp macro="" textlink="">
      <xdr:nvSpPr>
        <xdr:cNvPr id="66572" name="avatar">
          <a:extLst>
            <a:ext uri="{FF2B5EF4-FFF2-40B4-BE49-F238E27FC236}">
              <a16:creationId xmlns:a16="http://schemas.microsoft.com/office/drawing/2014/main" id="{2B0F2BC9-ED36-41E1-8050-D4181DEEC614}"/>
            </a:ext>
          </a:extLst>
        </xdr:cNvPr>
        <xdr:cNvSpPr>
          <a:spLocks noChangeAspect="1" noChangeArrowheads="1"/>
        </xdr:cNvSpPr>
      </xdr:nvSpPr>
      <xdr:spPr bwMode="auto">
        <a:xfrm>
          <a:off x="0" y="131445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378</xdr:row>
      <xdr:rowOff>0</xdr:rowOff>
    </xdr:from>
    <xdr:ext cx="304800" cy="304701"/>
    <xdr:sp macro="" textlink="">
      <xdr:nvSpPr>
        <xdr:cNvPr id="66573" name="avatar">
          <a:extLst>
            <a:ext uri="{FF2B5EF4-FFF2-40B4-BE49-F238E27FC236}">
              <a16:creationId xmlns:a16="http://schemas.microsoft.com/office/drawing/2014/main" id="{3B002CB6-2474-42CE-9B4C-C8BDD135FCB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378</xdr:row>
      <xdr:rowOff>0</xdr:rowOff>
    </xdr:from>
    <xdr:to>
      <xdr:col>1</xdr:col>
      <xdr:colOff>304800</xdr:colOff>
      <xdr:row>379</xdr:row>
      <xdr:rowOff>148936</xdr:rowOff>
    </xdr:to>
    <xdr:sp macro="" textlink="">
      <xdr:nvSpPr>
        <xdr:cNvPr id="66574" name="avatar">
          <a:extLst>
            <a:ext uri="{FF2B5EF4-FFF2-40B4-BE49-F238E27FC236}">
              <a16:creationId xmlns:a16="http://schemas.microsoft.com/office/drawing/2014/main" id="{C75EF662-7FF9-4378-8E1D-9A3EBC3478FE}"/>
            </a:ext>
          </a:extLst>
        </xdr:cNvPr>
        <xdr:cNvSpPr>
          <a:spLocks noChangeAspect="1" noChangeArrowheads="1"/>
        </xdr:cNvSpPr>
      </xdr:nvSpPr>
      <xdr:spPr bwMode="auto">
        <a:xfrm>
          <a:off x="3876675" y="1314450"/>
          <a:ext cx="304800" cy="30324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378</xdr:row>
      <xdr:rowOff>0</xdr:rowOff>
    </xdr:from>
    <xdr:to>
      <xdr:col>0</xdr:col>
      <xdr:colOff>304800</xdr:colOff>
      <xdr:row>379</xdr:row>
      <xdr:rowOff>118427</xdr:rowOff>
    </xdr:to>
    <xdr:sp macro="" textlink="">
      <xdr:nvSpPr>
        <xdr:cNvPr id="66575" name="avatar">
          <a:extLst>
            <a:ext uri="{FF2B5EF4-FFF2-40B4-BE49-F238E27FC236}">
              <a16:creationId xmlns:a16="http://schemas.microsoft.com/office/drawing/2014/main" id="{C318238E-71A7-4EC2-9833-C04BF15F8DE5}"/>
            </a:ext>
          </a:extLst>
        </xdr:cNvPr>
        <xdr:cNvSpPr>
          <a:spLocks noChangeAspect="1" noChangeArrowheads="1"/>
        </xdr:cNvSpPr>
      </xdr:nvSpPr>
      <xdr:spPr bwMode="auto">
        <a:xfrm>
          <a:off x="0" y="1314450"/>
          <a:ext cx="304800" cy="28797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378</xdr:row>
      <xdr:rowOff>0</xdr:rowOff>
    </xdr:from>
    <xdr:ext cx="304800" cy="304701"/>
    <xdr:sp macro="" textlink="">
      <xdr:nvSpPr>
        <xdr:cNvPr id="66576" name="avatar">
          <a:extLst>
            <a:ext uri="{FF2B5EF4-FFF2-40B4-BE49-F238E27FC236}">
              <a16:creationId xmlns:a16="http://schemas.microsoft.com/office/drawing/2014/main" id="{1C1EE14A-F0D5-4D25-BA62-F6B25A98705D}"/>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397</xdr:row>
      <xdr:rowOff>0</xdr:rowOff>
    </xdr:from>
    <xdr:to>
      <xdr:col>1</xdr:col>
      <xdr:colOff>304800</xdr:colOff>
      <xdr:row>398</xdr:row>
      <xdr:rowOff>118428</xdr:rowOff>
    </xdr:to>
    <xdr:sp macro="" textlink="">
      <xdr:nvSpPr>
        <xdr:cNvPr id="66577" name="avatar">
          <a:extLst>
            <a:ext uri="{FF2B5EF4-FFF2-40B4-BE49-F238E27FC236}">
              <a16:creationId xmlns:a16="http://schemas.microsoft.com/office/drawing/2014/main" id="{24927DF1-61B8-4CED-A555-0C2437D7F4B9}"/>
            </a:ext>
          </a:extLst>
        </xdr:cNvPr>
        <xdr:cNvSpPr>
          <a:spLocks noChangeAspect="1" noChangeArrowheads="1"/>
        </xdr:cNvSpPr>
      </xdr:nvSpPr>
      <xdr:spPr bwMode="auto">
        <a:xfrm>
          <a:off x="3876675" y="131445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397</xdr:row>
      <xdr:rowOff>0</xdr:rowOff>
    </xdr:from>
    <xdr:to>
      <xdr:col>0</xdr:col>
      <xdr:colOff>304800</xdr:colOff>
      <xdr:row>398</xdr:row>
      <xdr:rowOff>117792</xdr:rowOff>
    </xdr:to>
    <xdr:sp macro="" textlink="">
      <xdr:nvSpPr>
        <xdr:cNvPr id="66578" name="avatar">
          <a:extLst>
            <a:ext uri="{FF2B5EF4-FFF2-40B4-BE49-F238E27FC236}">
              <a16:creationId xmlns:a16="http://schemas.microsoft.com/office/drawing/2014/main" id="{2DF0F171-2B78-4200-861D-A1380A878C4C}"/>
            </a:ext>
          </a:extLst>
        </xdr:cNvPr>
        <xdr:cNvSpPr>
          <a:spLocks noChangeAspect="1" noChangeArrowheads="1"/>
        </xdr:cNvSpPr>
      </xdr:nvSpPr>
      <xdr:spPr bwMode="auto">
        <a:xfrm>
          <a:off x="0" y="13144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397</xdr:row>
      <xdr:rowOff>0</xdr:rowOff>
    </xdr:from>
    <xdr:ext cx="304800" cy="304701"/>
    <xdr:sp macro="" textlink="">
      <xdr:nvSpPr>
        <xdr:cNvPr id="66579" name="avatar">
          <a:extLst>
            <a:ext uri="{FF2B5EF4-FFF2-40B4-BE49-F238E27FC236}">
              <a16:creationId xmlns:a16="http://schemas.microsoft.com/office/drawing/2014/main" id="{3530A281-266A-4E02-AD79-69EB04416A3D}"/>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397</xdr:row>
      <xdr:rowOff>0</xdr:rowOff>
    </xdr:from>
    <xdr:to>
      <xdr:col>1</xdr:col>
      <xdr:colOff>304800</xdr:colOff>
      <xdr:row>398</xdr:row>
      <xdr:rowOff>117792</xdr:rowOff>
    </xdr:to>
    <xdr:sp macro="" textlink="">
      <xdr:nvSpPr>
        <xdr:cNvPr id="66580" name="avatar">
          <a:extLst>
            <a:ext uri="{FF2B5EF4-FFF2-40B4-BE49-F238E27FC236}">
              <a16:creationId xmlns:a16="http://schemas.microsoft.com/office/drawing/2014/main" id="{4DDB3AD0-305C-4288-B5DE-31C5C257ED64}"/>
            </a:ext>
          </a:extLst>
        </xdr:cNvPr>
        <xdr:cNvSpPr>
          <a:spLocks noChangeAspect="1" noChangeArrowheads="1"/>
        </xdr:cNvSpPr>
      </xdr:nvSpPr>
      <xdr:spPr bwMode="auto">
        <a:xfrm>
          <a:off x="3876675" y="13144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397</xdr:row>
      <xdr:rowOff>0</xdr:rowOff>
    </xdr:from>
    <xdr:to>
      <xdr:col>0</xdr:col>
      <xdr:colOff>304800</xdr:colOff>
      <xdr:row>398</xdr:row>
      <xdr:rowOff>117792</xdr:rowOff>
    </xdr:to>
    <xdr:sp macro="" textlink="">
      <xdr:nvSpPr>
        <xdr:cNvPr id="66581" name="avatar">
          <a:extLst>
            <a:ext uri="{FF2B5EF4-FFF2-40B4-BE49-F238E27FC236}">
              <a16:creationId xmlns:a16="http://schemas.microsoft.com/office/drawing/2014/main" id="{1ACD770C-14C0-48D3-960B-911A5CC8A8EA}"/>
            </a:ext>
          </a:extLst>
        </xdr:cNvPr>
        <xdr:cNvSpPr>
          <a:spLocks noChangeAspect="1" noChangeArrowheads="1"/>
        </xdr:cNvSpPr>
      </xdr:nvSpPr>
      <xdr:spPr bwMode="auto">
        <a:xfrm>
          <a:off x="0" y="13144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397</xdr:row>
      <xdr:rowOff>0</xdr:rowOff>
    </xdr:from>
    <xdr:ext cx="304800" cy="295274"/>
    <xdr:sp macro="" textlink="">
      <xdr:nvSpPr>
        <xdr:cNvPr id="66582" name="avatar">
          <a:extLst>
            <a:ext uri="{FF2B5EF4-FFF2-40B4-BE49-F238E27FC236}">
              <a16:creationId xmlns:a16="http://schemas.microsoft.com/office/drawing/2014/main" id="{8B873332-7E69-49F1-81F4-0D2A610F1B3A}"/>
            </a:ext>
          </a:extLst>
        </xdr:cNvPr>
        <xdr:cNvSpPr>
          <a:spLocks noChangeAspect="1" noChangeArrowheads="1"/>
        </xdr:cNvSpPr>
      </xdr:nvSpPr>
      <xdr:spPr bwMode="auto">
        <a:xfrm>
          <a:off x="3876675"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397</xdr:row>
      <xdr:rowOff>0</xdr:rowOff>
    </xdr:from>
    <xdr:ext cx="304800" cy="295274"/>
    <xdr:sp macro="" textlink="">
      <xdr:nvSpPr>
        <xdr:cNvPr id="66583" name="avatar">
          <a:extLst>
            <a:ext uri="{FF2B5EF4-FFF2-40B4-BE49-F238E27FC236}">
              <a16:creationId xmlns:a16="http://schemas.microsoft.com/office/drawing/2014/main" id="{E003B32A-48FC-4C1A-947D-44481D0C3F85}"/>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397</xdr:row>
      <xdr:rowOff>0</xdr:rowOff>
    </xdr:from>
    <xdr:to>
      <xdr:col>1</xdr:col>
      <xdr:colOff>304800</xdr:colOff>
      <xdr:row>398</xdr:row>
      <xdr:rowOff>118456</xdr:rowOff>
    </xdr:to>
    <xdr:sp macro="" textlink="">
      <xdr:nvSpPr>
        <xdr:cNvPr id="66584" name="avatar">
          <a:extLst>
            <a:ext uri="{FF2B5EF4-FFF2-40B4-BE49-F238E27FC236}">
              <a16:creationId xmlns:a16="http://schemas.microsoft.com/office/drawing/2014/main" id="{8756E735-5973-4666-B015-568829157CFA}"/>
            </a:ext>
          </a:extLst>
        </xdr:cNvPr>
        <xdr:cNvSpPr>
          <a:spLocks noChangeAspect="1" noChangeArrowheads="1"/>
        </xdr:cNvSpPr>
      </xdr:nvSpPr>
      <xdr:spPr bwMode="auto">
        <a:xfrm>
          <a:off x="3876675" y="131445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397</xdr:row>
      <xdr:rowOff>0</xdr:rowOff>
    </xdr:from>
    <xdr:to>
      <xdr:col>0</xdr:col>
      <xdr:colOff>304800</xdr:colOff>
      <xdr:row>398</xdr:row>
      <xdr:rowOff>117792</xdr:rowOff>
    </xdr:to>
    <xdr:sp macro="" textlink="">
      <xdr:nvSpPr>
        <xdr:cNvPr id="66586" name="avatar">
          <a:extLst>
            <a:ext uri="{FF2B5EF4-FFF2-40B4-BE49-F238E27FC236}">
              <a16:creationId xmlns:a16="http://schemas.microsoft.com/office/drawing/2014/main" id="{71F3A3D8-6B56-43E6-A66E-BF00952478D2}"/>
            </a:ext>
          </a:extLst>
        </xdr:cNvPr>
        <xdr:cNvSpPr>
          <a:spLocks noChangeAspect="1" noChangeArrowheads="1"/>
        </xdr:cNvSpPr>
      </xdr:nvSpPr>
      <xdr:spPr bwMode="auto">
        <a:xfrm>
          <a:off x="0" y="13144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397</xdr:row>
      <xdr:rowOff>0</xdr:rowOff>
    </xdr:from>
    <xdr:ext cx="304800" cy="304701"/>
    <xdr:sp macro="" textlink="">
      <xdr:nvSpPr>
        <xdr:cNvPr id="66587" name="avatar">
          <a:extLst>
            <a:ext uri="{FF2B5EF4-FFF2-40B4-BE49-F238E27FC236}">
              <a16:creationId xmlns:a16="http://schemas.microsoft.com/office/drawing/2014/main" id="{1E786FDB-A863-4866-AE3E-B15784739F2D}"/>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397</xdr:row>
      <xdr:rowOff>0</xdr:rowOff>
    </xdr:from>
    <xdr:to>
      <xdr:col>1</xdr:col>
      <xdr:colOff>304800</xdr:colOff>
      <xdr:row>398</xdr:row>
      <xdr:rowOff>148301</xdr:rowOff>
    </xdr:to>
    <xdr:sp macro="" textlink="">
      <xdr:nvSpPr>
        <xdr:cNvPr id="66588" name="avatar">
          <a:extLst>
            <a:ext uri="{FF2B5EF4-FFF2-40B4-BE49-F238E27FC236}">
              <a16:creationId xmlns:a16="http://schemas.microsoft.com/office/drawing/2014/main" id="{BEE1F409-1900-4BF2-A430-359144BEE451}"/>
            </a:ext>
          </a:extLst>
        </xdr:cNvPr>
        <xdr:cNvSpPr>
          <a:spLocks noChangeAspect="1" noChangeArrowheads="1"/>
        </xdr:cNvSpPr>
      </xdr:nvSpPr>
      <xdr:spPr bwMode="auto">
        <a:xfrm>
          <a:off x="3876675" y="131445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397</xdr:row>
      <xdr:rowOff>0</xdr:rowOff>
    </xdr:from>
    <xdr:to>
      <xdr:col>0</xdr:col>
      <xdr:colOff>304800</xdr:colOff>
      <xdr:row>398</xdr:row>
      <xdr:rowOff>119062</xdr:rowOff>
    </xdr:to>
    <xdr:sp macro="" textlink="">
      <xdr:nvSpPr>
        <xdr:cNvPr id="66589" name="avatar">
          <a:extLst>
            <a:ext uri="{FF2B5EF4-FFF2-40B4-BE49-F238E27FC236}">
              <a16:creationId xmlns:a16="http://schemas.microsoft.com/office/drawing/2014/main" id="{3BDD5A5B-13B4-45E6-B65A-593E05B7C487}"/>
            </a:ext>
          </a:extLst>
        </xdr:cNvPr>
        <xdr:cNvSpPr>
          <a:spLocks noChangeAspect="1" noChangeArrowheads="1"/>
        </xdr:cNvSpPr>
      </xdr:nvSpPr>
      <xdr:spPr bwMode="auto">
        <a:xfrm>
          <a:off x="0" y="131445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397</xdr:row>
      <xdr:rowOff>0</xdr:rowOff>
    </xdr:from>
    <xdr:ext cx="304800" cy="304701"/>
    <xdr:sp macro="" textlink="">
      <xdr:nvSpPr>
        <xdr:cNvPr id="66590" name="avatar">
          <a:extLst>
            <a:ext uri="{FF2B5EF4-FFF2-40B4-BE49-F238E27FC236}">
              <a16:creationId xmlns:a16="http://schemas.microsoft.com/office/drawing/2014/main" id="{C05BB05D-3992-4E12-8E49-12AB92CCD3C7}"/>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28575</xdr:colOff>
      <xdr:row>0</xdr:row>
      <xdr:rowOff>85725</xdr:rowOff>
    </xdr:from>
    <xdr:to>
      <xdr:col>1</xdr:col>
      <xdr:colOff>429538</xdr:colOff>
      <xdr:row>0</xdr:row>
      <xdr:rowOff>380414</xdr:rowOff>
    </xdr:to>
    <xdr:pic>
      <xdr:nvPicPr>
        <xdr:cNvPr id="3" name="Figura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857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43</xdr:row>
      <xdr:rowOff>28575</xdr:rowOff>
    </xdr:from>
    <xdr:to>
      <xdr:col>11</xdr:col>
      <xdr:colOff>342900</xdr:colOff>
      <xdr:row>50</xdr:row>
      <xdr:rowOff>142875</xdr:rowOff>
    </xdr:to>
    <xdr:graphicFrame macro="">
      <xdr:nvGraphicFramePr>
        <xdr:cNvPr id="4233" name="Gráfico 3">
          <a:extLst>
            <a:ext uri="{FF2B5EF4-FFF2-40B4-BE49-F238E27FC236}">
              <a16:creationId xmlns:a16="http://schemas.microsoft.com/office/drawing/2014/main" id="{00000000-0008-0000-0300-000089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76200</xdr:colOff>
      <xdr:row>0</xdr:row>
      <xdr:rowOff>123825</xdr:rowOff>
    </xdr:from>
    <xdr:to>
      <xdr:col>2</xdr:col>
      <xdr:colOff>505738</xdr:colOff>
      <xdr:row>2</xdr:row>
      <xdr:rowOff>94664</xdr:rowOff>
    </xdr:to>
    <xdr:pic>
      <xdr:nvPicPr>
        <xdr:cNvPr id="4" name="Figura 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200" y="1238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152400</xdr:colOff>
      <xdr:row>0</xdr:row>
      <xdr:rowOff>114300</xdr:rowOff>
    </xdr:from>
    <xdr:to>
      <xdr:col>1</xdr:col>
      <xdr:colOff>1115338</xdr:colOff>
      <xdr:row>2</xdr:row>
      <xdr:rowOff>85139</xdr:rowOff>
    </xdr:to>
    <xdr:pic>
      <xdr:nvPicPr>
        <xdr:cNvPr id="3" name="Figura 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52400" y="114300"/>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a.karyna\Downloads\APF-OS-004-v0.1%20-%20Entrega%2007%20-%20Junho-2023.xlsx" TargetMode="External"/><Relationship Id="rId1" Type="http://schemas.openxmlformats.org/officeDocument/2006/relationships/externalLinkPath" Target="APF-OS-004-v0.1%20-%20Entrega%2007%20-%20Junho-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na.karyna\Downloads\APF-OS-004-v0.1%20-%20Entrega%2008%20-%20Julho-2023.xlsx" TargetMode="External"/><Relationship Id="rId1" Type="http://schemas.openxmlformats.org/officeDocument/2006/relationships/externalLinkPath" Target="APF-OS-004-v0.1%20-%20Entrega%2008%20-%20Julho-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refreshError="1"/>
      <sheetData sheetId="1" refreshError="1"/>
      <sheetData sheetId="2" refreshError="1">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sheetData sheetId="1"/>
      <sheetData sheetId="2">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sheetData sheetId="4"/>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V45"/>
  <sheetViews>
    <sheetView showGridLines="0" zoomScaleNormal="100" zoomScaleSheetLayoutView="100" workbookViewId="0">
      <pane ySplit="3" topLeftCell="A4" activePane="bottomLeft" state="frozen"/>
      <selection activeCell="B11" sqref="B11"/>
      <selection pane="bottomLeft" activeCell="F9" sqref="F9:N9"/>
    </sheetView>
  </sheetViews>
  <sheetFormatPr defaultRowHeight="13.5" x14ac:dyDescent="0.25"/>
  <cols>
    <col min="1" max="1" width="10.42578125" style="1" customWidth="1"/>
    <col min="2" max="2" width="2.5703125" style="1" customWidth="1"/>
    <col min="3" max="3" width="8.5703125" style="1" customWidth="1"/>
    <col min="4" max="4" width="4.5703125" style="1" customWidth="1"/>
    <col min="5" max="5" width="4" style="1" customWidth="1"/>
    <col min="6" max="6" width="4.5703125" style="1" customWidth="1"/>
    <col min="7" max="12" width="6" style="1" customWidth="1"/>
    <col min="13" max="13" width="18.42578125" style="1" customWidth="1"/>
    <col min="14" max="14" width="8.42578125" style="1" customWidth="1"/>
    <col min="15" max="15" width="11.5703125" style="1" customWidth="1"/>
    <col min="16" max="16" width="5.85546875" style="1" customWidth="1"/>
    <col min="17" max="18" width="2.5703125" style="1" customWidth="1"/>
    <col min="19" max="19" width="8" style="1" customWidth="1"/>
    <col min="20" max="22" width="2.5703125" style="1" customWidth="1"/>
  </cols>
  <sheetData>
    <row r="1" spans="1:22" ht="12.75" x14ac:dyDescent="0.2">
      <c r="A1" s="134" t="s">
        <v>0</v>
      </c>
      <c r="B1" s="134"/>
      <c r="C1" s="134"/>
      <c r="D1" s="134"/>
      <c r="E1" s="134"/>
      <c r="F1" s="134"/>
      <c r="G1" s="134"/>
      <c r="H1" s="134"/>
      <c r="I1" s="134"/>
      <c r="J1" s="134"/>
      <c r="K1" s="134"/>
      <c r="L1" s="134"/>
      <c r="M1" s="134"/>
      <c r="N1" s="134"/>
      <c r="O1" s="134"/>
      <c r="P1" s="134"/>
      <c r="Q1" s="134"/>
      <c r="R1" s="134"/>
      <c r="S1" s="134"/>
      <c r="T1" s="134"/>
      <c r="U1" s="134"/>
      <c r="V1" s="134"/>
    </row>
    <row r="2" spans="1:22" ht="12.75" x14ac:dyDescent="0.2">
      <c r="A2" s="134"/>
      <c r="B2" s="134"/>
      <c r="C2" s="134"/>
      <c r="D2" s="134"/>
      <c r="E2" s="134"/>
      <c r="F2" s="134"/>
      <c r="G2" s="134"/>
      <c r="H2" s="134"/>
      <c r="I2" s="134"/>
      <c r="J2" s="134"/>
      <c r="K2" s="134"/>
      <c r="L2" s="134"/>
      <c r="M2" s="134"/>
      <c r="N2" s="134"/>
      <c r="O2" s="134"/>
      <c r="P2" s="134"/>
      <c r="Q2" s="134"/>
      <c r="R2" s="134"/>
      <c r="S2" s="134"/>
      <c r="T2" s="134"/>
      <c r="U2" s="134"/>
      <c r="V2" s="134"/>
    </row>
    <row r="3" spans="1:22" ht="12.75" x14ac:dyDescent="0.2">
      <c r="A3" s="134"/>
      <c r="B3" s="134"/>
      <c r="C3" s="134"/>
      <c r="D3" s="134"/>
      <c r="E3" s="134"/>
      <c r="F3" s="134"/>
      <c r="G3" s="134"/>
      <c r="H3" s="134"/>
      <c r="I3" s="134"/>
      <c r="J3" s="134"/>
      <c r="K3" s="134"/>
      <c r="L3" s="134"/>
      <c r="M3" s="134"/>
      <c r="N3" s="134"/>
      <c r="O3" s="134"/>
      <c r="P3" s="134"/>
      <c r="Q3" s="134"/>
      <c r="R3" s="134"/>
      <c r="S3" s="134"/>
      <c r="T3" s="134"/>
      <c r="U3" s="134"/>
      <c r="V3" s="134"/>
    </row>
    <row r="4" spans="1:22" x14ac:dyDescent="0.25">
      <c r="A4" s="130" t="s">
        <v>1</v>
      </c>
      <c r="B4" s="130"/>
      <c r="C4" s="130"/>
      <c r="D4" s="130"/>
      <c r="E4" s="130"/>
      <c r="F4" s="131" t="s">
        <v>2</v>
      </c>
      <c r="G4" s="131"/>
      <c r="H4" s="131"/>
      <c r="I4" s="131"/>
      <c r="J4" s="131"/>
      <c r="K4" s="131"/>
      <c r="L4" s="131"/>
      <c r="M4" s="131"/>
      <c r="N4" s="131"/>
      <c r="O4" s="135" t="s">
        <v>3</v>
      </c>
      <c r="P4" s="135"/>
      <c r="Q4" s="133">
        <f>Funções!L4</f>
        <v>688</v>
      </c>
      <c r="R4" s="133"/>
      <c r="S4" s="133"/>
      <c r="T4" s="133"/>
      <c r="U4" s="133"/>
      <c r="V4" s="133"/>
    </row>
    <row r="5" spans="1:22" x14ac:dyDescent="0.25">
      <c r="A5" s="130" t="s">
        <v>4</v>
      </c>
      <c r="B5" s="130"/>
      <c r="C5" s="130"/>
      <c r="D5" s="130"/>
      <c r="E5" s="130"/>
      <c r="F5" s="131"/>
      <c r="G5" s="131"/>
      <c r="H5" s="131"/>
      <c r="I5" s="131"/>
      <c r="J5" s="131"/>
      <c r="K5" s="131"/>
      <c r="L5" s="131"/>
      <c r="M5" s="131"/>
      <c r="N5" s="131"/>
      <c r="O5" s="132" t="s">
        <v>5</v>
      </c>
      <c r="P5" s="132"/>
      <c r="Q5" s="133">
        <f>Funções!L5</f>
        <v>688</v>
      </c>
      <c r="R5" s="133"/>
      <c r="S5" s="133"/>
      <c r="T5" s="133"/>
      <c r="U5" s="133"/>
      <c r="V5" s="133"/>
    </row>
    <row r="6" spans="1:22" x14ac:dyDescent="0.25">
      <c r="A6" s="130" t="s">
        <v>6</v>
      </c>
      <c r="B6" s="130"/>
      <c r="C6" s="130"/>
      <c r="D6" s="130"/>
      <c r="E6" s="130"/>
      <c r="F6" s="136" t="s">
        <v>7</v>
      </c>
      <c r="G6" s="136"/>
      <c r="H6" s="136"/>
      <c r="I6" s="136"/>
      <c r="J6" s="136"/>
      <c r="K6" s="136"/>
      <c r="L6" s="136"/>
      <c r="M6" s="136"/>
      <c r="N6" s="136"/>
      <c r="O6" s="132" t="s">
        <v>8</v>
      </c>
      <c r="P6" s="132"/>
      <c r="Q6" s="133">
        <f>Funções!L6</f>
        <v>1245</v>
      </c>
      <c r="R6" s="133"/>
      <c r="S6" s="133"/>
      <c r="T6" s="133"/>
      <c r="U6" s="133"/>
      <c r="V6" s="133"/>
    </row>
    <row r="7" spans="1:22" ht="12.75" x14ac:dyDescent="0.2">
      <c r="A7" s="130" t="s">
        <v>9</v>
      </c>
      <c r="B7" s="130"/>
      <c r="C7" s="130"/>
      <c r="D7" s="130"/>
      <c r="E7" s="130"/>
      <c r="F7" s="131" t="s">
        <v>10</v>
      </c>
      <c r="G7" s="131"/>
      <c r="H7" s="131"/>
      <c r="I7" s="131"/>
      <c r="J7" s="131"/>
      <c r="K7" s="131"/>
      <c r="L7" s="131"/>
      <c r="M7" s="131"/>
      <c r="N7" s="131"/>
      <c r="O7" s="132" t="s">
        <v>11</v>
      </c>
      <c r="P7" s="132"/>
      <c r="Q7" s="132"/>
      <c r="R7" s="137" t="s">
        <v>12</v>
      </c>
      <c r="S7" s="137"/>
      <c r="T7" s="137"/>
      <c r="U7" s="137"/>
      <c r="V7" s="137"/>
    </row>
    <row r="8" spans="1:22" ht="12.75" x14ac:dyDescent="0.2">
      <c r="A8" s="130" t="s">
        <v>13</v>
      </c>
      <c r="B8" s="130"/>
      <c r="C8" s="130"/>
      <c r="D8" s="130"/>
      <c r="E8" s="130"/>
      <c r="F8" s="131" t="s">
        <v>14</v>
      </c>
      <c r="G8" s="131"/>
      <c r="H8" s="131"/>
      <c r="I8" s="131"/>
      <c r="J8" s="131"/>
      <c r="K8" s="131"/>
      <c r="L8" s="131"/>
      <c r="M8" s="131"/>
      <c r="N8" s="131"/>
      <c r="O8" s="132" t="s">
        <v>15</v>
      </c>
      <c r="P8" s="132"/>
      <c r="Q8" s="132"/>
      <c r="R8" s="137" t="s">
        <v>16</v>
      </c>
      <c r="S8" s="137"/>
      <c r="T8" s="137"/>
      <c r="U8" s="137"/>
      <c r="V8" s="137"/>
    </row>
    <row r="9" spans="1:22" x14ac:dyDescent="0.25">
      <c r="A9" s="130" t="s">
        <v>17</v>
      </c>
      <c r="B9" s="130"/>
      <c r="C9" s="130"/>
      <c r="D9" s="130"/>
      <c r="E9" s="130"/>
      <c r="F9" s="136" t="s">
        <v>18</v>
      </c>
      <c r="G9" s="136"/>
      <c r="H9" s="136"/>
      <c r="I9" s="136"/>
      <c r="J9" s="136"/>
      <c r="K9" s="136"/>
      <c r="L9" s="136"/>
      <c r="M9" s="136"/>
      <c r="N9" s="136"/>
      <c r="O9" s="138" t="s">
        <v>19</v>
      </c>
      <c r="P9" s="138"/>
      <c r="Q9" s="138"/>
      <c r="R9" s="139">
        <v>44844</v>
      </c>
      <c r="S9" s="139"/>
      <c r="T9" s="139"/>
      <c r="U9" s="139"/>
      <c r="V9" s="139"/>
    </row>
    <row r="10" spans="1:22" x14ac:dyDescent="0.25">
      <c r="A10" s="130" t="s">
        <v>20</v>
      </c>
      <c r="B10" s="130"/>
      <c r="C10" s="130"/>
      <c r="D10" s="130"/>
      <c r="E10" s="130"/>
      <c r="F10" s="136"/>
      <c r="G10" s="136"/>
      <c r="H10" s="136"/>
      <c r="I10" s="136"/>
      <c r="J10" s="136"/>
      <c r="K10" s="136"/>
      <c r="L10" s="136"/>
      <c r="M10" s="136"/>
      <c r="N10" s="136"/>
      <c r="O10" s="138" t="s">
        <v>21</v>
      </c>
      <c r="P10" s="138"/>
      <c r="Q10" s="138"/>
      <c r="R10" s="139"/>
      <c r="S10" s="139"/>
      <c r="T10" s="139"/>
      <c r="U10" s="139"/>
      <c r="V10" s="139"/>
    </row>
    <row r="11" spans="1:22" x14ac:dyDescent="0.2">
      <c r="A11" s="140" t="s">
        <v>22</v>
      </c>
      <c r="B11" s="140"/>
      <c r="C11" s="140"/>
      <c r="D11" s="140"/>
      <c r="E11" s="140"/>
      <c r="F11" s="140"/>
      <c r="G11" s="140"/>
      <c r="H11" s="140"/>
      <c r="I11" s="140"/>
      <c r="J11" s="140"/>
      <c r="K11" s="140"/>
      <c r="L11" s="140"/>
      <c r="M11" s="140"/>
      <c r="N11" s="140"/>
      <c r="O11" s="140"/>
      <c r="P11" s="140"/>
      <c r="Q11" s="140"/>
      <c r="R11" s="140"/>
      <c r="S11" s="140"/>
      <c r="T11" s="140"/>
      <c r="U11" s="140"/>
      <c r="V11" s="140"/>
    </row>
    <row r="12" spans="1:22" ht="12.75" x14ac:dyDescent="0.2">
      <c r="A12" s="142" t="s">
        <v>23</v>
      </c>
      <c r="B12" s="142"/>
      <c r="C12" s="142"/>
      <c r="D12" s="142"/>
      <c r="E12" s="142"/>
      <c r="F12" s="142"/>
      <c r="G12" s="142"/>
      <c r="H12" s="142"/>
      <c r="I12" s="142"/>
      <c r="J12" s="142"/>
      <c r="K12" s="142"/>
      <c r="L12" s="142"/>
      <c r="M12" s="142"/>
      <c r="N12" s="142"/>
      <c r="O12" s="142"/>
      <c r="P12" s="142"/>
      <c r="Q12" s="142"/>
      <c r="R12" s="142"/>
      <c r="S12" s="142"/>
      <c r="T12" s="142"/>
      <c r="U12" s="142"/>
      <c r="V12" s="142"/>
    </row>
    <row r="13" spans="1:22" ht="12.75" x14ac:dyDescent="0.2">
      <c r="A13" s="142"/>
      <c r="B13" s="142"/>
      <c r="C13" s="142"/>
      <c r="D13" s="142"/>
      <c r="E13" s="142"/>
      <c r="F13" s="142"/>
      <c r="G13" s="142"/>
      <c r="H13" s="142"/>
      <c r="I13" s="142"/>
      <c r="J13" s="142"/>
      <c r="K13" s="142"/>
      <c r="L13" s="142"/>
      <c r="M13" s="142"/>
      <c r="N13" s="142"/>
      <c r="O13" s="142"/>
      <c r="P13" s="142"/>
      <c r="Q13" s="142"/>
      <c r="R13" s="142"/>
      <c r="S13" s="142"/>
      <c r="T13" s="142"/>
      <c r="U13" s="142"/>
      <c r="V13" s="142"/>
    </row>
    <row r="14" spans="1:22" ht="12.75" x14ac:dyDescent="0.2">
      <c r="A14" s="142"/>
      <c r="B14" s="142"/>
      <c r="C14" s="142"/>
      <c r="D14" s="142"/>
      <c r="E14" s="142"/>
      <c r="F14" s="142"/>
      <c r="G14" s="142"/>
      <c r="H14" s="142"/>
      <c r="I14" s="142"/>
      <c r="J14" s="142"/>
      <c r="K14" s="142"/>
      <c r="L14" s="142"/>
      <c r="M14" s="142"/>
      <c r="N14" s="142"/>
      <c r="O14" s="142"/>
      <c r="P14" s="142"/>
      <c r="Q14" s="142"/>
      <c r="R14" s="142"/>
      <c r="S14" s="142"/>
      <c r="T14" s="142"/>
      <c r="U14" s="142"/>
      <c r="V14" s="142"/>
    </row>
    <row r="15" spans="1:22" ht="90.75" customHeight="1" x14ac:dyDescent="0.2">
      <c r="A15" s="142"/>
      <c r="B15" s="142"/>
      <c r="C15" s="142"/>
      <c r="D15" s="142"/>
      <c r="E15" s="142"/>
      <c r="F15" s="142"/>
      <c r="G15" s="142"/>
      <c r="H15" s="142"/>
      <c r="I15" s="142"/>
      <c r="J15" s="142"/>
      <c r="K15" s="142"/>
      <c r="L15" s="142"/>
      <c r="M15" s="142"/>
      <c r="N15" s="142"/>
      <c r="O15" s="142"/>
      <c r="P15" s="142"/>
      <c r="Q15" s="142"/>
      <c r="R15" s="142"/>
      <c r="S15" s="142"/>
      <c r="T15" s="142"/>
      <c r="U15" s="142"/>
      <c r="V15" s="142"/>
    </row>
    <row r="16" spans="1:22" x14ac:dyDescent="0.2">
      <c r="A16" s="140" t="s">
        <v>24</v>
      </c>
      <c r="B16" s="140"/>
      <c r="C16" s="140"/>
      <c r="D16" s="140"/>
      <c r="E16" s="140"/>
      <c r="F16" s="140"/>
      <c r="G16" s="140"/>
      <c r="H16" s="140"/>
      <c r="I16" s="140"/>
      <c r="J16" s="140"/>
      <c r="K16" s="140"/>
      <c r="L16" s="140"/>
      <c r="M16" s="140"/>
      <c r="N16" s="140"/>
      <c r="O16" s="140"/>
      <c r="P16" s="140"/>
      <c r="Q16" s="140"/>
      <c r="R16" s="140"/>
      <c r="S16" s="140"/>
      <c r="T16" s="140"/>
      <c r="U16" s="140"/>
      <c r="V16" s="140"/>
    </row>
    <row r="17" spans="1:22" ht="12.75" x14ac:dyDescent="0.2">
      <c r="A17" s="141" t="s">
        <v>25</v>
      </c>
      <c r="B17" s="142"/>
      <c r="C17" s="142"/>
      <c r="D17" s="142"/>
      <c r="E17" s="142"/>
      <c r="F17" s="142"/>
      <c r="G17" s="142"/>
      <c r="H17" s="142"/>
      <c r="I17" s="142"/>
      <c r="J17" s="142"/>
      <c r="K17" s="142"/>
      <c r="L17" s="142"/>
      <c r="M17" s="142"/>
      <c r="N17" s="142"/>
      <c r="O17" s="142"/>
      <c r="P17" s="142"/>
      <c r="Q17" s="142"/>
      <c r="R17" s="142"/>
      <c r="S17" s="142"/>
      <c r="T17" s="142"/>
      <c r="U17" s="142"/>
      <c r="V17" s="142"/>
    </row>
    <row r="18" spans="1:22" ht="12.75" x14ac:dyDescent="0.2">
      <c r="A18" s="142"/>
      <c r="B18" s="142"/>
      <c r="C18" s="142"/>
      <c r="D18" s="142"/>
      <c r="E18" s="142"/>
      <c r="F18" s="142"/>
      <c r="G18" s="142"/>
      <c r="H18" s="142"/>
      <c r="I18" s="142"/>
      <c r="J18" s="142"/>
      <c r="K18" s="142"/>
      <c r="L18" s="142"/>
      <c r="M18" s="142"/>
      <c r="N18" s="142"/>
      <c r="O18" s="142"/>
      <c r="P18" s="142"/>
      <c r="Q18" s="142"/>
      <c r="R18" s="142"/>
      <c r="S18" s="142"/>
      <c r="T18" s="142"/>
      <c r="U18" s="142"/>
      <c r="V18" s="142"/>
    </row>
    <row r="19" spans="1:22" ht="39.75" customHeight="1" x14ac:dyDescent="0.2">
      <c r="A19" s="142"/>
      <c r="B19" s="142"/>
      <c r="C19" s="142"/>
      <c r="D19" s="142"/>
      <c r="E19" s="142"/>
      <c r="F19" s="142"/>
      <c r="G19" s="142"/>
      <c r="H19" s="142"/>
      <c r="I19" s="142"/>
      <c r="J19" s="142"/>
      <c r="K19" s="142"/>
      <c r="L19" s="142"/>
      <c r="M19" s="142"/>
      <c r="N19" s="142"/>
      <c r="O19" s="142"/>
      <c r="P19" s="142"/>
      <c r="Q19" s="142"/>
      <c r="R19" s="142"/>
      <c r="S19" s="142"/>
      <c r="T19" s="142"/>
      <c r="U19" s="142"/>
      <c r="V19" s="142"/>
    </row>
    <row r="20" spans="1:22" ht="273.75" customHeight="1" x14ac:dyDescent="0.2">
      <c r="A20" s="142"/>
      <c r="B20" s="142"/>
      <c r="C20" s="142"/>
      <c r="D20" s="142"/>
      <c r="E20" s="142"/>
      <c r="F20" s="142"/>
      <c r="G20" s="142"/>
      <c r="H20" s="142"/>
      <c r="I20" s="142"/>
      <c r="J20" s="142"/>
      <c r="K20" s="142"/>
      <c r="L20" s="142"/>
      <c r="M20" s="142"/>
      <c r="N20" s="142"/>
      <c r="O20" s="142"/>
      <c r="P20" s="142"/>
      <c r="Q20" s="142"/>
      <c r="R20" s="142"/>
      <c r="S20" s="142"/>
      <c r="T20" s="142"/>
      <c r="U20" s="142"/>
      <c r="V20" s="142"/>
    </row>
    <row r="21" spans="1:22" x14ac:dyDescent="0.2">
      <c r="A21" s="140" t="s">
        <v>26</v>
      </c>
      <c r="B21" s="140"/>
      <c r="C21" s="140"/>
      <c r="D21" s="140"/>
      <c r="E21" s="140"/>
      <c r="F21" s="140"/>
      <c r="G21" s="140"/>
      <c r="H21" s="140"/>
      <c r="I21" s="140"/>
      <c r="J21" s="140"/>
      <c r="K21" s="140"/>
      <c r="L21" s="140"/>
      <c r="M21" s="140"/>
      <c r="N21" s="140"/>
      <c r="O21" s="140"/>
      <c r="P21" s="140"/>
      <c r="Q21" s="140"/>
      <c r="R21" s="140"/>
      <c r="S21" s="140"/>
      <c r="T21" s="140"/>
      <c r="U21" s="140"/>
      <c r="V21" s="140"/>
    </row>
    <row r="22" spans="1:22" ht="12.75" x14ac:dyDescent="0.2">
      <c r="A22" s="143" t="s">
        <v>27</v>
      </c>
      <c r="B22" s="144"/>
      <c r="C22" s="144"/>
      <c r="D22" s="144"/>
      <c r="E22" s="144"/>
      <c r="F22" s="144"/>
      <c r="G22" s="144"/>
      <c r="H22" s="144"/>
      <c r="I22" s="144"/>
      <c r="J22" s="144"/>
      <c r="K22" s="144"/>
      <c r="L22" s="144"/>
      <c r="M22" s="144"/>
      <c r="N22" s="144"/>
      <c r="O22" s="144"/>
      <c r="P22" s="144"/>
      <c r="Q22" s="144"/>
      <c r="R22" s="144"/>
      <c r="S22" s="144"/>
      <c r="T22" s="144"/>
      <c r="U22" s="144"/>
      <c r="V22" s="144"/>
    </row>
    <row r="23" spans="1:22" ht="12.7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row>
    <row r="24" spans="1:22" ht="12.75" x14ac:dyDescent="0.2">
      <c r="A24" s="144"/>
      <c r="B24" s="144"/>
      <c r="C24" s="144"/>
      <c r="D24" s="144"/>
      <c r="E24" s="144"/>
      <c r="F24" s="144"/>
      <c r="G24" s="144"/>
      <c r="H24" s="144"/>
      <c r="I24" s="144"/>
      <c r="J24" s="144"/>
      <c r="K24" s="144"/>
      <c r="L24" s="144"/>
      <c r="M24" s="144"/>
      <c r="N24" s="144"/>
      <c r="O24" s="144"/>
      <c r="P24" s="144"/>
      <c r="Q24" s="144"/>
      <c r="R24" s="144"/>
      <c r="S24" s="144"/>
      <c r="T24" s="144"/>
      <c r="U24" s="144"/>
      <c r="V24" s="144"/>
    </row>
    <row r="25" spans="1:22" ht="12.75" x14ac:dyDescent="0.2">
      <c r="A25" s="144"/>
      <c r="B25" s="144"/>
      <c r="C25" s="144"/>
      <c r="D25" s="144"/>
      <c r="E25" s="144"/>
      <c r="F25" s="144"/>
      <c r="G25" s="144"/>
      <c r="H25" s="144"/>
      <c r="I25" s="144"/>
      <c r="J25" s="144"/>
      <c r="K25" s="144"/>
      <c r="L25" s="144"/>
      <c r="M25" s="144"/>
      <c r="N25" s="144"/>
      <c r="O25" s="144"/>
      <c r="P25" s="144"/>
      <c r="Q25" s="144"/>
      <c r="R25" s="144"/>
      <c r="S25" s="144"/>
      <c r="T25" s="144"/>
      <c r="U25" s="144"/>
      <c r="V25" s="144"/>
    </row>
    <row r="26" spans="1:22" ht="12.75" x14ac:dyDescent="0.2">
      <c r="A26" s="144"/>
      <c r="B26" s="144"/>
      <c r="C26" s="144"/>
      <c r="D26" s="144"/>
      <c r="E26" s="144"/>
      <c r="F26" s="144"/>
      <c r="G26" s="144"/>
      <c r="H26" s="144"/>
      <c r="I26" s="144"/>
      <c r="J26" s="144"/>
      <c r="K26" s="144"/>
      <c r="L26" s="144"/>
      <c r="M26" s="144"/>
      <c r="N26" s="144"/>
      <c r="O26" s="144"/>
      <c r="P26" s="144"/>
      <c r="Q26" s="144"/>
      <c r="R26" s="144"/>
      <c r="S26" s="144"/>
      <c r="T26" s="144"/>
      <c r="U26" s="144"/>
      <c r="V26" s="144"/>
    </row>
    <row r="27" spans="1:22" ht="12.75" x14ac:dyDescent="0.2">
      <c r="A27" s="144"/>
      <c r="B27" s="144"/>
      <c r="C27" s="144"/>
      <c r="D27" s="144"/>
      <c r="E27" s="144"/>
      <c r="F27" s="144"/>
      <c r="G27" s="144"/>
      <c r="H27" s="144"/>
      <c r="I27" s="144"/>
      <c r="J27" s="144"/>
      <c r="K27" s="144"/>
      <c r="L27" s="144"/>
      <c r="M27" s="144"/>
      <c r="N27" s="144"/>
      <c r="O27" s="144"/>
      <c r="P27" s="144"/>
      <c r="Q27" s="144"/>
      <c r="R27" s="144"/>
      <c r="S27" s="144"/>
      <c r="T27" s="144"/>
      <c r="U27" s="144"/>
      <c r="V27" s="144"/>
    </row>
    <row r="28" spans="1:22" ht="12.75" x14ac:dyDescent="0.2">
      <c r="A28" s="144"/>
      <c r="B28" s="144"/>
      <c r="C28" s="144"/>
      <c r="D28" s="144"/>
      <c r="E28" s="144"/>
      <c r="F28" s="144"/>
      <c r="G28" s="144"/>
      <c r="H28" s="144"/>
      <c r="I28" s="144"/>
      <c r="J28" s="144"/>
      <c r="K28" s="144"/>
      <c r="L28" s="144"/>
      <c r="M28" s="144"/>
      <c r="N28" s="144"/>
      <c r="O28" s="144"/>
      <c r="P28" s="144"/>
      <c r="Q28" s="144"/>
      <c r="R28" s="144"/>
      <c r="S28" s="144"/>
      <c r="T28" s="144"/>
      <c r="U28" s="144"/>
      <c r="V28" s="144"/>
    </row>
    <row r="29" spans="1:22" ht="12.75" x14ac:dyDescent="0.2">
      <c r="A29" s="144"/>
      <c r="B29" s="144"/>
      <c r="C29" s="144"/>
      <c r="D29" s="144"/>
      <c r="E29" s="144"/>
      <c r="F29" s="144"/>
      <c r="G29" s="144"/>
      <c r="H29" s="144"/>
      <c r="I29" s="144"/>
      <c r="J29" s="144"/>
      <c r="K29" s="144"/>
      <c r="L29" s="144"/>
      <c r="M29" s="144"/>
      <c r="N29" s="144"/>
      <c r="O29" s="144"/>
      <c r="P29" s="144"/>
      <c r="Q29" s="144"/>
      <c r="R29" s="144"/>
      <c r="S29" s="144"/>
      <c r="T29" s="144"/>
      <c r="U29" s="144"/>
      <c r="V29" s="144"/>
    </row>
    <row r="30" spans="1:22" ht="12.75" x14ac:dyDescent="0.2">
      <c r="A30" s="144"/>
      <c r="B30" s="144"/>
      <c r="C30" s="144"/>
      <c r="D30" s="144"/>
      <c r="E30" s="144"/>
      <c r="F30" s="144"/>
      <c r="G30" s="144"/>
      <c r="H30" s="144"/>
      <c r="I30" s="144"/>
      <c r="J30" s="144"/>
      <c r="K30" s="144"/>
      <c r="L30" s="144"/>
      <c r="M30" s="144"/>
      <c r="N30" s="144"/>
      <c r="O30" s="144"/>
      <c r="P30" s="144"/>
      <c r="Q30" s="144"/>
      <c r="R30" s="144"/>
      <c r="S30" s="144"/>
      <c r="T30" s="144"/>
      <c r="U30" s="144"/>
      <c r="V30" s="144"/>
    </row>
    <row r="31" spans="1:22" ht="12.75" x14ac:dyDescent="0.2">
      <c r="A31" s="144"/>
      <c r="B31" s="144"/>
      <c r="C31" s="144"/>
      <c r="D31" s="144"/>
      <c r="E31" s="144"/>
      <c r="F31" s="144"/>
      <c r="G31" s="144"/>
      <c r="H31" s="144"/>
      <c r="I31" s="144"/>
      <c r="J31" s="144"/>
      <c r="K31" s="144"/>
      <c r="L31" s="144"/>
      <c r="M31" s="144"/>
      <c r="N31" s="144"/>
      <c r="O31" s="144"/>
      <c r="P31" s="144"/>
      <c r="Q31" s="144"/>
      <c r="R31" s="144"/>
      <c r="S31" s="144"/>
      <c r="T31" s="144"/>
      <c r="U31" s="144"/>
      <c r="V31" s="144"/>
    </row>
    <row r="32" spans="1:22" ht="12.75" x14ac:dyDescent="0.2">
      <c r="A32" s="144"/>
      <c r="B32" s="144"/>
      <c r="C32" s="144"/>
      <c r="D32" s="144"/>
      <c r="E32" s="144"/>
      <c r="F32" s="144"/>
      <c r="G32" s="144"/>
      <c r="H32" s="144"/>
      <c r="I32" s="144"/>
      <c r="J32" s="144"/>
      <c r="K32" s="144"/>
      <c r="L32" s="144"/>
      <c r="M32" s="144"/>
      <c r="N32" s="144"/>
      <c r="O32" s="144"/>
      <c r="P32" s="144"/>
      <c r="Q32" s="144"/>
      <c r="R32" s="144"/>
      <c r="S32" s="144"/>
      <c r="T32" s="144"/>
      <c r="U32" s="144"/>
      <c r="V32" s="144"/>
    </row>
    <row r="33" spans="1:22" ht="12.75"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row>
    <row r="34" spans="1:22" ht="12.75" x14ac:dyDescent="0.2">
      <c r="A34" s="144"/>
      <c r="B34" s="144"/>
      <c r="C34" s="144"/>
      <c r="D34" s="144"/>
      <c r="E34" s="144"/>
      <c r="F34" s="144"/>
      <c r="G34" s="144"/>
      <c r="H34" s="144"/>
      <c r="I34" s="144"/>
      <c r="J34" s="144"/>
      <c r="K34" s="144"/>
      <c r="L34" s="144"/>
      <c r="M34" s="144"/>
      <c r="N34" s="144"/>
      <c r="O34" s="144"/>
      <c r="P34" s="144"/>
      <c r="Q34" s="144"/>
      <c r="R34" s="144"/>
      <c r="S34" s="144"/>
      <c r="T34" s="144"/>
      <c r="U34" s="144"/>
      <c r="V34" s="144"/>
    </row>
    <row r="35" spans="1:22" ht="12.75" x14ac:dyDescent="0.2">
      <c r="A35" s="144"/>
      <c r="B35" s="144"/>
      <c r="C35" s="144"/>
      <c r="D35" s="144"/>
      <c r="E35" s="144"/>
      <c r="F35" s="144"/>
      <c r="G35" s="144"/>
      <c r="H35" s="144"/>
      <c r="I35" s="144"/>
      <c r="J35" s="144"/>
      <c r="K35" s="144"/>
      <c r="L35" s="144"/>
      <c r="M35" s="144"/>
      <c r="N35" s="144"/>
      <c r="O35" s="144"/>
      <c r="P35" s="144"/>
      <c r="Q35" s="144"/>
      <c r="R35" s="144"/>
      <c r="S35" s="144"/>
      <c r="T35" s="144"/>
      <c r="U35" s="144"/>
      <c r="V35" s="144"/>
    </row>
    <row r="36" spans="1:22" ht="12.75" x14ac:dyDescent="0.2">
      <c r="A36" s="144"/>
      <c r="B36" s="144"/>
      <c r="C36" s="144"/>
      <c r="D36" s="144"/>
      <c r="E36" s="144"/>
      <c r="F36" s="144"/>
      <c r="G36" s="144"/>
      <c r="H36" s="144"/>
      <c r="I36" s="144"/>
      <c r="J36" s="144"/>
      <c r="K36" s="144"/>
      <c r="L36" s="144"/>
      <c r="M36" s="144"/>
      <c r="N36" s="144"/>
      <c r="O36" s="144"/>
      <c r="P36" s="144"/>
      <c r="Q36" s="144"/>
      <c r="R36" s="144"/>
      <c r="S36" s="144"/>
      <c r="T36" s="144"/>
      <c r="U36" s="144"/>
      <c r="V36" s="144"/>
    </row>
    <row r="37" spans="1:22" ht="12.75" x14ac:dyDescent="0.2">
      <c r="A37" s="144"/>
      <c r="B37" s="144"/>
      <c r="C37" s="144"/>
      <c r="D37" s="144"/>
      <c r="E37" s="144"/>
      <c r="F37" s="144"/>
      <c r="G37" s="144"/>
      <c r="H37" s="144"/>
      <c r="I37" s="144"/>
      <c r="J37" s="144"/>
      <c r="K37" s="144"/>
      <c r="L37" s="144"/>
      <c r="M37" s="144"/>
      <c r="N37" s="144"/>
      <c r="O37" s="144"/>
      <c r="P37" s="144"/>
      <c r="Q37" s="144"/>
      <c r="R37" s="144"/>
      <c r="S37" s="144"/>
      <c r="T37" s="144"/>
      <c r="U37" s="144"/>
      <c r="V37" s="144"/>
    </row>
    <row r="38" spans="1:22" ht="12.75" x14ac:dyDescent="0.2">
      <c r="A38" s="144"/>
      <c r="B38" s="144"/>
      <c r="C38" s="144"/>
      <c r="D38" s="144"/>
      <c r="E38" s="144"/>
      <c r="F38" s="144"/>
      <c r="G38" s="144"/>
      <c r="H38" s="144"/>
      <c r="I38" s="144"/>
      <c r="J38" s="144"/>
      <c r="K38" s="144"/>
      <c r="L38" s="144"/>
      <c r="M38" s="144"/>
      <c r="N38" s="144"/>
      <c r="O38" s="144"/>
      <c r="P38" s="144"/>
      <c r="Q38" s="144"/>
      <c r="R38" s="144"/>
      <c r="S38" s="144"/>
      <c r="T38" s="144"/>
      <c r="U38" s="144"/>
      <c r="V38" s="144"/>
    </row>
    <row r="39" spans="1:22" ht="12.75"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2.75" x14ac:dyDescent="0.2">
      <c r="A40" s="144"/>
      <c r="B40" s="144"/>
      <c r="C40" s="144"/>
      <c r="D40" s="144"/>
      <c r="E40" s="144"/>
      <c r="F40" s="144"/>
      <c r="G40" s="144"/>
      <c r="H40" s="144"/>
      <c r="I40" s="144"/>
      <c r="J40" s="144"/>
      <c r="K40" s="144"/>
      <c r="L40" s="144"/>
      <c r="M40" s="144"/>
      <c r="N40" s="144"/>
      <c r="O40" s="144"/>
      <c r="P40" s="144"/>
      <c r="Q40" s="144"/>
      <c r="R40" s="144"/>
      <c r="S40" s="144"/>
      <c r="T40" s="144"/>
      <c r="U40" s="144"/>
      <c r="V40" s="144"/>
    </row>
    <row r="41" spans="1:22" ht="12.75" x14ac:dyDescent="0.2">
      <c r="A41" s="144"/>
      <c r="B41" s="144"/>
      <c r="C41" s="144"/>
      <c r="D41" s="144"/>
      <c r="E41" s="144"/>
      <c r="F41" s="144"/>
      <c r="G41" s="144"/>
      <c r="H41" s="144"/>
      <c r="I41" s="144"/>
      <c r="J41" s="144"/>
      <c r="K41" s="144"/>
      <c r="L41" s="144"/>
      <c r="M41" s="144"/>
      <c r="N41" s="144"/>
      <c r="O41" s="144"/>
      <c r="P41" s="144"/>
      <c r="Q41" s="144"/>
      <c r="R41" s="144"/>
      <c r="S41" s="144"/>
      <c r="T41" s="144"/>
      <c r="U41" s="144"/>
      <c r="V41" s="144"/>
    </row>
    <row r="42" spans="1:22" ht="12.75" x14ac:dyDescent="0.2">
      <c r="A42" s="144"/>
      <c r="B42" s="144"/>
      <c r="C42" s="144"/>
      <c r="D42" s="144"/>
      <c r="E42" s="144"/>
      <c r="F42" s="144"/>
      <c r="G42" s="144"/>
      <c r="H42" s="144"/>
      <c r="I42" s="144"/>
      <c r="J42" s="144"/>
      <c r="K42" s="144"/>
      <c r="L42" s="144"/>
      <c r="M42" s="144"/>
      <c r="N42" s="144"/>
      <c r="O42" s="144"/>
      <c r="P42" s="144"/>
      <c r="Q42" s="144"/>
      <c r="R42" s="144"/>
      <c r="S42" s="144"/>
      <c r="T42" s="144"/>
      <c r="U42" s="144"/>
      <c r="V42" s="144"/>
    </row>
    <row r="43" spans="1:22" ht="12.75" x14ac:dyDescent="0.2">
      <c r="A43" s="144"/>
      <c r="B43" s="144"/>
      <c r="C43" s="144"/>
      <c r="D43" s="144"/>
      <c r="E43" s="144"/>
      <c r="F43" s="144"/>
      <c r="G43" s="144"/>
      <c r="H43" s="144"/>
      <c r="I43" s="144"/>
      <c r="J43" s="144"/>
      <c r="K43" s="144"/>
      <c r="L43" s="144"/>
      <c r="M43" s="144"/>
      <c r="N43" s="144"/>
      <c r="O43" s="144"/>
      <c r="P43" s="144"/>
      <c r="Q43" s="144"/>
      <c r="R43" s="144"/>
      <c r="S43" s="144"/>
      <c r="T43" s="144"/>
      <c r="U43" s="144"/>
      <c r="V43" s="144"/>
    </row>
    <row r="44" spans="1:22" ht="12.75" x14ac:dyDescent="0.2">
      <c r="A44" s="144"/>
      <c r="B44" s="144"/>
      <c r="C44" s="144"/>
      <c r="D44" s="144"/>
      <c r="E44" s="144"/>
      <c r="F44" s="144"/>
      <c r="G44" s="144"/>
      <c r="H44" s="144"/>
      <c r="I44" s="144"/>
      <c r="J44" s="144"/>
      <c r="K44" s="144"/>
      <c r="L44" s="144"/>
      <c r="M44" s="144"/>
      <c r="N44" s="144"/>
      <c r="O44" s="144"/>
      <c r="P44" s="144"/>
      <c r="Q44" s="144"/>
      <c r="R44" s="144"/>
      <c r="S44" s="144"/>
      <c r="T44" s="144"/>
      <c r="U44" s="144"/>
      <c r="V44" s="144"/>
    </row>
    <row r="45" spans="1:22" ht="68.25" customHeight="1" x14ac:dyDescent="0.2">
      <c r="A45" s="144"/>
      <c r="B45" s="144"/>
      <c r="C45" s="144"/>
      <c r="D45" s="144"/>
      <c r="E45" s="144"/>
      <c r="F45" s="144"/>
      <c r="G45" s="144"/>
      <c r="H45" s="144"/>
      <c r="I45" s="144"/>
      <c r="J45" s="144"/>
      <c r="K45" s="144"/>
      <c r="L45" s="144"/>
      <c r="M45" s="144"/>
      <c r="N45" s="144"/>
      <c r="O45" s="144"/>
      <c r="P45" s="144"/>
      <c r="Q45" s="144"/>
      <c r="R45" s="144"/>
      <c r="S45" s="144"/>
      <c r="T45" s="144"/>
      <c r="U45" s="144"/>
      <c r="V45" s="144"/>
    </row>
  </sheetData>
  <sheetProtection selectLockedCells="1" selectUnlockedCells="1"/>
  <mergeCells count="35">
    <mergeCell ref="A16:V16"/>
    <mergeCell ref="A17:V20"/>
    <mergeCell ref="A21:V21"/>
    <mergeCell ref="A22:V45"/>
    <mergeCell ref="A10:E10"/>
    <mergeCell ref="F10:N10"/>
    <mergeCell ref="O10:Q10"/>
    <mergeCell ref="R10:V10"/>
    <mergeCell ref="A11:V11"/>
    <mergeCell ref="A12:V15"/>
    <mergeCell ref="A8:E8"/>
    <mergeCell ref="F8:N8"/>
    <mergeCell ref="O8:Q8"/>
    <mergeCell ref="R8:V8"/>
    <mergeCell ref="A9:E9"/>
    <mergeCell ref="F9:N9"/>
    <mergeCell ref="O9:Q9"/>
    <mergeCell ref="R9:V9"/>
    <mergeCell ref="A6:E6"/>
    <mergeCell ref="F6:N6"/>
    <mergeCell ref="O6:P6"/>
    <mergeCell ref="Q6:V6"/>
    <mergeCell ref="A7:E7"/>
    <mergeCell ref="F7:N7"/>
    <mergeCell ref="O7:Q7"/>
    <mergeCell ref="R7:V7"/>
    <mergeCell ref="A5:E5"/>
    <mergeCell ref="F5:N5"/>
    <mergeCell ref="O5:P5"/>
    <mergeCell ref="Q5:V5"/>
    <mergeCell ref="A1:V3"/>
    <mergeCell ref="A4:E4"/>
    <mergeCell ref="F4:N4"/>
    <mergeCell ref="O4:P4"/>
    <mergeCell ref="Q4:V4"/>
  </mergeCells>
  <dataValidations count="3">
    <dataValidation type="list" operator="equal" allowBlank="1" showErrorMessage="1" sqref="F6" xr:uid="{00000000-0002-0000-0000-000000000000}">
      <formula1>"Aplicação,Projeto de Desenvolvimento,Projeto de Melhoria"</formula1>
      <formula2>0</formula2>
    </dataValidation>
    <dataValidation type="list" operator="equal" allowBlank="1" showErrorMessage="1" sqref="G6:N7" xr:uid="{00000000-0002-0000-0000-000001000000}">
      <formula1>"Aplicação,Estimativa,Projeto de Desenvolvimento,Projeto de Melhoria"</formula1>
      <formula2>0</formula2>
    </dataValidation>
    <dataValidation type="list" operator="equal" allowBlank="1" showErrorMessage="1" promptTitle="Método de COntagem" prompt="Detalhada (IFPUG)_x000a_Estimativa (NESMA)_x000a_Indicativa (NESMA)" sqref="F7" xr:uid="{00000000-0002-0000-0000-000002000000}">
      <formula1>"Detalhada (IFPUG),Estimativa (NESMA),Indicativa (NESMA)"</formula1>
      <formula2>0</formula2>
    </dataValidation>
  </dataValidations>
  <pageMargins left="0.78749999999999998" right="0.78749999999999998" top="0.78749999999999998" bottom="0.78749999999999998" header="0.51180555555555551" footer="0.51180555555555551"/>
  <pageSetup paperSize="9" scale="59" firstPageNumber="0" orientation="portrait" horizontalDpi="300" verticalDpi="300" r:id="rId1"/>
  <headerFooter alignWithMargins="0">
    <oddFooter>&amp;R&amp;"Tahoma,Normal"&amp;8&amp;F - &amp;A</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pageSetUpPr fitToPage="1"/>
  </sheetPr>
  <dimension ref="A1:O448"/>
  <sheetViews>
    <sheetView showGridLines="0" tabSelected="1" zoomScaleNormal="100" zoomScaleSheetLayoutView="100" workbookViewId="0">
      <pane ySplit="7" topLeftCell="A129" activePane="bottomLeft" state="frozen"/>
      <selection activeCell="B11" sqref="B11"/>
      <selection pane="bottomLeft" activeCell="L141" sqref="L141:L142"/>
    </sheetView>
  </sheetViews>
  <sheetFormatPr defaultRowHeight="12.75" x14ac:dyDescent="0.2"/>
  <cols>
    <col min="1" max="1" width="55.85546875" customWidth="1"/>
    <col min="2" max="2" width="5" customWidth="1"/>
    <col min="3" max="3" width="10.42578125" customWidth="1"/>
    <col min="4" max="4" width="3.5703125" customWidth="1"/>
    <col min="5" max="5" width="6.42578125" customWidth="1"/>
    <col min="6" max="6" width="8" customWidth="1"/>
    <col min="7" max="7" width="9" hidden="1" customWidth="1"/>
    <col min="8" max="8" width="12" customWidth="1"/>
    <col min="9" max="9" width="6.5703125" hidden="1" customWidth="1"/>
    <col min="10" max="10" width="7.42578125" hidden="1" customWidth="1"/>
    <col min="11" max="11" width="12.5703125" customWidth="1"/>
    <col min="12" max="12" width="12" customWidth="1"/>
    <col min="13" max="13" width="6.85546875" customWidth="1"/>
    <col min="14" max="14" width="10.5703125" customWidth="1"/>
    <col min="15" max="15" width="32.42578125" customWidth="1"/>
  </cols>
  <sheetData>
    <row r="1" spans="1:15" ht="13.5" thickBot="1" x14ac:dyDescent="0.25">
      <c r="A1" s="150" t="s">
        <v>28</v>
      </c>
      <c r="B1" s="151"/>
      <c r="C1" s="151"/>
      <c r="D1" s="151"/>
      <c r="E1" s="151"/>
      <c r="F1" s="151"/>
      <c r="G1" s="151"/>
      <c r="H1" s="151"/>
      <c r="I1" s="151"/>
      <c r="J1" s="151"/>
      <c r="K1" s="151"/>
      <c r="L1" s="151"/>
      <c r="M1" s="151"/>
      <c r="N1" s="151"/>
      <c r="O1" s="152"/>
    </row>
    <row r="2" spans="1:15" ht="13.5" thickBot="1" x14ac:dyDescent="0.25">
      <c r="A2" s="153"/>
      <c r="B2" s="154"/>
      <c r="C2" s="154"/>
      <c r="D2" s="154"/>
      <c r="E2" s="154"/>
      <c r="F2" s="154"/>
      <c r="G2" s="154"/>
      <c r="H2" s="154"/>
      <c r="I2" s="154"/>
      <c r="J2" s="154"/>
      <c r="K2" s="154"/>
      <c r="L2" s="154"/>
      <c r="M2" s="154"/>
      <c r="N2" s="154"/>
      <c r="O2" s="155"/>
    </row>
    <row r="3" spans="1:15" x14ac:dyDescent="0.2">
      <c r="A3" s="153"/>
      <c r="B3" s="154"/>
      <c r="C3" s="154"/>
      <c r="D3" s="154"/>
      <c r="E3" s="154"/>
      <c r="F3" s="154"/>
      <c r="G3" s="154"/>
      <c r="H3" s="154"/>
      <c r="I3" s="154"/>
      <c r="J3" s="154"/>
      <c r="K3" s="154"/>
      <c r="L3" s="154"/>
      <c r="M3" s="154"/>
      <c r="N3" s="154"/>
      <c r="O3" s="155"/>
    </row>
    <row r="4" spans="1:15" x14ac:dyDescent="0.2">
      <c r="A4" s="107" t="str">
        <f>Contagem!A5&amp;" : "&amp;Contagem!F5</f>
        <v xml:space="preserve">Aplicação : </v>
      </c>
      <c r="B4" s="158" t="str">
        <f>Contagem!A8&amp;" : "&amp;Contagem!F8</f>
        <v>Projeto : SIABI - Sistema de Avaliação de Imóveis</v>
      </c>
      <c r="C4" s="159"/>
      <c r="D4" s="159"/>
      <c r="E4" s="159"/>
      <c r="F4" s="159"/>
      <c r="G4" s="159"/>
      <c r="H4" s="159"/>
      <c r="I4" s="159"/>
      <c r="J4" s="160"/>
      <c r="K4" s="94" t="s">
        <v>3</v>
      </c>
      <c r="L4" s="97">
        <f>SUM(H9:J200)</f>
        <v>688</v>
      </c>
      <c r="M4" s="148"/>
      <c r="N4" s="148"/>
      <c r="O4" s="149"/>
    </row>
    <row r="5" spans="1:15" x14ac:dyDescent="0.2">
      <c r="A5" s="107" t="str">
        <f>Contagem!A9&amp;" : "&amp;Contagem!F9</f>
        <v>Responsável : Luana Alves de Araujo Passos Aguiar</v>
      </c>
      <c r="B5" s="158" t="str">
        <f>Contagem!A10&amp;" : "&amp;Contagem!F10</f>
        <v xml:space="preserve">Revisor : </v>
      </c>
      <c r="C5" s="159"/>
      <c r="D5" s="159"/>
      <c r="E5" s="159"/>
      <c r="F5" s="159"/>
      <c r="G5" s="159"/>
      <c r="H5" s="159"/>
      <c r="I5" s="159"/>
      <c r="J5" s="160"/>
      <c r="K5" s="96" t="s">
        <v>5</v>
      </c>
      <c r="L5" s="97">
        <f>SUM(K9:K200)</f>
        <v>688</v>
      </c>
      <c r="M5" s="156"/>
      <c r="N5" s="156"/>
      <c r="O5" s="157"/>
    </row>
    <row r="6" spans="1:15" x14ac:dyDescent="0.2">
      <c r="A6" s="108" t="str">
        <f>Contagem!A4&amp;" : "&amp;Contagem!F4</f>
        <v>Empresa : Secretaria de Estado de Planejamento e Gestão de Mato Grosso</v>
      </c>
      <c r="B6" s="145" t="str">
        <f>"Tipo da Contagem : "&amp;Contagem!F6</f>
        <v>Tipo da Contagem : Projeto de Desenvolvimento</v>
      </c>
      <c r="C6" s="146"/>
      <c r="D6" s="146"/>
      <c r="E6" s="146"/>
      <c r="F6" s="146"/>
      <c r="G6" s="146"/>
      <c r="H6" s="146"/>
      <c r="I6" s="146"/>
      <c r="J6" s="147"/>
      <c r="K6" s="95" t="s">
        <v>8</v>
      </c>
      <c r="L6" s="97">
        <f>SUM(L9:L372)</f>
        <v>1245</v>
      </c>
      <c r="M6" s="148"/>
      <c r="N6" s="148"/>
      <c r="O6" s="149"/>
    </row>
    <row r="7" spans="1:15" ht="13.5" customHeight="1" x14ac:dyDescent="0.25">
      <c r="A7" s="109" t="s">
        <v>29</v>
      </c>
      <c r="B7" s="55" t="s">
        <v>30</v>
      </c>
      <c r="C7" s="56" t="s">
        <v>31</v>
      </c>
      <c r="D7" s="57" t="s">
        <v>32</v>
      </c>
      <c r="E7" s="57" t="s">
        <v>33</v>
      </c>
      <c r="F7" s="57" t="s">
        <v>34</v>
      </c>
      <c r="G7" s="58" t="s">
        <v>35</v>
      </c>
      <c r="H7" s="58" t="s">
        <v>3</v>
      </c>
      <c r="I7" s="101" t="s">
        <v>36</v>
      </c>
      <c r="J7" s="101" t="s">
        <v>37</v>
      </c>
      <c r="K7" s="58" t="s">
        <v>5</v>
      </c>
      <c r="L7" s="59" t="s">
        <v>8</v>
      </c>
      <c r="M7" s="60" t="s">
        <v>38</v>
      </c>
      <c r="N7" s="60" t="s">
        <v>39</v>
      </c>
      <c r="O7" s="110" t="s">
        <v>40</v>
      </c>
    </row>
    <row r="8" spans="1:15" ht="13.5" customHeight="1" x14ac:dyDescent="0.2">
      <c r="A8" s="122" t="s">
        <v>453</v>
      </c>
      <c r="B8" s="123"/>
      <c r="C8" s="123"/>
      <c r="D8" s="123"/>
      <c r="E8" s="123"/>
      <c r="F8" s="124"/>
      <c r="G8" s="124"/>
      <c r="H8" s="124"/>
      <c r="I8" s="124"/>
      <c r="J8" s="124"/>
      <c r="K8" s="124"/>
      <c r="L8" s="124"/>
      <c r="M8" s="124"/>
      <c r="N8" s="124"/>
      <c r="O8" s="125"/>
    </row>
    <row r="9" spans="1:15" ht="13.5" customHeight="1" x14ac:dyDescent="0.25">
      <c r="A9" s="115" t="s">
        <v>41</v>
      </c>
      <c r="B9" s="103"/>
      <c r="C9" s="103"/>
      <c r="D9" s="104"/>
      <c r="E9" s="104"/>
      <c r="F9" s="5" t="str">
        <f t="shared" ref="F9" si="0">IF(ISBLANK(B9),"",IF(I9="L","Baixa",IF(I9="A","Média",IF(I9="","","Alta"))))</f>
        <v/>
      </c>
      <c r="G9" s="102"/>
      <c r="H9" s="4" t="str">
        <f t="shared" ref="H9" si="1">IF(ISBLANK(B9),"",IF(B9="ALI",IF(I9="L",7,IF(I9="A",10,15)),IF(B9="AIE",IF(I9="L",5,IF(I9="A",7,10)),IF(B9="SE",IF(I9="L",4,IF(I9="A",5,7)),IF(OR(B9="EE",B9="CE"),IF(I9="L",3,IF(I9="A",4,6)),0)))))</f>
        <v/>
      </c>
      <c r="I9" s="105" t="str">
        <f t="shared" ref="I9" si="2">IF(OR(ISBLANK(D9),ISBLANK(E9)),IF(OR(B9="ALI",B9="AIE"),"L",IF(OR(B9="EE",B9="SE",B9="CE"),"A","")),IF(B9="EE",IF(E9&gt;=3,IF(D9&gt;=5,"H","A"),IF(E9&gt;=2,IF(D9&gt;=16,"H",IF(D9&lt;=4,"L","A")),IF(D9&lt;=15,"L","A"))),IF(OR(B9="SE",B9="CE"),IF(E9&gt;=4,IF(D9&gt;=6,"H","A"),IF(E9&gt;=2,IF(D9&gt;=20,"H",IF(D9&lt;=5,"L","A")),IF(D9&lt;=19,"L","A"))),IF(OR(B9="ALI",B9="AIE"),IF(E9&gt;=6,IF(D9&gt;=20,"H","A"),IF(E9&gt;=2,IF(D9&gt;=51,"H",IF(D9&lt;=19,"L","A")),IF(D9&lt;=50,"L","A"))),""))))</f>
        <v/>
      </c>
      <c r="J9" s="4" t="str">
        <f t="shared" ref="J9" si="3">CONCATENATE(B9,C9)</f>
        <v/>
      </c>
      <c r="K9" s="106" t="str">
        <f t="shared" ref="K9" si="4">IF(OR(H9="",H9=0),L9,H9)</f>
        <v/>
      </c>
      <c r="L9" s="106" t="str">
        <f>IF(NOT(ISERROR(VLOOKUP(B9,Deflatores!G$42:H$64,2,FALSE))),VLOOKUP(B9,Deflatores!G$42:H$64,2,FALSE),IF(OR(ISBLANK(C9),ISBLANK(B9)),"",VLOOKUP(C9,Deflatores!G$4:H$38,2,FALSE)*H9+VLOOKUP(C9,Deflatores!G$4:I$38,3,FALSE)))</f>
        <v/>
      </c>
      <c r="M9" s="6"/>
      <c r="N9" s="6"/>
      <c r="O9" s="111"/>
    </row>
    <row r="10" spans="1:15" ht="38.25" x14ac:dyDescent="0.2">
      <c r="A10" s="112" t="s">
        <v>42</v>
      </c>
      <c r="B10" s="113" t="s">
        <v>43</v>
      </c>
      <c r="C10" s="113" t="s">
        <v>44</v>
      </c>
      <c r="D10" s="4">
        <v>130</v>
      </c>
      <c r="E10" s="4">
        <v>15</v>
      </c>
      <c r="F10" s="105" t="str">
        <f t="shared" ref="F10" si="5">IF(ISBLANK(B10),"",IF(I10="L","Baixa",IF(I10="A","Média",IF(I10="","","Alta"))))</f>
        <v>Alta</v>
      </c>
      <c r="G10" s="4" t="str">
        <f t="shared" ref="G10" si="6">CONCATENATE(B10,I10)</f>
        <v>ALIH</v>
      </c>
      <c r="H10" s="4">
        <f t="shared" ref="H10" si="7">IF(ISBLANK(B10),"",IF(B10="ALI",IF(I10="L",7,IF(I10="A",10,15)),IF(B10="AIE",IF(I10="L",5,IF(I10="A",7,10)),IF(B10="SE",IF(I10="L",4,IF(I10="A",5,7)),IF(OR(B10="EE",B10="CE"),IF(I10="L",3,IF(I10="A",4,6)),0)))))</f>
        <v>15</v>
      </c>
      <c r="I10" s="105" t="str">
        <f t="shared" ref="I10" si="8">IF(OR(ISBLANK(D10),ISBLANK(E10)),IF(OR(B10="ALI",B10="AIE"),"L",IF(OR(B10="EE",B10="SE",B10="CE"),"A","")),IF(B10="EE",IF(E10&gt;=3,IF(D10&gt;=5,"H","A"),IF(E10&gt;=2,IF(D10&gt;=16,"H",IF(D10&lt;=4,"L","A")),IF(D10&lt;=15,"L","A"))),IF(OR(B10="SE",B10="CE"),IF(E10&gt;=4,IF(D10&gt;=6,"H","A"),IF(E10&gt;=2,IF(D10&gt;=20,"H",IF(D10&lt;=5,"L","A")),IF(D10&lt;=19,"L","A"))),IF(OR(B10="ALI",B10="AIE"),IF(E10&gt;=6,IF(D10&gt;=20,"H","A"),IF(E10&gt;=2,IF(D10&gt;=51,"H",IF(D10&lt;=19,"L","A")),IF(D10&lt;=50,"L","A"))),""))))</f>
        <v>H</v>
      </c>
      <c r="J10" s="4" t="str">
        <f t="shared" ref="J10" si="9">CONCATENATE(B10,C10)</f>
        <v>ALII</v>
      </c>
      <c r="K10" s="106">
        <f t="shared" ref="K10" si="10">IF(OR(H10="",H10=0),L10,H10)</f>
        <v>15</v>
      </c>
      <c r="L10" s="106">
        <f>IF(NOT(ISERROR(VLOOKUP(B10,Deflatores!G$42:H$64,2,FALSE))),VLOOKUP(B10,Deflatores!G$42:H$64,2,FALSE),IF(OR(ISBLANK(C10),ISBLANK(B10)),"",VLOOKUP(C10,Deflatores!G$4:H$38,2,FALSE)*H10+VLOOKUP(C10,Deflatores!G$4:I$38,3,FALSE)))</f>
        <v>15</v>
      </c>
      <c r="M10" s="6"/>
      <c r="N10" s="6"/>
      <c r="O10" s="111" t="s">
        <v>45</v>
      </c>
    </row>
    <row r="11" spans="1:15" ht="13.5" customHeight="1" x14ac:dyDescent="0.2">
      <c r="A11" s="112" t="s">
        <v>46</v>
      </c>
      <c r="B11" s="113" t="s">
        <v>47</v>
      </c>
      <c r="C11" s="113" t="s">
        <v>44</v>
      </c>
      <c r="D11" s="4">
        <v>27</v>
      </c>
      <c r="E11" s="4">
        <v>1</v>
      </c>
      <c r="F11" s="105" t="str">
        <f t="shared" ref="F11:F87" si="11">IF(ISBLANK(B11),"",IF(I11="L","Baixa",IF(I11="A","Média",IF(I11="","","Alta"))))</f>
        <v>Média</v>
      </c>
      <c r="G11" s="4" t="str">
        <f t="shared" ref="G11:G87" si="12">CONCATENATE(B11,I11)</f>
        <v>EEA</v>
      </c>
      <c r="H11" s="4">
        <f t="shared" ref="H11:H84" si="13">IF(ISBLANK(B11),"",IF(B11="ALI",IF(I11="L",7,IF(I11="A",10,15)),IF(B11="AIE",IF(I11="L",5,IF(I11="A",7,10)),IF(B11="SE",IF(I11="L",4,IF(I11="A",5,7)),IF(OR(B11="EE",B11="CE"),IF(I11="L",3,IF(I11="A",4,6)),0)))))</f>
        <v>4</v>
      </c>
      <c r="I11" s="105" t="str">
        <f t="shared" ref="I11:I84" si="14">IF(OR(ISBLANK(D11),ISBLANK(E11)),IF(OR(B11="ALI",B11="AIE"),"L",IF(OR(B11="EE",B11="SE",B11="CE"),"A","")),IF(B11="EE",IF(E11&gt;=3,IF(D11&gt;=5,"H","A"),IF(E11&gt;=2,IF(D11&gt;=16,"H",IF(D11&lt;=4,"L","A")),IF(D11&lt;=15,"L","A"))),IF(OR(B11="SE",B11="CE"),IF(E11&gt;=4,IF(D11&gt;=6,"H","A"),IF(E11&gt;=2,IF(D11&gt;=20,"H",IF(D11&lt;=5,"L","A")),IF(D11&lt;=19,"L","A"))),IF(OR(B11="ALI",B11="AIE"),IF(E11&gt;=6,IF(D11&gt;=20,"H","A"),IF(E11&gt;=2,IF(D11&gt;=51,"H",IF(D11&lt;=19,"L","A")),IF(D11&lt;=50,"L","A"))),""))))</f>
        <v>A</v>
      </c>
      <c r="J11" s="4" t="str">
        <f t="shared" ref="J11:J84" si="15">CONCATENATE(B11,C11)</f>
        <v>EEI</v>
      </c>
      <c r="K11" s="106">
        <f t="shared" ref="K11:K84" si="16">IF(OR(H11="",H11=0),L11,H11)</f>
        <v>4</v>
      </c>
      <c r="L11" s="106">
        <f>IF(NOT(ISERROR(VLOOKUP(B11,Deflatores!G$42:H$64,2,FALSE))),VLOOKUP(B11,Deflatores!G$42:H$64,2,FALSE),IF(OR(ISBLANK(C11),ISBLANK(B11)),"",VLOOKUP(C11,Deflatores!G$4:H$38,2,FALSE)*H11+VLOOKUP(C11,Deflatores!G$4:I$38,3,FALSE)))</f>
        <v>4</v>
      </c>
      <c r="M11" s="6"/>
      <c r="N11" s="6"/>
      <c r="O11" s="111"/>
    </row>
    <row r="12" spans="1:15" ht="13.5" customHeight="1" x14ac:dyDescent="0.2">
      <c r="A12" s="114" t="s">
        <v>48</v>
      </c>
      <c r="B12" s="113" t="s">
        <v>49</v>
      </c>
      <c r="C12" s="113" t="s">
        <v>44</v>
      </c>
      <c r="D12" s="4">
        <v>2</v>
      </c>
      <c r="E12" s="4">
        <v>1</v>
      </c>
      <c r="F12" s="105" t="str">
        <f t="shared" si="11"/>
        <v>Baixa</v>
      </c>
      <c r="G12" s="4" t="str">
        <f t="shared" si="12"/>
        <v>CEL</v>
      </c>
      <c r="H12" s="4">
        <f t="shared" si="13"/>
        <v>3</v>
      </c>
      <c r="I12" s="105" t="str">
        <f t="shared" si="14"/>
        <v>L</v>
      </c>
      <c r="J12" s="4" t="str">
        <f t="shared" si="15"/>
        <v>CEI</v>
      </c>
      <c r="K12" s="106">
        <f t="shared" si="16"/>
        <v>3</v>
      </c>
      <c r="L12" s="106">
        <f>IF(NOT(ISERROR(VLOOKUP(B12,Deflatores!G$42:H$64,2,FALSE))),VLOOKUP(B12,Deflatores!G$42:H$64,2,FALSE),IF(OR(ISBLANK(C12),ISBLANK(B12)),"",VLOOKUP(C12,Deflatores!G$4:H$38,2,FALSE)*H12+VLOOKUP(C12,Deflatores!G$4:I$38,3,FALSE)))</f>
        <v>3</v>
      </c>
      <c r="M12" s="6"/>
      <c r="N12" s="6"/>
      <c r="O12" s="111"/>
    </row>
    <row r="13" spans="1:15" ht="13.5" customHeight="1" x14ac:dyDescent="0.2">
      <c r="A13" s="114" t="s">
        <v>50</v>
      </c>
      <c r="B13" s="113" t="s">
        <v>49</v>
      </c>
      <c r="C13" s="113" t="s">
        <v>44</v>
      </c>
      <c r="D13" s="4">
        <v>2</v>
      </c>
      <c r="E13" s="4">
        <v>1</v>
      </c>
      <c r="F13" s="105" t="str">
        <f t="shared" si="11"/>
        <v>Baixa</v>
      </c>
      <c r="G13" s="4" t="str">
        <f t="shared" si="12"/>
        <v>CEL</v>
      </c>
      <c r="H13" s="4">
        <f t="shared" si="13"/>
        <v>3</v>
      </c>
      <c r="I13" s="105" t="str">
        <f t="shared" si="14"/>
        <v>L</v>
      </c>
      <c r="J13" s="4" t="str">
        <f t="shared" si="15"/>
        <v>CEI</v>
      </c>
      <c r="K13" s="106">
        <f t="shared" si="16"/>
        <v>3</v>
      </c>
      <c r="L13" s="106">
        <f>IF(NOT(ISERROR(VLOOKUP(B13,Deflatores!G$42:H$64,2,FALSE))),VLOOKUP(B13,Deflatores!G$42:H$64,2,FALSE),IF(OR(ISBLANK(C13),ISBLANK(B13)),"",VLOOKUP(C13,Deflatores!G$4:H$38,2,FALSE)*H13+VLOOKUP(C13,Deflatores!G$4:I$38,3,FALSE)))</f>
        <v>3</v>
      </c>
      <c r="M13" s="6"/>
      <c r="N13" s="6"/>
      <c r="O13" s="111"/>
    </row>
    <row r="14" spans="1:15" ht="13.5" customHeight="1" x14ac:dyDescent="0.2">
      <c r="A14" s="112" t="s">
        <v>51</v>
      </c>
      <c r="B14" s="113" t="s">
        <v>49</v>
      </c>
      <c r="C14" s="113" t="s">
        <v>44</v>
      </c>
      <c r="D14" s="4">
        <v>2</v>
      </c>
      <c r="E14" s="4">
        <v>1</v>
      </c>
      <c r="F14" s="105" t="str">
        <f t="shared" si="11"/>
        <v>Baixa</v>
      </c>
      <c r="G14" s="4" t="str">
        <f t="shared" si="12"/>
        <v>CEL</v>
      </c>
      <c r="H14" s="4">
        <f t="shared" si="13"/>
        <v>3</v>
      </c>
      <c r="I14" s="105" t="str">
        <f t="shared" si="14"/>
        <v>L</v>
      </c>
      <c r="J14" s="4" t="str">
        <f t="shared" si="15"/>
        <v>CEI</v>
      </c>
      <c r="K14" s="106">
        <f t="shared" si="16"/>
        <v>3</v>
      </c>
      <c r="L14" s="106">
        <f>IF(NOT(ISERROR(VLOOKUP(B14,Deflatores!G$42:H$64,2,FALSE))),VLOOKUP(B14,Deflatores!G$42:H$64,2,FALSE),IF(OR(ISBLANK(C14),ISBLANK(B14)),"",VLOOKUP(C14,Deflatores!G$4:H$38,2,FALSE)*H14+VLOOKUP(C14,Deflatores!G$4:I$38,3,FALSE)))</f>
        <v>3</v>
      </c>
      <c r="M14" s="6"/>
      <c r="N14" s="6"/>
      <c r="O14" s="111"/>
    </row>
    <row r="15" spans="1:15" ht="13.5" customHeight="1" x14ac:dyDescent="0.2">
      <c r="A15" s="114" t="s">
        <v>52</v>
      </c>
      <c r="B15" s="113" t="s">
        <v>49</v>
      </c>
      <c r="C15" s="113" t="s">
        <v>44</v>
      </c>
      <c r="D15" s="4">
        <v>2</v>
      </c>
      <c r="E15" s="4">
        <v>1</v>
      </c>
      <c r="F15" s="105" t="str">
        <f t="shared" si="11"/>
        <v>Baixa</v>
      </c>
      <c r="G15" s="4" t="str">
        <f t="shared" si="12"/>
        <v>CEL</v>
      </c>
      <c r="H15" s="4">
        <f t="shared" si="13"/>
        <v>3</v>
      </c>
      <c r="I15" s="105" t="str">
        <f t="shared" si="14"/>
        <v>L</v>
      </c>
      <c r="J15" s="4" t="str">
        <f t="shared" si="15"/>
        <v>CEI</v>
      </c>
      <c r="K15" s="106">
        <f t="shared" si="16"/>
        <v>3</v>
      </c>
      <c r="L15" s="106">
        <f>IF(NOT(ISERROR(VLOOKUP(B15,Deflatores!G$42:H$64,2,FALSE))),VLOOKUP(B15,Deflatores!G$42:H$64,2,FALSE),IF(OR(ISBLANK(C15),ISBLANK(B15)),"",VLOOKUP(C15,Deflatores!G$4:H$38,2,FALSE)*H15+VLOOKUP(C15,Deflatores!G$4:I$38,3,FALSE)))</f>
        <v>3</v>
      </c>
      <c r="M15" s="6"/>
      <c r="N15" s="6"/>
      <c r="O15" s="111"/>
    </row>
    <row r="16" spans="1:15" ht="13.5" customHeight="1" x14ac:dyDescent="0.2">
      <c r="A16" s="114" t="s">
        <v>493</v>
      </c>
      <c r="B16" s="113" t="s">
        <v>49</v>
      </c>
      <c r="C16" s="113" t="s">
        <v>44</v>
      </c>
      <c r="D16" s="4">
        <v>3</v>
      </c>
      <c r="E16" s="4">
        <v>1</v>
      </c>
      <c r="F16" s="105" t="str">
        <f t="shared" ref="F16" si="17">IF(ISBLANK(B16),"",IF(I16="L","Baixa",IF(I16="A","Média",IF(I16="","","Alta"))))</f>
        <v>Baixa</v>
      </c>
      <c r="G16" s="4" t="str">
        <f t="shared" ref="G16" si="18">CONCATENATE(B16,I16)</f>
        <v>CEL</v>
      </c>
      <c r="H16" s="4">
        <f t="shared" ref="H16" si="19">IF(ISBLANK(B16),"",IF(B16="ALI",IF(I16="L",7,IF(I16="A",10,15)),IF(B16="AIE",IF(I16="L",5,IF(I16="A",7,10)),IF(B16="SE",IF(I16="L",4,IF(I16="A",5,7)),IF(OR(B16="EE",B16="CE"),IF(I16="L",3,IF(I16="A",4,6)),0)))))</f>
        <v>3</v>
      </c>
      <c r="I16" s="105" t="str">
        <f t="shared" ref="I16" si="20">IF(OR(ISBLANK(D16),ISBLANK(E16)),IF(OR(B16="ALI",B16="AIE"),"L",IF(OR(B16="EE",B16="SE",B16="CE"),"A","")),IF(B16="EE",IF(E16&gt;=3,IF(D16&gt;=5,"H","A"),IF(E16&gt;=2,IF(D16&gt;=16,"H",IF(D16&lt;=4,"L","A")),IF(D16&lt;=15,"L","A"))),IF(OR(B16="SE",B16="CE"),IF(E16&gt;=4,IF(D16&gt;=6,"H","A"),IF(E16&gt;=2,IF(D16&gt;=20,"H",IF(D16&lt;=5,"L","A")),IF(D16&lt;=19,"L","A"))),IF(OR(B16="ALI",B16="AIE"),IF(E16&gt;=6,IF(D16&gt;=20,"H","A"),IF(E16&gt;=2,IF(D16&gt;=51,"H",IF(D16&lt;=19,"L","A")),IF(D16&lt;=50,"L","A"))),""))))</f>
        <v>L</v>
      </c>
      <c r="J16" s="4" t="str">
        <f t="shared" ref="J16" si="21">CONCATENATE(B16,C16)</f>
        <v>CEI</v>
      </c>
      <c r="K16" s="106">
        <f t="shared" ref="K16" si="22">IF(OR(H16="",H16=0),L16,H16)</f>
        <v>3</v>
      </c>
      <c r="L16" s="106">
        <f>IF(NOT(ISERROR(VLOOKUP(B16,Deflatores!G$42:H$64,2,FALSE))),VLOOKUP(B16,Deflatores!G$42:H$64,2,FALSE),IF(OR(ISBLANK(C16),ISBLANK(B16)),"",VLOOKUP(C16,Deflatores!G$4:H$38,2,FALSE)*H16+VLOOKUP(C16,Deflatores!G$4:I$38,3,FALSE)))</f>
        <v>3</v>
      </c>
      <c r="M16" s="6"/>
      <c r="N16" s="6"/>
      <c r="O16" s="111"/>
    </row>
    <row r="17" spans="1:15" ht="13.5" customHeight="1" x14ac:dyDescent="0.2">
      <c r="A17" s="112" t="s">
        <v>53</v>
      </c>
      <c r="B17" s="113" t="s">
        <v>47</v>
      </c>
      <c r="C17" s="113" t="s">
        <v>44</v>
      </c>
      <c r="D17" s="4">
        <v>26</v>
      </c>
      <c r="E17" s="4">
        <v>1</v>
      </c>
      <c r="F17" s="105" t="str">
        <f t="shared" si="11"/>
        <v>Média</v>
      </c>
      <c r="G17" s="4" t="str">
        <f t="shared" si="12"/>
        <v>EEA</v>
      </c>
      <c r="H17" s="4">
        <f t="shared" si="13"/>
        <v>4</v>
      </c>
      <c r="I17" s="105" t="str">
        <f t="shared" si="14"/>
        <v>A</v>
      </c>
      <c r="J17" s="4" t="str">
        <f t="shared" si="15"/>
        <v>EEI</v>
      </c>
      <c r="K17" s="106">
        <f t="shared" si="16"/>
        <v>4</v>
      </c>
      <c r="L17" s="106">
        <f>IF(NOT(ISERROR(VLOOKUP(B17,Deflatores!G$42:H$64,2,FALSE))),VLOOKUP(B17,Deflatores!G$42:H$64,2,FALSE),IF(OR(ISBLANK(C17),ISBLANK(B17)),"",VLOOKUP(C17,Deflatores!G$4:H$38,2,FALSE)*H17+VLOOKUP(C17,Deflatores!G$4:I$38,3,FALSE)))</f>
        <v>4</v>
      </c>
      <c r="M17" s="6"/>
      <c r="N17" s="6"/>
      <c r="O17" s="111"/>
    </row>
    <row r="18" spans="1:15" ht="13.5" customHeight="1" x14ac:dyDescent="0.2">
      <c r="A18" s="114" t="s">
        <v>54</v>
      </c>
      <c r="B18" s="113" t="s">
        <v>49</v>
      </c>
      <c r="C18" s="113" t="s">
        <v>44</v>
      </c>
      <c r="D18" s="4">
        <v>19</v>
      </c>
      <c r="E18" s="4">
        <v>1</v>
      </c>
      <c r="F18" s="105" t="str">
        <f t="shared" si="11"/>
        <v>Baixa</v>
      </c>
      <c r="G18" s="4" t="str">
        <f t="shared" si="12"/>
        <v>CEL</v>
      </c>
      <c r="H18" s="4">
        <f t="shared" si="13"/>
        <v>3</v>
      </c>
      <c r="I18" s="105" t="str">
        <f t="shared" si="14"/>
        <v>L</v>
      </c>
      <c r="J18" s="4" t="str">
        <f t="shared" si="15"/>
        <v>CEI</v>
      </c>
      <c r="K18" s="106">
        <f t="shared" si="16"/>
        <v>3</v>
      </c>
      <c r="L18" s="106">
        <f>IF(NOT(ISERROR(VLOOKUP(B18,Deflatores!G$42:H$64,2,FALSE))),VLOOKUP(B18,Deflatores!G$42:H$64,2,FALSE),IF(OR(ISBLANK(C18),ISBLANK(B18)),"",VLOOKUP(C18,Deflatores!G$4:H$38,2,FALSE)*H18+VLOOKUP(C18,Deflatores!G$4:I$38,3,FALSE)))</f>
        <v>3</v>
      </c>
      <c r="M18" s="6"/>
      <c r="N18" s="6"/>
      <c r="O18" s="111"/>
    </row>
    <row r="19" spans="1:15" ht="13.5" customHeight="1" x14ac:dyDescent="0.2">
      <c r="A19" s="112" t="s">
        <v>55</v>
      </c>
      <c r="B19" s="113" t="s">
        <v>49</v>
      </c>
      <c r="C19" s="113" t="s">
        <v>44</v>
      </c>
      <c r="D19" s="4">
        <v>24</v>
      </c>
      <c r="E19" s="4">
        <v>8</v>
      </c>
      <c r="F19" s="105" t="str">
        <f t="shared" si="11"/>
        <v>Alta</v>
      </c>
      <c r="G19" s="4" t="str">
        <f t="shared" si="12"/>
        <v>CEH</v>
      </c>
      <c r="H19" s="4">
        <f t="shared" si="13"/>
        <v>6</v>
      </c>
      <c r="I19" s="105" t="str">
        <f t="shared" si="14"/>
        <v>H</v>
      </c>
      <c r="J19" s="4" t="str">
        <f t="shared" si="15"/>
        <v>CEI</v>
      </c>
      <c r="K19" s="106">
        <f t="shared" si="16"/>
        <v>6</v>
      </c>
      <c r="L19" s="106">
        <f>IF(NOT(ISERROR(VLOOKUP(B19,Deflatores!G$42:H$64,2,FALSE))),VLOOKUP(B19,Deflatores!G$42:H$64,2,FALSE),IF(OR(ISBLANK(C19),ISBLANK(B19)),"",VLOOKUP(C19,Deflatores!G$4:H$38,2,FALSE)*H19+VLOOKUP(C19,Deflatores!G$4:I$38,3,FALSE)))</f>
        <v>6</v>
      </c>
      <c r="M19" s="6"/>
      <c r="N19" s="6"/>
      <c r="O19" s="111"/>
    </row>
    <row r="20" spans="1:15" ht="13.5" customHeight="1" x14ac:dyDescent="0.2">
      <c r="A20" s="112" t="s">
        <v>513</v>
      </c>
      <c r="B20" s="113" t="s">
        <v>49</v>
      </c>
      <c r="C20" s="113" t="s">
        <v>44</v>
      </c>
      <c r="D20" s="4">
        <v>24</v>
      </c>
      <c r="E20" s="4">
        <v>8</v>
      </c>
      <c r="F20" s="105" t="str">
        <f t="shared" ref="F20:F21" si="23">IF(ISBLANK(B20),"",IF(I20="L","Baixa",IF(I20="A","Média",IF(I20="","","Alta"))))</f>
        <v>Alta</v>
      </c>
      <c r="G20" s="4" t="str">
        <f t="shared" ref="G20:G21" si="24">CONCATENATE(B20,I20)</f>
        <v>CEH</v>
      </c>
      <c r="H20" s="4">
        <f t="shared" ref="H20:H21" si="25">IF(ISBLANK(B20),"",IF(B20="ALI",IF(I20="L",7,IF(I20="A",10,15)),IF(B20="AIE",IF(I20="L",5,IF(I20="A",7,10)),IF(B20="SE",IF(I20="L",4,IF(I20="A",5,7)),IF(OR(B20="EE",B20="CE"),IF(I20="L",3,IF(I20="A",4,6)),0)))))</f>
        <v>6</v>
      </c>
      <c r="I20" s="105" t="str">
        <f t="shared" ref="I20:I21" si="26">IF(OR(ISBLANK(D20),ISBLANK(E20)),IF(OR(B20="ALI",B20="AIE"),"L",IF(OR(B20="EE",B20="SE",B20="CE"),"A","")),IF(B20="EE",IF(E20&gt;=3,IF(D20&gt;=5,"H","A"),IF(E20&gt;=2,IF(D20&gt;=16,"H",IF(D20&lt;=4,"L","A")),IF(D20&lt;=15,"L","A"))),IF(OR(B20="SE",B20="CE"),IF(E20&gt;=4,IF(D20&gt;=6,"H","A"),IF(E20&gt;=2,IF(D20&gt;=20,"H",IF(D20&lt;=5,"L","A")),IF(D20&lt;=19,"L","A"))),IF(OR(B20="ALI",B20="AIE"),IF(E20&gt;=6,IF(D20&gt;=20,"H","A"),IF(E20&gt;=2,IF(D20&gt;=51,"H",IF(D20&lt;=19,"L","A")),IF(D20&lt;=50,"L","A"))),""))))</f>
        <v>H</v>
      </c>
      <c r="J20" s="4" t="str">
        <f t="shared" ref="J20:J21" si="27">CONCATENATE(B20,C20)</f>
        <v>CEI</v>
      </c>
      <c r="K20" s="106">
        <f t="shared" ref="K20:K21" si="28">IF(OR(H20="",H20=0),L20,H20)</f>
        <v>6</v>
      </c>
      <c r="L20" s="106">
        <f>IF(NOT(ISERROR(VLOOKUP(B20,Deflatores!G$42:H$64,2,FALSE))),VLOOKUP(B20,Deflatores!G$42:H$64,2,FALSE),IF(OR(ISBLANK(C20),ISBLANK(B20)),"",VLOOKUP(C20,Deflatores!G$4:H$38,2,FALSE)*H20+VLOOKUP(C20,Deflatores!G$4:I$38,3,FALSE)))</f>
        <v>6</v>
      </c>
      <c r="M20" s="6"/>
      <c r="N20" s="6"/>
      <c r="O20" s="111"/>
    </row>
    <row r="21" spans="1:15" ht="13.5" customHeight="1" x14ac:dyDescent="0.2">
      <c r="A21" s="112" t="s">
        <v>514</v>
      </c>
      <c r="B21" s="113" t="s">
        <v>49</v>
      </c>
      <c r="C21" s="113" t="s">
        <v>44</v>
      </c>
      <c r="D21" s="4">
        <v>3</v>
      </c>
      <c r="E21" s="4">
        <v>1</v>
      </c>
      <c r="F21" s="105" t="str">
        <f t="shared" si="23"/>
        <v>Baixa</v>
      </c>
      <c r="G21" s="4" t="str">
        <f t="shared" si="24"/>
        <v>CEL</v>
      </c>
      <c r="H21" s="4">
        <f t="shared" si="25"/>
        <v>3</v>
      </c>
      <c r="I21" s="105" t="str">
        <f t="shared" si="26"/>
        <v>L</v>
      </c>
      <c r="J21" s="4" t="str">
        <f t="shared" si="27"/>
        <v>CEI</v>
      </c>
      <c r="K21" s="106">
        <f t="shared" si="28"/>
        <v>3</v>
      </c>
      <c r="L21" s="106">
        <f>IF(NOT(ISERROR(VLOOKUP(B21,Deflatores!G$42:H$64,2,FALSE))),VLOOKUP(B21,Deflatores!G$42:H$64,2,FALSE),IF(OR(ISBLANK(C21),ISBLANK(B21)),"",VLOOKUP(C21,Deflatores!G$4:H$38,2,FALSE)*H21+VLOOKUP(C21,Deflatores!G$4:I$38,3,FALSE)))</f>
        <v>3</v>
      </c>
      <c r="M21" s="6"/>
      <c r="N21" s="6"/>
      <c r="O21" s="111"/>
    </row>
    <row r="22" spans="1:15" ht="13.5" customHeight="1" x14ac:dyDescent="0.2">
      <c r="A22" s="112" t="s">
        <v>56</v>
      </c>
      <c r="B22" s="113" t="s">
        <v>49</v>
      </c>
      <c r="C22" s="113" t="s">
        <v>44</v>
      </c>
      <c r="D22" s="4">
        <v>21</v>
      </c>
      <c r="E22" s="4">
        <v>1</v>
      </c>
      <c r="F22" s="105" t="str">
        <f t="shared" si="11"/>
        <v>Média</v>
      </c>
      <c r="G22" s="4" t="str">
        <f t="shared" si="12"/>
        <v>CEA</v>
      </c>
      <c r="H22" s="4">
        <f t="shared" si="13"/>
        <v>4</v>
      </c>
      <c r="I22" s="105" t="str">
        <f t="shared" si="14"/>
        <v>A</v>
      </c>
      <c r="J22" s="4" t="str">
        <f t="shared" si="15"/>
        <v>CEI</v>
      </c>
      <c r="K22" s="106">
        <f t="shared" si="16"/>
        <v>4</v>
      </c>
      <c r="L22" s="106">
        <f>IF(NOT(ISERROR(VLOOKUP(B22,Deflatores!G$42:H$64,2,FALSE))),VLOOKUP(B22,Deflatores!G$42:H$64,2,FALSE),IF(OR(ISBLANK(C22),ISBLANK(B22)),"",VLOOKUP(C22,Deflatores!G$4:H$38,2,FALSE)*H22+VLOOKUP(C22,Deflatores!G$4:I$38,3,FALSE)))</f>
        <v>4</v>
      </c>
      <c r="M22" s="6"/>
      <c r="N22" s="6"/>
      <c r="O22" s="111"/>
    </row>
    <row r="23" spans="1:15" ht="13.5" customHeight="1" x14ac:dyDescent="0.2">
      <c r="A23" s="112" t="s">
        <v>57</v>
      </c>
      <c r="B23" s="113" t="s">
        <v>47</v>
      </c>
      <c r="C23" s="113" t="s">
        <v>44</v>
      </c>
      <c r="D23" s="4">
        <v>4</v>
      </c>
      <c r="E23" s="4">
        <v>1</v>
      </c>
      <c r="F23" s="105" t="str">
        <f t="shared" ref="F23" si="29">IF(ISBLANK(B23),"",IF(I23="L","Baixa",IF(I23="A","Média",IF(I23="","","Alta"))))</f>
        <v>Baixa</v>
      </c>
      <c r="G23" s="4" t="str">
        <f t="shared" ref="G23" si="30">CONCATENATE(B23,I23)</f>
        <v>EEL</v>
      </c>
      <c r="H23" s="4">
        <f t="shared" si="13"/>
        <v>3</v>
      </c>
      <c r="I23" s="105" t="str">
        <f t="shared" si="14"/>
        <v>L</v>
      </c>
      <c r="J23" s="4" t="str">
        <f t="shared" si="15"/>
        <v>EEI</v>
      </c>
      <c r="K23" s="106">
        <f t="shared" si="16"/>
        <v>3</v>
      </c>
      <c r="L23" s="106">
        <f>IF(NOT(ISERROR(VLOOKUP(B23,Deflatores!G$42:H$64,2,FALSE))),VLOOKUP(B23,Deflatores!G$42:H$64,2,FALSE),IF(OR(ISBLANK(C23),ISBLANK(B23)),"",VLOOKUP(C23,Deflatores!G$4:H$38,2,FALSE)*H23+VLOOKUP(C23,Deflatores!G$4:I$38,3,FALSE)))</f>
        <v>3</v>
      </c>
      <c r="M23" s="6"/>
      <c r="N23" s="6"/>
      <c r="O23" s="111"/>
    </row>
    <row r="24" spans="1:15" ht="13.5" customHeight="1" x14ac:dyDescent="0.2">
      <c r="A24" s="112"/>
      <c r="B24" s="113"/>
      <c r="C24" s="113"/>
      <c r="D24" s="4"/>
      <c r="E24" s="4"/>
      <c r="F24" s="105"/>
      <c r="G24" s="4"/>
      <c r="H24" s="4" t="str">
        <f t="shared" si="13"/>
        <v/>
      </c>
      <c r="I24" s="105" t="str">
        <f t="shared" si="14"/>
        <v/>
      </c>
      <c r="J24" s="4" t="str">
        <f t="shared" si="15"/>
        <v/>
      </c>
      <c r="K24" s="106" t="str">
        <f t="shared" si="16"/>
        <v/>
      </c>
      <c r="L24" s="106" t="str">
        <f>IF(NOT(ISERROR(VLOOKUP(B24,Deflatores!G$42:H$64,2,FALSE))),VLOOKUP(B24,Deflatores!G$42:H$64,2,FALSE),IF(OR(ISBLANK(C24),ISBLANK(B24)),"",VLOOKUP(C24,Deflatores!G$4:H$38,2,FALSE)*H24+VLOOKUP(C24,Deflatores!G$4:I$38,3,FALSE)))</f>
        <v/>
      </c>
      <c r="M24" s="6"/>
      <c r="N24" s="6"/>
      <c r="O24" s="111"/>
    </row>
    <row r="25" spans="1:15" ht="13.5" customHeight="1" x14ac:dyDescent="0.2">
      <c r="A25" s="115" t="s">
        <v>58</v>
      </c>
      <c r="B25" s="113"/>
      <c r="C25" s="113" t="s">
        <v>44</v>
      </c>
      <c r="D25" s="4"/>
      <c r="E25" s="4"/>
      <c r="F25" s="105" t="str">
        <f t="shared" si="11"/>
        <v/>
      </c>
      <c r="G25" s="4" t="str">
        <f t="shared" si="12"/>
        <v/>
      </c>
      <c r="H25" s="4" t="str">
        <f t="shared" si="13"/>
        <v/>
      </c>
      <c r="I25" s="105" t="str">
        <f t="shared" si="14"/>
        <v/>
      </c>
      <c r="J25" s="4" t="str">
        <f t="shared" si="15"/>
        <v>I</v>
      </c>
      <c r="K25" s="106" t="str">
        <f t="shared" si="16"/>
        <v/>
      </c>
      <c r="L25" s="106" t="str">
        <f>IF(NOT(ISERROR(VLOOKUP(B25,Deflatores!G$42:H$64,2,FALSE))),VLOOKUP(B25,Deflatores!G$42:H$64,2,FALSE),IF(OR(ISBLANK(C25),ISBLANK(B25)),"",VLOOKUP(C25,Deflatores!G$4:H$38,2,FALSE)*H25+VLOOKUP(C25,Deflatores!G$4:I$38,3,FALSE)))</f>
        <v/>
      </c>
      <c r="M25" s="6"/>
      <c r="N25" s="6"/>
      <c r="O25" s="111"/>
    </row>
    <row r="26" spans="1:15" x14ac:dyDescent="0.2">
      <c r="A26" s="112" t="s">
        <v>59</v>
      </c>
      <c r="B26" s="113" t="s">
        <v>60</v>
      </c>
      <c r="C26" s="113" t="s">
        <v>44</v>
      </c>
      <c r="D26" s="4">
        <v>4</v>
      </c>
      <c r="E26" s="4">
        <v>1</v>
      </c>
      <c r="F26" s="105" t="str">
        <f t="shared" si="11"/>
        <v>Baixa</v>
      </c>
      <c r="G26" s="4" t="str">
        <f t="shared" si="12"/>
        <v>AIEL</v>
      </c>
      <c r="H26" s="4">
        <f t="shared" si="13"/>
        <v>5</v>
      </c>
      <c r="I26" s="105" t="str">
        <f t="shared" si="14"/>
        <v>L</v>
      </c>
      <c r="J26" s="4" t="str">
        <f t="shared" si="15"/>
        <v>AIEI</v>
      </c>
      <c r="K26" s="106">
        <f t="shared" si="16"/>
        <v>5</v>
      </c>
      <c r="L26" s="106">
        <f>IF(NOT(ISERROR(VLOOKUP(B26,Deflatores!G$42:H$64,2,FALSE))),VLOOKUP(B26,Deflatores!G$42:H$64,2,FALSE),IF(OR(ISBLANK(C26),ISBLANK(B26)),"",VLOOKUP(C26,Deflatores!G$4:H$38,2,FALSE)*H26+VLOOKUP(C26,Deflatores!G$4:I$38,3,FALSE)))</f>
        <v>5</v>
      </c>
      <c r="M26" s="6"/>
      <c r="N26" s="6"/>
      <c r="O26" s="111"/>
    </row>
    <row r="27" spans="1:15" x14ac:dyDescent="0.2">
      <c r="A27" s="112" t="s">
        <v>490</v>
      </c>
      <c r="B27" s="113" t="s">
        <v>60</v>
      </c>
      <c r="C27" s="113" t="s">
        <v>44</v>
      </c>
      <c r="D27" s="4">
        <v>3</v>
      </c>
      <c r="E27" s="4">
        <v>1</v>
      </c>
      <c r="F27" s="105" t="str">
        <f t="shared" ref="F27" si="31">IF(ISBLANK(B27),"",IF(I27="L","Baixa",IF(I27="A","Média",IF(I27="","","Alta"))))</f>
        <v>Baixa</v>
      </c>
      <c r="G27" s="4" t="str">
        <f t="shared" ref="G27" si="32">CONCATENATE(B27,I27)</f>
        <v>AIEL</v>
      </c>
      <c r="H27" s="4">
        <f t="shared" ref="H27" si="33">IF(ISBLANK(B27),"",IF(B27="ALI",IF(I27="L",7,IF(I27="A",10,15)),IF(B27="AIE",IF(I27="L",5,IF(I27="A",7,10)),IF(B27="SE",IF(I27="L",4,IF(I27="A",5,7)),IF(OR(B27="EE",B27="CE"),IF(I27="L",3,IF(I27="A",4,6)),0)))))</f>
        <v>5</v>
      </c>
      <c r="I27" s="105" t="str">
        <f t="shared" ref="I27" si="34">IF(OR(ISBLANK(D27),ISBLANK(E27)),IF(OR(B27="ALI",B27="AIE"),"L",IF(OR(B27="EE",B27="SE",B27="CE"),"A","")),IF(B27="EE",IF(E27&gt;=3,IF(D27&gt;=5,"H","A"),IF(E27&gt;=2,IF(D27&gt;=16,"H",IF(D27&lt;=4,"L","A")),IF(D27&lt;=15,"L","A"))),IF(OR(B27="SE",B27="CE"),IF(E27&gt;=4,IF(D27&gt;=6,"H","A"),IF(E27&gt;=2,IF(D27&gt;=20,"H",IF(D27&lt;=5,"L","A")),IF(D27&lt;=19,"L","A"))),IF(OR(B27="ALI",B27="AIE"),IF(E27&gt;=6,IF(D27&gt;=20,"H","A"),IF(E27&gt;=2,IF(D27&gt;=51,"H",IF(D27&lt;=19,"L","A")),IF(D27&lt;=50,"L","A"))),""))))</f>
        <v>L</v>
      </c>
      <c r="J27" s="4" t="str">
        <f t="shared" ref="J27" si="35">CONCATENATE(B27,C27)</f>
        <v>AIEI</v>
      </c>
      <c r="K27" s="106">
        <f t="shared" ref="K27" si="36">IF(OR(H27="",H27=0),L27,H27)</f>
        <v>5</v>
      </c>
      <c r="L27" s="106">
        <f>IF(NOT(ISERROR(VLOOKUP(B27,Deflatores!G$42:H$64,2,FALSE))),VLOOKUP(B27,Deflatores!G$42:H$64,2,FALSE),IF(OR(ISBLANK(C27),ISBLANK(B27)),"",VLOOKUP(C27,Deflatores!G$4:H$38,2,FALSE)*H27+VLOOKUP(C27,Deflatores!G$4:I$38,3,FALSE)))</f>
        <v>5</v>
      </c>
      <c r="M27" s="6"/>
      <c r="N27" s="6"/>
      <c r="O27" s="111"/>
    </row>
    <row r="28" spans="1:15" ht="13.5" customHeight="1" x14ac:dyDescent="0.2">
      <c r="A28" s="112" t="s">
        <v>61</v>
      </c>
      <c r="B28" s="113" t="s">
        <v>43</v>
      </c>
      <c r="C28" s="113" t="s">
        <v>44</v>
      </c>
      <c r="D28" s="4">
        <v>53</v>
      </c>
      <c r="E28" s="4">
        <v>6</v>
      </c>
      <c r="F28" s="105" t="str">
        <f t="shared" si="11"/>
        <v>Alta</v>
      </c>
      <c r="G28" s="4" t="str">
        <f t="shared" si="12"/>
        <v>ALIH</v>
      </c>
      <c r="H28" s="4">
        <f t="shared" si="13"/>
        <v>15</v>
      </c>
      <c r="I28" s="105" t="str">
        <f t="shared" si="14"/>
        <v>H</v>
      </c>
      <c r="J28" s="4" t="str">
        <f t="shared" si="15"/>
        <v>ALII</v>
      </c>
      <c r="K28" s="106">
        <f t="shared" si="16"/>
        <v>15</v>
      </c>
      <c r="L28" s="106">
        <f>IF(NOT(ISERROR(VLOOKUP(B28,Deflatores!G$42:H$64,2,FALSE))),VLOOKUP(B28,Deflatores!G$42:H$64,2,FALSE),IF(OR(ISBLANK(C28),ISBLANK(B28)),"",VLOOKUP(C28,Deflatores!G$4:H$38,2,FALSE)*H28+VLOOKUP(C28,Deflatores!G$4:I$38,3,FALSE)))</f>
        <v>15</v>
      </c>
      <c r="M28" s="6"/>
      <c r="N28" s="6"/>
      <c r="O28" s="111"/>
    </row>
    <row r="29" spans="1:15" ht="13.5" customHeight="1" x14ac:dyDescent="0.2">
      <c r="A29" s="112" t="s">
        <v>62</v>
      </c>
      <c r="B29" s="113" t="s">
        <v>47</v>
      </c>
      <c r="C29" s="113" t="s">
        <v>44</v>
      </c>
      <c r="D29" s="4">
        <v>11</v>
      </c>
      <c r="E29" s="4">
        <v>4</v>
      </c>
      <c r="F29" s="105" t="str">
        <f t="shared" si="11"/>
        <v>Alta</v>
      </c>
      <c r="G29" s="4" t="str">
        <f t="shared" si="12"/>
        <v>EEH</v>
      </c>
      <c r="H29" s="4">
        <f t="shared" si="13"/>
        <v>6</v>
      </c>
      <c r="I29" s="105" t="str">
        <f t="shared" si="14"/>
        <v>H</v>
      </c>
      <c r="J29" s="4" t="str">
        <f t="shared" si="15"/>
        <v>EEI</v>
      </c>
      <c r="K29" s="106">
        <f t="shared" si="16"/>
        <v>6</v>
      </c>
      <c r="L29" s="106">
        <f>IF(NOT(ISERROR(VLOOKUP(B29,Deflatores!G$42:H$64,2,FALSE))),VLOOKUP(B29,Deflatores!G$42:H$64,2,FALSE),IF(OR(ISBLANK(C29),ISBLANK(B29)),"",VLOOKUP(C29,Deflatores!G$4:H$38,2,FALSE)*H29+VLOOKUP(C29,Deflatores!G$4:I$38,3,FALSE)))</f>
        <v>6</v>
      </c>
      <c r="M29" s="6"/>
      <c r="N29" s="6"/>
      <c r="O29" s="111"/>
    </row>
    <row r="30" spans="1:15" ht="13.5" customHeight="1" x14ac:dyDescent="0.2">
      <c r="A30" s="114" t="s">
        <v>63</v>
      </c>
      <c r="B30" s="113" t="s">
        <v>49</v>
      </c>
      <c r="C30" s="113" t="s">
        <v>64</v>
      </c>
      <c r="D30" s="4">
        <v>4</v>
      </c>
      <c r="E30" s="4">
        <v>1</v>
      </c>
      <c r="F30" s="105" t="str">
        <f t="shared" si="11"/>
        <v>Baixa</v>
      </c>
      <c r="G30" s="4" t="str">
        <f t="shared" si="12"/>
        <v>CEL</v>
      </c>
      <c r="H30" s="4">
        <f t="shared" si="13"/>
        <v>3</v>
      </c>
      <c r="I30" s="105" t="str">
        <f t="shared" si="14"/>
        <v>L</v>
      </c>
      <c r="J30" s="4" t="str">
        <f t="shared" si="15"/>
        <v>CEE</v>
      </c>
      <c r="K30" s="106">
        <f t="shared" si="16"/>
        <v>3</v>
      </c>
      <c r="L30" s="106">
        <f>IF(NOT(ISERROR(VLOOKUP(B30,Deflatores!G$42:H$64,2,FALSE))),VLOOKUP(B30,Deflatores!G$42:H$64,2,FALSE),IF(OR(ISBLANK(C30),ISBLANK(B30)),"",VLOOKUP(C30,Deflatores!G$4:H$38,2,FALSE)*H30+VLOOKUP(C30,Deflatores!G$4:I$38,3,FALSE)))</f>
        <v>1.2000000000000002</v>
      </c>
      <c r="M30" s="6"/>
      <c r="N30" s="6"/>
      <c r="O30" s="111"/>
    </row>
    <row r="31" spans="1:15" ht="13.5" customHeight="1" x14ac:dyDescent="0.2">
      <c r="A31" s="114" t="s">
        <v>65</v>
      </c>
      <c r="B31" s="113" t="s">
        <v>49</v>
      </c>
      <c r="C31" s="113" t="s">
        <v>64</v>
      </c>
      <c r="D31" s="4">
        <v>5</v>
      </c>
      <c r="E31" s="4">
        <v>1</v>
      </c>
      <c r="F31" s="105" t="str">
        <f t="shared" si="11"/>
        <v>Baixa</v>
      </c>
      <c r="G31" s="4" t="str">
        <f t="shared" si="12"/>
        <v>CEL</v>
      </c>
      <c r="H31" s="4">
        <f t="shared" si="13"/>
        <v>3</v>
      </c>
      <c r="I31" s="105" t="str">
        <f t="shared" si="14"/>
        <v>L</v>
      </c>
      <c r="J31" s="4" t="str">
        <f t="shared" si="15"/>
        <v>CEE</v>
      </c>
      <c r="K31" s="106">
        <f t="shared" si="16"/>
        <v>3</v>
      </c>
      <c r="L31" s="106">
        <f>IF(NOT(ISERROR(VLOOKUP(B31,Deflatores!G$42:H$64,2,FALSE))),VLOOKUP(B31,Deflatores!G$42:H$64,2,FALSE),IF(OR(ISBLANK(C31),ISBLANK(B31)),"",VLOOKUP(C31,Deflatores!G$4:H$38,2,FALSE)*H31+VLOOKUP(C31,Deflatores!G$4:I$38,3,FALSE)))</f>
        <v>1.2000000000000002</v>
      </c>
      <c r="M31" s="6"/>
      <c r="N31" s="6"/>
      <c r="O31" s="111"/>
    </row>
    <row r="32" spans="1:15" ht="13.5" customHeight="1" x14ac:dyDescent="0.2">
      <c r="A32" s="114" t="s">
        <v>66</v>
      </c>
      <c r="B32" s="113" t="s">
        <v>49</v>
      </c>
      <c r="C32" s="113" t="s">
        <v>44</v>
      </c>
      <c r="D32" s="4">
        <v>7</v>
      </c>
      <c r="E32" s="4">
        <v>3</v>
      </c>
      <c r="F32" s="105" t="str">
        <f t="shared" si="11"/>
        <v>Média</v>
      </c>
      <c r="G32" s="4" t="str">
        <f t="shared" si="12"/>
        <v>CEA</v>
      </c>
      <c r="H32" s="4">
        <f t="shared" si="13"/>
        <v>4</v>
      </c>
      <c r="I32" s="105" t="str">
        <f t="shared" si="14"/>
        <v>A</v>
      </c>
      <c r="J32" s="4" t="str">
        <f t="shared" si="15"/>
        <v>CEI</v>
      </c>
      <c r="K32" s="106">
        <f t="shared" si="16"/>
        <v>4</v>
      </c>
      <c r="L32" s="106">
        <f>IF(NOT(ISERROR(VLOOKUP(B32,Deflatores!G$42:H$64,2,FALSE))),VLOOKUP(B32,Deflatores!G$42:H$64,2,FALSE),IF(OR(ISBLANK(C32),ISBLANK(B32)),"",VLOOKUP(C32,Deflatores!G$4:H$38,2,FALSE)*H32+VLOOKUP(C32,Deflatores!G$4:I$38,3,FALSE)))</f>
        <v>4</v>
      </c>
      <c r="M32" s="6"/>
      <c r="N32" s="6"/>
      <c r="O32" s="111"/>
    </row>
    <row r="33" spans="1:15" ht="13.5" customHeight="1" x14ac:dyDescent="0.2">
      <c r="A33" s="114" t="s">
        <v>67</v>
      </c>
      <c r="B33" s="113" t="s">
        <v>49</v>
      </c>
      <c r="C33" s="113" t="s">
        <v>44</v>
      </c>
      <c r="D33" s="4">
        <v>7</v>
      </c>
      <c r="E33" s="4">
        <v>3</v>
      </c>
      <c r="F33" s="105" t="str">
        <f t="shared" si="11"/>
        <v>Média</v>
      </c>
      <c r="G33" s="4" t="str">
        <f t="shared" si="12"/>
        <v>CEA</v>
      </c>
      <c r="H33" s="4">
        <f t="shared" si="13"/>
        <v>4</v>
      </c>
      <c r="I33" s="105" t="str">
        <f t="shared" si="14"/>
        <v>A</v>
      </c>
      <c r="J33" s="4" t="str">
        <f t="shared" si="15"/>
        <v>CEI</v>
      </c>
      <c r="K33" s="106">
        <f t="shared" si="16"/>
        <v>4</v>
      </c>
      <c r="L33" s="106">
        <f>IF(NOT(ISERROR(VLOOKUP(B33,Deflatores!G$42:H$64,2,FALSE))),VLOOKUP(B33,Deflatores!G$42:H$64,2,FALSE),IF(OR(ISBLANK(C33),ISBLANK(B33)),"",VLOOKUP(C33,Deflatores!G$4:H$38,2,FALSE)*H33+VLOOKUP(C33,Deflatores!G$4:I$38,3,FALSE)))</f>
        <v>4</v>
      </c>
      <c r="M33" s="6"/>
      <c r="N33" s="6"/>
      <c r="O33" s="111"/>
    </row>
    <row r="34" spans="1:15" ht="13.5" customHeight="1" x14ac:dyDescent="0.2">
      <c r="A34" s="114" t="s">
        <v>492</v>
      </c>
      <c r="B34" s="113" t="s">
        <v>49</v>
      </c>
      <c r="C34" s="113" t="s">
        <v>44</v>
      </c>
      <c r="D34" s="4">
        <v>5</v>
      </c>
      <c r="E34" s="4">
        <v>1</v>
      </c>
      <c r="F34" s="105" t="str">
        <f t="shared" ref="F34" si="37">IF(ISBLANK(B34),"",IF(I34="L","Baixa",IF(I34="A","Média",IF(I34="","","Alta"))))</f>
        <v>Baixa</v>
      </c>
      <c r="G34" s="4" t="str">
        <f t="shared" ref="G34" si="38">CONCATENATE(B34,I34)</f>
        <v>CEL</v>
      </c>
      <c r="H34" s="4">
        <f t="shared" ref="H34" si="39">IF(ISBLANK(B34),"",IF(B34="ALI",IF(I34="L",7,IF(I34="A",10,15)),IF(B34="AIE",IF(I34="L",5,IF(I34="A",7,10)),IF(B34="SE",IF(I34="L",4,IF(I34="A",5,7)),IF(OR(B34="EE",B34="CE"),IF(I34="L",3,IF(I34="A",4,6)),0)))))</f>
        <v>3</v>
      </c>
      <c r="I34" s="105" t="str">
        <f t="shared" ref="I34" si="40">IF(OR(ISBLANK(D34),ISBLANK(E34)),IF(OR(B34="ALI",B34="AIE"),"L",IF(OR(B34="EE",B34="SE",B34="CE"),"A","")),IF(B34="EE",IF(E34&gt;=3,IF(D34&gt;=5,"H","A"),IF(E34&gt;=2,IF(D34&gt;=16,"H",IF(D34&lt;=4,"L","A")),IF(D34&lt;=15,"L","A"))),IF(OR(B34="SE",B34="CE"),IF(E34&gt;=4,IF(D34&gt;=6,"H","A"),IF(E34&gt;=2,IF(D34&gt;=20,"H",IF(D34&lt;=5,"L","A")),IF(D34&lt;=19,"L","A"))),IF(OR(B34="ALI",B34="AIE"),IF(E34&gt;=6,IF(D34&gt;=20,"H","A"),IF(E34&gt;=2,IF(D34&gt;=51,"H",IF(D34&lt;=19,"L","A")),IF(D34&lt;=50,"L","A"))),""))))</f>
        <v>L</v>
      </c>
      <c r="J34" s="4" t="str">
        <f t="shared" ref="J34" si="41">CONCATENATE(B34,C34)</f>
        <v>CEI</v>
      </c>
      <c r="K34" s="106">
        <f t="shared" ref="K34" si="42">IF(OR(H34="",H34=0),L34,H34)</f>
        <v>3</v>
      </c>
      <c r="L34" s="106">
        <f>IF(NOT(ISERROR(VLOOKUP(B34,Deflatores!G$42:H$64,2,FALSE))),VLOOKUP(B34,Deflatores!G$42:H$64,2,FALSE),IF(OR(ISBLANK(C34),ISBLANK(B34)),"",VLOOKUP(C34,Deflatores!G$4:H$38,2,FALSE)*H34+VLOOKUP(C34,Deflatores!G$4:I$38,3,FALSE)))</f>
        <v>3</v>
      </c>
      <c r="M34" s="6"/>
      <c r="N34" s="6"/>
      <c r="O34" s="111"/>
    </row>
    <row r="35" spans="1:15" ht="13.5" customHeight="1" x14ac:dyDescent="0.2">
      <c r="A35" s="114" t="s">
        <v>491</v>
      </c>
      <c r="B35" s="113" t="s">
        <v>49</v>
      </c>
      <c r="C35" s="113" t="s">
        <v>44</v>
      </c>
      <c r="D35" s="4">
        <v>3</v>
      </c>
      <c r="E35" s="4">
        <v>1</v>
      </c>
      <c r="F35" s="105" t="str">
        <f t="shared" ref="F35:F36" si="43">IF(ISBLANK(B35),"",IF(I35="L","Baixa",IF(I35="A","Média",IF(I35="","","Alta"))))</f>
        <v>Baixa</v>
      </c>
      <c r="G35" s="4" t="str">
        <f t="shared" ref="G35:G36" si="44">CONCATENATE(B35,I35)</f>
        <v>CEL</v>
      </c>
      <c r="H35" s="4">
        <f t="shared" ref="H35:H36" si="45">IF(ISBLANK(B35),"",IF(B35="ALI",IF(I35="L",7,IF(I35="A",10,15)),IF(B35="AIE",IF(I35="L",5,IF(I35="A",7,10)),IF(B35="SE",IF(I35="L",4,IF(I35="A",5,7)),IF(OR(B35="EE",B35="CE"),IF(I35="L",3,IF(I35="A",4,6)),0)))))</f>
        <v>3</v>
      </c>
      <c r="I35" s="105" t="str">
        <f t="shared" ref="I35:I36" si="46">IF(OR(ISBLANK(D35),ISBLANK(E35)),IF(OR(B35="ALI",B35="AIE"),"L",IF(OR(B35="EE",B35="SE",B35="CE"),"A","")),IF(B35="EE",IF(E35&gt;=3,IF(D35&gt;=5,"H","A"),IF(E35&gt;=2,IF(D35&gt;=16,"H",IF(D35&lt;=4,"L","A")),IF(D35&lt;=15,"L","A"))),IF(OR(B35="SE",B35="CE"),IF(E35&gt;=4,IF(D35&gt;=6,"H","A"),IF(E35&gt;=2,IF(D35&gt;=20,"H",IF(D35&lt;=5,"L","A")),IF(D35&lt;=19,"L","A"))),IF(OR(B35="ALI",B35="AIE"),IF(E35&gt;=6,IF(D35&gt;=20,"H","A"),IF(E35&gt;=2,IF(D35&gt;=51,"H",IF(D35&lt;=19,"L","A")),IF(D35&lt;=50,"L","A"))),""))))</f>
        <v>L</v>
      </c>
      <c r="J35" s="4" t="str">
        <f t="shared" ref="J35:J36" si="47">CONCATENATE(B35,C35)</f>
        <v>CEI</v>
      </c>
      <c r="K35" s="106">
        <f t="shared" ref="K35:K36" si="48">IF(OR(H35="",H35=0),L35,H35)</f>
        <v>3</v>
      </c>
      <c r="L35" s="106">
        <f>IF(NOT(ISERROR(VLOOKUP(B35,Deflatores!G$42:H$64,2,FALSE))),VLOOKUP(B35,Deflatores!G$42:H$64,2,FALSE),IF(OR(ISBLANK(C35),ISBLANK(B35)),"",VLOOKUP(C35,Deflatores!G$4:H$38,2,FALSE)*H35+VLOOKUP(C35,Deflatores!G$4:I$38,3,FALSE)))</f>
        <v>3</v>
      </c>
      <c r="M35" s="6"/>
      <c r="N35" s="6"/>
      <c r="O35" s="111"/>
    </row>
    <row r="36" spans="1:15" x14ac:dyDescent="0.2">
      <c r="A36" s="114" t="s">
        <v>515</v>
      </c>
      <c r="B36" s="113" t="s">
        <v>49</v>
      </c>
      <c r="C36" s="113" t="s">
        <v>44</v>
      </c>
      <c r="D36" s="4">
        <v>3</v>
      </c>
      <c r="E36" s="4">
        <v>2</v>
      </c>
      <c r="F36" s="105" t="str">
        <f t="shared" si="43"/>
        <v>Baixa</v>
      </c>
      <c r="G36" s="4" t="str">
        <f t="shared" si="44"/>
        <v>CEL</v>
      </c>
      <c r="H36" s="4">
        <f t="shared" si="45"/>
        <v>3</v>
      </c>
      <c r="I36" s="105" t="str">
        <f t="shared" si="46"/>
        <v>L</v>
      </c>
      <c r="J36" s="4" t="str">
        <f t="shared" si="47"/>
        <v>CEI</v>
      </c>
      <c r="K36" s="106">
        <f t="shared" si="48"/>
        <v>3</v>
      </c>
      <c r="L36" s="106">
        <f>IF(NOT(ISERROR(VLOOKUP(B36,Deflatores!G$42:H$64,2,FALSE))),VLOOKUP(B36,Deflatores!G$42:H$64,2,FALSE),IF(OR(ISBLANK(C36),ISBLANK(B36)),"",VLOOKUP(C36,Deflatores!G$4:H$38,2,FALSE)*H36+VLOOKUP(C36,Deflatores!G$4:I$38,3,FALSE)))</f>
        <v>3</v>
      </c>
      <c r="M36" s="6"/>
      <c r="N36" s="6"/>
      <c r="O36" s="111"/>
    </row>
    <row r="37" spans="1:15" ht="13.5" customHeight="1" x14ac:dyDescent="0.2">
      <c r="A37" s="112" t="s">
        <v>68</v>
      </c>
      <c r="B37" s="113" t="s">
        <v>47</v>
      </c>
      <c r="C37" s="113" t="s">
        <v>44</v>
      </c>
      <c r="D37" s="4">
        <v>17</v>
      </c>
      <c r="E37" s="4">
        <v>6</v>
      </c>
      <c r="F37" s="105" t="str">
        <f t="shared" si="11"/>
        <v>Alta</v>
      </c>
      <c r="G37" s="4" t="str">
        <f t="shared" si="12"/>
        <v>EEH</v>
      </c>
      <c r="H37" s="4">
        <f t="shared" si="13"/>
        <v>6</v>
      </c>
      <c r="I37" s="105" t="str">
        <f t="shared" si="14"/>
        <v>H</v>
      </c>
      <c r="J37" s="4" t="str">
        <f t="shared" si="15"/>
        <v>EEI</v>
      </c>
      <c r="K37" s="106">
        <f t="shared" si="16"/>
        <v>6</v>
      </c>
      <c r="L37" s="106">
        <f>IF(NOT(ISERROR(VLOOKUP(B37,Deflatores!G$42:H$64,2,FALSE))),VLOOKUP(B37,Deflatores!G$42:H$64,2,FALSE),IF(OR(ISBLANK(C37),ISBLANK(B37)),"",VLOOKUP(C37,Deflatores!G$4:H$38,2,FALSE)*H37+VLOOKUP(C37,Deflatores!G$4:I$38,3,FALSE)))</f>
        <v>6</v>
      </c>
      <c r="M37" s="6"/>
      <c r="N37" s="6"/>
      <c r="O37" s="111"/>
    </row>
    <row r="38" spans="1:15" ht="13.5" customHeight="1" x14ac:dyDescent="0.2">
      <c r="A38" s="114" t="s">
        <v>69</v>
      </c>
      <c r="B38" s="113" t="s">
        <v>49</v>
      </c>
      <c r="C38" s="113" t="s">
        <v>44</v>
      </c>
      <c r="D38" s="4">
        <v>12</v>
      </c>
      <c r="E38" s="4">
        <v>6</v>
      </c>
      <c r="F38" s="105" t="str">
        <f t="shared" si="11"/>
        <v>Alta</v>
      </c>
      <c r="G38" s="4" t="str">
        <f t="shared" si="12"/>
        <v>CEH</v>
      </c>
      <c r="H38" s="4">
        <f t="shared" si="13"/>
        <v>6</v>
      </c>
      <c r="I38" s="105" t="str">
        <f t="shared" si="14"/>
        <v>H</v>
      </c>
      <c r="J38" s="4" t="str">
        <f t="shared" si="15"/>
        <v>CEI</v>
      </c>
      <c r="K38" s="106">
        <f t="shared" si="16"/>
        <v>6</v>
      </c>
      <c r="L38" s="106">
        <f>IF(NOT(ISERROR(VLOOKUP(B38,Deflatores!G$42:H$64,2,FALSE))),VLOOKUP(B38,Deflatores!G$42:H$64,2,FALSE),IF(OR(ISBLANK(C38),ISBLANK(B38)),"",VLOOKUP(C38,Deflatores!G$4:H$38,2,FALSE)*H38+VLOOKUP(C38,Deflatores!G$4:I$38,3,FALSE)))</f>
        <v>6</v>
      </c>
      <c r="M38" s="6"/>
      <c r="N38" s="6"/>
      <c r="O38" s="111"/>
    </row>
    <row r="39" spans="1:15" ht="13.5" customHeight="1" x14ac:dyDescent="0.2">
      <c r="A39" s="112" t="s">
        <v>70</v>
      </c>
      <c r="B39" s="113" t="s">
        <v>47</v>
      </c>
      <c r="C39" s="113" t="s">
        <v>44</v>
      </c>
      <c r="D39" s="4">
        <v>11</v>
      </c>
      <c r="E39" s="4">
        <v>6</v>
      </c>
      <c r="F39" s="105" t="str">
        <f t="shared" si="11"/>
        <v>Alta</v>
      </c>
      <c r="G39" s="4" t="str">
        <f t="shared" si="12"/>
        <v>EEH</v>
      </c>
      <c r="H39" s="4">
        <f t="shared" si="13"/>
        <v>6</v>
      </c>
      <c r="I39" s="105" t="str">
        <f t="shared" si="14"/>
        <v>H</v>
      </c>
      <c r="J39" s="4" t="str">
        <f t="shared" si="15"/>
        <v>EEI</v>
      </c>
      <c r="K39" s="106">
        <f t="shared" si="16"/>
        <v>6</v>
      </c>
      <c r="L39" s="106">
        <f>IF(NOT(ISERROR(VLOOKUP(B39,Deflatores!G$42:H$64,2,FALSE))),VLOOKUP(B39,Deflatores!G$42:H$64,2,FALSE),IF(OR(ISBLANK(C39),ISBLANK(B39)),"",VLOOKUP(C39,Deflatores!G$4:H$38,2,FALSE)*H39+VLOOKUP(C39,Deflatores!G$4:I$38,3,FALSE)))</f>
        <v>6</v>
      </c>
      <c r="M39" s="6"/>
      <c r="N39" s="6"/>
      <c r="O39" s="111"/>
    </row>
    <row r="40" spans="1:15" ht="13.5" customHeight="1" x14ac:dyDescent="0.2">
      <c r="A40" s="114" t="s">
        <v>71</v>
      </c>
      <c r="B40" s="113" t="s">
        <v>49</v>
      </c>
      <c r="C40" s="113" t="s">
        <v>44</v>
      </c>
      <c r="D40" s="4">
        <v>2</v>
      </c>
      <c r="E40" s="4">
        <v>1</v>
      </c>
      <c r="F40" s="105" t="str">
        <f t="shared" si="11"/>
        <v>Baixa</v>
      </c>
      <c r="G40" s="4" t="str">
        <f t="shared" si="12"/>
        <v>CEL</v>
      </c>
      <c r="H40" s="4">
        <f t="shared" si="13"/>
        <v>3</v>
      </c>
      <c r="I40" s="105" t="str">
        <f t="shared" si="14"/>
        <v>L</v>
      </c>
      <c r="J40" s="4" t="str">
        <f t="shared" si="15"/>
        <v>CEI</v>
      </c>
      <c r="K40" s="106">
        <f t="shared" si="16"/>
        <v>3</v>
      </c>
      <c r="L40" s="106">
        <f>IF(NOT(ISERROR(VLOOKUP(B40,Deflatores!G$42:H$64,2,FALSE))),VLOOKUP(B40,Deflatores!G$42:H$64,2,FALSE),IF(OR(ISBLANK(C40),ISBLANK(B40)),"",VLOOKUP(C40,Deflatores!G$4:H$38,2,FALSE)*H40+VLOOKUP(C40,Deflatores!G$4:I$38,3,FALSE)))</f>
        <v>3</v>
      </c>
      <c r="M40" s="6"/>
      <c r="N40" s="6"/>
      <c r="O40" s="111"/>
    </row>
    <row r="41" spans="1:15" ht="13.5" customHeight="1" x14ac:dyDescent="0.2">
      <c r="A41" s="114" t="s">
        <v>72</v>
      </c>
      <c r="B41" s="113" t="s">
        <v>49</v>
      </c>
      <c r="C41" s="113" t="s">
        <v>44</v>
      </c>
      <c r="D41" s="4">
        <v>2</v>
      </c>
      <c r="E41" s="4">
        <v>1</v>
      </c>
      <c r="F41" s="105" t="str">
        <f t="shared" si="11"/>
        <v>Baixa</v>
      </c>
      <c r="G41" s="4" t="str">
        <f t="shared" si="12"/>
        <v>CEL</v>
      </c>
      <c r="H41" s="4">
        <f t="shared" si="13"/>
        <v>3</v>
      </c>
      <c r="I41" s="105" t="str">
        <f t="shared" si="14"/>
        <v>L</v>
      </c>
      <c r="J41" s="4" t="str">
        <f t="shared" si="15"/>
        <v>CEI</v>
      </c>
      <c r="K41" s="106">
        <f t="shared" si="16"/>
        <v>3</v>
      </c>
      <c r="L41" s="106">
        <f>IF(NOT(ISERROR(VLOOKUP(B41,Deflatores!G$42:H$64,2,FALSE))),VLOOKUP(B41,Deflatores!G$42:H$64,2,FALSE),IF(OR(ISBLANK(C41),ISBLANK(B41)),"",VLOOKUP(C41,Deflatores!G$4:H$38,2,FALSE)*H41+VLOOKUP(C41,Deflatores!G$4:I$38,3,FALSE)))</f>
        <v>3</v>
      </c>
      <c r="M41" s="6"/>
      <c r="N41" s="6"/>
      <c r="O41" s="111"/>
    </row>
    <row r="42" spans="1:15" ht="13.5" customHeight="1" x14ac:dyDescent="0.2">
      <c r="A42" s="112" t="s">
        <v>73</v>
      </c>
      <c r="B42" s="113" t="s">
        <v>47</v>
      </c>
      <c r="C42" s="113" t="s">
        <v>44</v>
      </c>
      <c r="D42" s="4">
        <v>17</v>
      </c>
      <c r="E42" s="4">
        <v>6</v>
      </c>
      <c r="F42" s="105" t="str">
        <f t="shared" si="11"/>
        <v>Alta</v>
      </c>
      <c r="G42" s="4" t="str">
        <f t="shared" si="12"/>
        <v>EEH</v>
      </c>
      <c r="H42" s="4">
        <f t="shared" si="13"/>
        <v>6</v>
      </c>
      <c r="I42" s="105" t="str">
        <f t="shared" si="14"/>
        <v>H</v>
      </c>
      <c r="J42" s="4" t="str">
        <f t="shared" si="15"/>
        <v>EEI</v>
      </c>
      <c r="K42" s="106">
        <f t="shared" si="16"/>
        <v>6</v>
      </c>
      <c r="L42" s="106">
        <f>IF(NOT(ISERROR(VLOOKUP(B42,Deflatores!G$42:H$64,2,FALSE))),VLOOKUP(B42,Deflatores!G$42:H$64,2,FALSE),IF(OR(ISBLANK(C42),ISBLANK(B42)),"",VLOOKUP(C42,Deflatores!G$4:H$38,2,FALSE)*H42+VLOOKUP(C42,Deflatores!G$4:I$38,3,FALSE)))</f>
        <v>6</v>
      </c>
      <c r="M42" s="6"/>
      <c r="N42" s="6"/>
      <c r="O42" s="111"/>
    </row>
    <row r="43" spans="1:15" ht="13.5" customHeight="1" x14ac:dyDescent="0.2">
      <c r="A43" s="114" t="s">
        <v>54</v>
      </c>
      <c r="B43" s="113" t="s">
        <v>49</v>
      </c>
      <c r="C43" s="113" t="s">
        <v>44</v>
      </c>
      <c r="D43" s="4">
        <v>14</v>
      </c>
      <c r="E43" s="4">
        <v>5</v>
      </c>
      <c r="F43" s="105" t="str">
        <f t="shared" si="11"/>
        <v>Alta</v>
      </c>
      <c r="G43" s="4" t="str">
        <f t="shared" si="12"/>
        <v>CEH</v>
      </c>
      <c r="H43" s="4">
        <f t="shared" si="13"/>
        <v>6</v>
      </c>
      <c r="I43" s="105" t="str">
        <f t="shared" si="14"/>
        <v>H</v>
      </c>
      <c r="J43" s="4" t="str">
        <f t="shared" si="15"/>
        <v>CEI</v>
      </c>
      <c r="K43" s="106">
        <f t="shared" si="16"/>
        <v>6</v>
      </c>
      <c r="L43" s="106">
        <f>IF(NOT(ISERROR(VLOOKUP(B43,Deflatores!G$42:H$64,2,FALSE))),VLOOKUP(B43,Deflatores!G$42:H$64,2,FALSE),IF(OR(ISBLANK(C43),ISBLANK(B43)),"",VLOOKUP(C43,Deflatores!G$4:H$38,2,FALSE)*H43+VLOOKUP(C43,Deflatores!G$4:I$38,3,FALSE)))</f>
        <v>6</v>
      </c>
      <c r="M43" s="6"/>
      <c r="N43" s="6"/>
      <c r="O43" s="111"/>
    </row>
    <row r="44" spans="1:15" ht="13.5" customHeight="1" x14ac:dyDescent="0.2">
      <c r="A44" s="112" t="s">
        <v>74</v>
      </c>
      <c r="B44" s="113" t="s">
        <v>49</v>
      </c>
      <c r="C44" s="113" t="s">
        <v>44</v>
      </c>
      <c r="D44" s="4">
        <v>13</v>
      </c>
      <c r="E44" s="4">
        <v>3</v>
      </c>
      <c r="F44" s="105" t="str">
        <f t="shared" si="11"/>
        <v>Média</v>
      </c>
      <c r="G44" s="4" t="str">
        <f t="shared" si="12"/>
        <v>CEA</v>
      </c>
      <c r="H44" s="4">
        <f t="shared" si="13"/>
        <v>4</v>
      </c>
      <c r="I44" s="105" t="str">
        <f t="shared" si="14"/>
        <v>A</v>
      </c>
      <c r="J44" s="4" t="str">
        <f t="shared" si="15"/>
        <v>CEI</v>
      </c>
      <c r="K44" s="106">
        <f t="shared" si="16"/>
        <v>4</v>
      </c>
      <c r="L44" s="106">
        <f>IF(NOT(ISERROR(VLOOKUP(B44,Deflatores!G$42:H$64,2,FALSE))),VLOOKUP(B44,Deflatores!G$42:H$64,2,FALSE),IF(OR(ISBLANK(C44),ISBLANK(B44)),"",VLOOKUP(C44,Deflatores!G$4:H$38,2,FALSE)*H44+VLOOKUP(C44,Deflatores!G$4:I$38,3,FALSE)))</f>
        <v>4</v>
      </c>
      <c r="M44" s="6"/>
      <c r="N44" s="6"/>
      <c r="O44" s="111"/>
    </row>
    <row r="45" spans="1:15" ht="13.5" customHeight="1" x14ac:dyDescent="0.2">
      <c r="A45" s="112" t="s">
        <v>75</v>
      </c>
      <c r="B45" s="113" t="s">
        <v>47</v>
      </c>
      <c r="C45" s="113" t="s">
        <v>44</v>
      </c>
      <c r="D45" s="4">
        <v>3</v>
      </c>
      <c r="E45" s="4">
        <v>1</v>
      </c>
      <c r="F45" s="105" t="str">
        <f t="shared" si="11"/>
        <v>Baixa</v>
      </c>
      <c r="G45" s="4" t="str">
        <f t="shared" si="12"/>
        <v>EEL</v>
      </c>
      <c r="H45" s="4">
        <f t="shared" si="13"/>
        <v>3</v>
      </c>
      <c r="I45" s="105" t="str">
        <f t="shared" si="14"/>
        <v>L</v>
      </c>
      <c r="J45" s="4" t="str">
        <f t="shared" si="15"/>
        <v>EEI</v>
      </c>
      <c r="K45" s="106">
        <f t="shared" si="16"/>
        <v>3</v>
      </c>
      <c r="L45" s="106">
        <f>IF(NOT(ISERROR(VLOOKUP(B45,Deflatores!G$42:H$64,2,FALSE))),VLOOKUP(B45,Deflatores!G$42:H$64,2,FALSE),IF(OR(ISBLANK(C45),ISBLANK(B45)),"",VLOOKUP(C45,Deflatores!G$4:H$38,2,FALSE)*H45+VLOOKUP(C45,Deflatores!G$4:I$38,3,FALSE)))</f>
        <v>3</v>
      </c>
      <c r="M45" s="6"/>
      <c r="N45" s="6"/>
      <c r="O45" s="111"/>
    </row>
    <row r="46" spans="1:15" ht="13.5" customHeight="1" x14ac:dyDescent="0.2">
      <c r="A46" s="112" t="s">
        <v>76</v>
      </c>
      <c r="B46" s="113" t="s">
        <v>49</v>
      </c>
      <c r="C46" s="113" t="s">
        <v>44</v>
      </c>
      <c r="D46" s="4">
        <v>33</v>
      </c>
      <c r="E46" s="4">
        <v>5</v>
      </c>
      <c r="F46" s="105" t="str">
        <f t="shared" si="11"/>
        <v>Alta</v>
      </c>
      <c r="G46" s="4" t="str">
        <f t="shared" si="12"/>
        <v>CEH</v>
      </c>
      <c r="H46" s="4">
        <f t="shared" si="13"/>
        <v>6</v>
      </c>
      <c r="I46" s="105" t="str">
        <f t="shared" si="14"/>
        <v>H</v>
      </c>
      <c r="J46" s="4" t="str">
        <f t="shared" si="15"/>
        <v>CEI</v>
      </c>
      <c r="K46" s="106">
        <f t="shared" si="16"/>
        <v>6</v>
      </c>
      <c r="L46" s="106">
        <f>IF(NOT(ISERROR(VLOOKUP(B46,Deflatores!G$42:H$64,2,FALSE))),VLOOKUP(B46,Deflatores!G$42:H$64,2,FALSE),IF(OR(ISBLANK(C46),ISBLANK(B46)),"",VLOOKUP(C46,Deflatores!G$4:H$38,2,FALSE)*H46+VLOOKUP(C46,Deflatores!G$4:I$38,3,FALSE)))</f>
        <v>6</v>
      </c>
      <c r="M46" s="6"/>
      <c r="N46" s="6"/>
      <c r="O46" s="111"/>
    </row>
    <row r="47" spans="1:15" ht="13.5" customHeight="1" x14ac:dyDescent="0.2">
      <c r="A47" s="112"/>
      <c r="B47" s="113"/>
      <c r="C47" s="113"/>
      <c r="D47" s="4"/>
      <c r="E47" s="4"/>
      <c r="F47" s="105" t="str">
        <f t="shared" si="11"/>
        <v/>
      </c>
      <c r="G47" s="4" t="str">
        <f t="shared" si="12"/>
        <v/>
      </c>
      <c r="H47" s="4" t="str">
        <f t="shared" si="13"/>
        <v/>
      </c>
      <c r="I47" s="105" t="str">
        <f t="shared" si="14"/>
        <v/>
      </c>
      <c r="J47" s="4" t="str">
        <f t="shared" si="15"/>
        <v/>
      </c>
      <c r="K47" s="106" t="str">
        <f t="shared" si="16"/>
        <v/>
      </c>
      <c r="L47" s="106" t="str">
        <f>IF(NOT(ISERROR(VLOOKUP(B47,Deflatores!G$42:H$64,2,FALSE))),VLOOKUP(B47,Deflatores!G$42:H$64,2,FALSE),IF(OR(ISBLANK(C47),ISBLANK(B47)),"",VLOOKUP(C47,Deflatores!G$4:H$38,2,FALSE)*H47+VLOOKUP(C47,Deflatores!G$4:I$38,3,FALSE)))</f>
        <v/>
      </c>
      <c r="M47" s="6"/>
      <c r="N47" s="6"/>
      <c r="O47" s="111"/>
    </row>
    <row r="48" spans="1:15" ht="13.5" customHeight="1" x14ac:dyDescent="0.2">
      <c r="A48" s="115" t="s">
        <v>77</v>
      </c>
      <c r="B48" s="113"/>
      <c r="C48" s="113" t="s">
        <v>44</v>
      </c>
      <c r="D48" s="4"/>
      <c r="E48" s="4"/>
      <c r="F48" s="105" t="str">
        <f t="shared" si="11"/>
        <v/>
      </c>
      <c r="G48" s="4" t="str">
        <f t="shared" si="12"/>
        <v/>
      </c>
      <c r="H48" s="4" t="str">
        <f t="shared" si="13"/>
        <v/>
      </c>
      <c r="I48" s="105" t="str">
        <f t="shared" si="14"/>
        <v/>
      </c>
      <c r="J48" s="4" t="str">
        <f t="shared" si="15"/>
        <v>I</v>
      </c>
      <c r="K48" s="106" t="str">
        <f t="shared" si="16"/>
        <v/>
      </c>
      <c r="L48" s="106" t="str">
        <f>IF(NOT(ISERROR(VLOOKUP(B48,Deflatores!G$42:H$64,2,FALSE))),VLOOKUP(B48,Deflatores!G$42:H$64,2,FALSE),IF(OR(ISBLANK(C48),ISBLANK(B48)),"",VLOOKUP(C48,Deflatores!G$4:H$38,2,FALSE)*H48+VLOOKUP(C48,Deflatores!G$4:I$38,3,FALSE)))</f>
        <v/>
      </c>
      <c r="M48" s="6"/>
      <c r="N48" s="6"/>
      <c r="O48" s="111"/>
    </row>
    <row r="49" spans="1:15" ht="13.5" customHeight="1" x14ac:dyDescent="0.2">
      <c r="A49" s="112" t="s">
        <v>78</v>
      </c>
      <c r="B49" s="113" t="s">
        <v>60</v>
      </c>
      <c r="C49" s="113" t="s">
        <v>44</v>
      </c>
      <c r="D49" s="4">
        <v>4</v>
      </c>
      <c r="E49" s="4">
        <v>1</v>
      </c>
      <c r="F49" s="105" t="str">
        <f t="shared" si="11"/>
        <v>Baixa</v>
      </c>
      <c r="G49" s="4" t="str">
        <f t="shared" si="12"/>
        <v>AIEL</v>
      </c>
      <c r="H49" s="4">
        <f t="shared" si="13"/>
        <v>5</v>
      </c>
      <c r="I49" s="105" t="str">
        <f t="shared" si="14"/>
        <v>L</v>
      </c>
      <c r="J49" s="4" t="str">
        <f t="shared" si="15"/>
        <v>AIEI</v>
      </c>
      <c r="K49" s="106">
        <f t="shared" si="16"/>
        <v>5</v>
      </c>
      <c r="L49" s="106">
        <f>IF(NOT(ISERROR(VLOOKUP(B49,Deflatores!G$42:H$64,2,FALSE))),VLOOKUP(B49,Deflatores!G$42:H$64,2,FALSE),IF(OR(ISBLANK(C49),ISBLANK(B49)),"",VLOOKUP(C49,Deflatores!G$4:H$38,2,FALSE)*H49+VLOOKUP(C49,Deflatores!G$4:I$38,3,FALSE)))</f>
        <v>5</v>
      </c>
      <c r="M49" s="6"/>
      <c r="N49" s="6"/>
      <c r="O49" s="111"/>
    </row>
    <row r="50" spans="1:15" ht="13.5" customHeight="1" x14ac:dyDescent="0.2">
      <c r="A50" s="112" t="s">
        <v>79</v>
      </c>
      <c r="B50" s="113" t="s">
        <v>47</v>
      </c>
      <c r="C50" s="113" t="s">
        <v>44</v>
      </c>
      <c r="D50" s="4">
        <v>20</v>
      </c>
      <c r="E50" s="4">
        <v>2</v>
      </c>
      <c r="F50" s="105" t="str">
        <f t="shared" si="11"/>
        <v>Alta</v>
      </c>
      <c r="G50" s="4" t="str">
        <f t="shared" si="12"/>
        <v>EEH</v>
      </c>
      <c r="H50" s="4">
        <f t="shared" si="13"/>
        <v>6</v>
      </c>
      <c r="I50" s="105" t="str">
        <f t="shared" si="14"/>
        <v>H</v>
      </c>
      <c r="J50" s="4" t="str">
        <f t="shared" si="15"/>
        <v>EEI</v>
      </c>
      <c r="K50" s="106">
        <f t="shared" si="16"/>
        <v>6</v>
      </c>
      <c r="L50" s="106">
        <f>IF(NOT(ISERROR(VLOOKUP(B50,Deflatores!G$42:H$64,2,FALSE))),VLOOKUP(B50,Deflatores!G$42:H$64,2,FALSE),IF(OR(ISBLANK(C50),ISBLANK(B50)),"",VLOOKUP(C50,Deflatores!G$4:H$38,2,FALSE)*H50+VLOOKUP(C50,Deflatores!G$4:I$38,3,FALSE)))</f>
        <v>6</v>
      </c>
      <c r="M50" s="6"/>
      <c r="N50" s="6"/>
      <c r="O50" s="111"/>
    </row>
    <row r="51" spans="1:15" ht="13.5" customHeight="1" x14ac:dyDescent="0.2">
      <c r="A51" s="114" t="s">
        <v>80</v>
      </c>
      <c r="B51" s="113" t="s">
        <v>49</v>
      </c>
      <c r="C51" s="113" t="s">
        <v>44</v>
      </c>
      <c r="D51" s="4">
        <v>4</v>
      </c>
      <c r="E51" s="4">
        <v>1</v>
      </c>
      <c r="F51" s="105" t="str">
        <f t="shared" si="11"/>
        <v>Baixa</v>
      </c>
      <c r="G51" s="4" t="str">
        <f t="shared" si="12"/>
        <v>CEL</v>
      </c>
      <c r="H51" s="4">
        <f t="shared" si="13"/>
        <v>3</v>
      </c>
      <c r="I51" s="105" t="str">
        <f t="shared" si="14"/>
        <v>L</v>
      </c>
      <c r="J51" s="4" t="str">
        <f t="shared" si="15"/>
        <v>CEI</v>
      </c>
      <c r="K51" s="106">
        <f t="shared" si="16"/>
        <v>3</v>
      </c>
      <c r="L51" s="106">
        <f>IF(NOT(ISERROR(VLOOKUP(B51,Deflatores!G$42:H$64,2,FALSE))),VLOOKUP(B51,Deflatores!G$42:H$64,2,FALSE),IF(OR(ISBLANK(C51),ISBLANK(B51)),"",VLOOKUP(C51,Deflatores!G$4:H$38,2,FALSE)*H51+VLOOKUP(C51,Deflatores!G$4:I$38,3,FALSE)))</f>
        <v>3</v>
      </c>
      <c r="M51" s="6"/>
      <c r="N51" s="6"/>
      <c r="O51" s="111"/>
    </row>
    <row r="52" spans="1:15" ht="13.5" customHeight="1" x14ac:dyDescent="0.2">
      <c r="A52" s="114" t="s">
        <v>81</v>
      </c>
      <c r="B52" s="113" t="s">
        <v>49</v>
      </c>
      <c r="C52" s="113" t="s">
        <v>44</v>
      </c>
      <c r="D52" s="4">
        <v>2</v>
      </c>
      <c r="E52" s="4">
        <v>1</v>
      </c>
      <c r="F52" s="105" t="str">
        <f t="shared" si="11"/>
        <v>Baixa</v>
      </c>
      <c r="G52" s="4" t="str">
        <f t="shared" si="12"/>
        <v>CEL</v>
      </c>
      <c r="H52" s="4">
        <f t="shared" si="13"/>
        <v>3</v>
      </c>
      <c r="I52" s="105" t="str">
        <f t="shared" si="14"/>
        <v>L</v>
      </c>
      <c r="J52" s="4" t="str">
        <f t="shared" si="15"/>
        <v>CEI</v>
      </c>
      <c r="K52" s="106">
        <f t="shared" si="16"/>
        <v>3</v>
      </c>
      <c r="L52" s="106">
        <f>IF(NOT(ISERROR(VLOOKUP(B52,Deflatores!G$42:H$64,2,FALSE))),VLOOKUP(B52,Deflatores!G$42:H$64,2,FALSE),IF(OR(ISBLANK(C52),ISBLANK(B52)),"",VLOOKUP(C52,Deflatores!G$4:H$38,2,FALSE)*H52+VLOOKUP(C52,Deflatores!G$4:I$38,3,FALSE)))</f>
        <v>3</v>
      </c>
      <c r="M52" s="6"/>
      <c r="N52" s="6"/>
      <c r="O52" s="111"/>
    </row>
    <row r="53" spans="1:15" ht="13.5" customHeight="1" x14ac:dyDescent="0.2">
      <c r="A53" s="114" t="s">
        <v>82</v>
      </c>
      <c r="B53" s="113" t="s">
        <v>49</v>
      </c>
      <c r="C53" s="113" t="s">
        <v>44</v>
      </c>
      <c r="D53" s="4">
        <v>2</v>
      </c>
      <c r="E53" s="4">
        <v>1</v>
      </c>
      <c r="F53" s="105" t="str">
        <f t="shared" si="11"/>
        <v>Baixa</v>
      </c>
      <c r="G53" s="4" t="str">
        <f t="shared" si="12"/>
        <v>CEL</v>
      </c>
      <c r="H53" s="4">
        <f t="shared" si="13"/>
        <v>3</v>
      </c>
      <c r="I53" s="105" t="str">
        <f t="shared" si="14"/>
        <v>L</v>
      </c>
      <c r="J53" s="4" t="str">
        <f t="shared" si="15"/>
        <v>CEI</v>
      </c>
      <c r="K53" s="106">
        <f t="shared" si="16"/>
        <v>3</v>
      </c>
      <c r="L53" s="106">
        <f>IF(NOT(ISERROR(VLOOKUP(B53,Deflatores!G$42:H$64,2,FALSE))),VLOOKUP(B53,Deflatores!G$42:H$64,2,FALSE),IF(OR(ISBLANK(C53),ISBLANK(B53)),"",VLOOKUP(C53,Deflatores!G$4:H$38,2,FALSE)*H53+VLOOKUP(C53,Deflatores!G$4:I$38,3,FALSE)))</f>
        <v>3</v>
      </c>
      <c r="M53" s="6"/>
      <c r="N53" s="6"/>
      <c r="O53" s="111"/>
    </row>
    <row r="54" spans="1:15" ht="13.5" customHeight="1" x14ac:dyDescent="0.2">
      <c r="A54" s="112" t="s">
        <v>83</v>
      </c>
      <c r="B54" s="113" t="s">
        <v>47</v>
      </c>
      <c r="C54" s="113" t="s">
        <v>44</v>
      </c>
      <c r="D54" s="4">
        <v>20</v>
      </c>
      <c r="E54" s="4">
        <v>2</v>
      </c>
      <c r="F54" s="105" t="str">
        <f t="shared" si="11"/>
        <v>Alta</v>
      </c>
      <c r="G54" s="4" t="str">
        <f t="shared" si="12"/>
        <v>EEH</v>
      </c>
      <c r="H54" s="4">
        <f t="shared" si="13"/>
        <v>6</v>
      </c>
      <c r="I54" s="105" t="str">
        <f t="shared" si="14"/>
        <v>H</v>
      </c>
      <c r="J54" s="4" t="str">
        <f t="shared" si="15"/>
        <v>EEI</v>
      </c>
      <c r="K54" s="106">
        <f t="shared" si="16"/>
        <v>6</v>
      </c>
      <c r="L54" s="106">
        <f>IF(NOT(ISERROR(VLOOKUP(B54,Deflatores!G$42:H$64,2,FALSE))),VLOOKUP(B54,Deflatores!G$42:H$64,2,FALSE),IF(OR(ISBLANK(C54),ISBLANK(B54)),"",VLOOKUP(C54,Deflatores!G$4:H$38,2,FALSE)*H54+VLOOKUP(C54,Deflatores!G$4:I$38,3,FALSE)))</f>
        <v>6</v>
      </c>
      <c r="M54" s="6"/>
      <c r="N54" s="6"/>
      <c r="O54" s="111"/>
    </row>
    <row r="55" spans="1:15" ht="13.5" customHeight="1" x14ac:dyDescent="0.2">
      <c r="A55" s="114" t="s">
        <v>54</v>
      </c>
      <c r="B55" s="113" t="s">
        <v>49</v>
      </c>
      <c r="C55" s="113" t="s">
        <v>44</v>
      </c>
      <c r="D55" s="4">
        <v>16</v>
      </c>
      <c r="E55" s="4">
        <v>1</v>
      </c>
      <c r="F55" s="105" t="str">
        <f t="shared" si="11"/>
        <v>Baixa</v>
      </c>
      <c r="G55" s="4" t="str">
        <f t="shared" si="12"/>
        <v>CEL</v>
      </c>
      <c r="H55" s="4">
        <f t="shared" si="13"/>
        <v>3</v>
      </c>
      <c r="I55" s="105" t="str">
        <f t="shared" si="14"/>
        <v>L</v>
      </c>
      <c r="J55" s="4" t="str">
        <f t="shared" si="15"/>
        <v>CEI</v>
      </c>
      <c r="K55" s="106">
        <f t="shared" si="16"/>
        <v>3</v>
      </c>
      <c r="L55" s="106">
        <f>IF(NOT(ISERROR(VLOOKUP(B55,Deflatores!G$42:H$64,2,FALSE))),VLOOKUP(B55,Deflatores!G$42:H$64,2,FALSE),IF(OR(ISBLANK(C55),ISBLANK(B55)),"",VLOOKUP(C55,Deflatores!G$4:H$38,2,FALSE)*H55+VLOOKUP(C55,Deflatores!G$4:I$38,3,FALSE)))</f>
        <v>3</v>
      </c>
      <c r="M55" s="6"/>
      <c r="N55" s="6"/>
      <c r="O55" s="111"/>
    </row>
    <row r="56" spans="1:15" ht="13.5" customHeight="1" x14ac:dyDescent="0.2">
      <c r="A56" s="112" t="s">
        <v>84</v>
      </c>
      <c r="B56" s="113" t="s">
        <v>49</v>
      </c>
      <c r="C56" s="113" t="s">
        <v>44</v>
      </c>
      <c r="D56" s="4">
        <v>21</v>
      </c>
      <c r="E56" s="4">
        <v>2</v>
      </c>
      <c r="F56" s="105" t="str">
        <f t="shared" si="11"/>
        <v>Alta</v>
      </c>
      <c r="G56" s="4" t="str">
        <f t="shared" si="12"/>
        <v>CEH</v>
      </c>
      <c r="H56" s="4">
        <f t="shared" si="13"/>
        <v>6</v>
      </c>
      <c r="I56" s="105" t="str">
        <f t="shared" si="14"/>
        <v>H</v>
      </c>
      <c r="J56" s="4" t="str">
        <f t="shared" si="15"/>
        <v>CEI</v>
      </c>
      <c r="K56" s="106">
        <f t="shared" si="16"/>
        <v>6</v>
      </c>
      <c r="L56" s="106">
        <f>IF(NOT(ISERROR(VLOOKUP(B56,Deflatores!G$42:H$64,2,FALSE))),VLOOKUP(B56,Deflatores!G$42:H$64,2,FALSE),IF(OR(ISBLANK(C56),ISBLANK(B56)),"",VLOOKUP(C56,Deflatores!G$4:H$38,2,FALSE)*H56+VLOOKUP(C56,Deflatores!G$4:I$38,3,FALSE)))</f>
        <v>6</v>
      </c>
      <c r="M56" s="6"/>
      <c r="N56" s="6"/>
      <c r="O56" s="111"/>
    </row>
    <row r="57" spans="1:15" ht="13.5" customHeight="1" x14ac:dyDescent="0.2">
      <c r="A57" s="112" t="s">
        <v>433</v>
      </c>
      <c r="B57" s="113" t="s">
        <v>47</v>
      </c>
      <c r="C57" s="113" t="s">
        <v>44</v>
      </c>
      <c r="D57" s="4">
        <v>8</v>
      </c>
      <c r="E57" s="4">
        <v>1</v>
      </c>
      <c r="F57" s="105" t="str">
        <f t="shared" ref="F57" si="49">IF(ISBLANK(B57),"",IF(I57="L","Baixa",IF(I57="A","Média",IF(I57="","","Alta"))))</f>
        <v>Baixa</v>
      </c>
      <c r="G57" s="4" t="str">
        <f t="shared" ref="G57" si="50">CONCATENATE(B57,I57)</f>
        <v>EEL</v>
      </c>
      <c r="H57" s="4">
        <f t="shared" ref="H57" si="51">IF(ISBLANK(B57),"",IF(B57="ALI",IF(I57="L",7,IF(I57="A",10,15)),IF(B57="AIE",IF(I57="L",5,IF(I57="A",7,10)),IF(B57="SE",IF(I57="L",4,IF(I57="A",5,7)),IF(OR(B57="EE",B57="CE"),IF(I57="L",3,IF(I57="A",4,6)),0)))))</f>
        <v>3</v>
      </c>
      <c r="I57" s="105" t="str">
        <f t="shared" ref="I57" si="52">IF(OR(ISBLANK(D57),ISBLANK(E57)),IF(OR(B57="ALI",B57="AIE"),"L",IF(OR(B57="EE",B57="SE",B57="CE"),"A","")),IF(B57="EE",IF(E57&gt;=3,IF(D57&gt;=5,"H","A"),IF(E57&gt;=2,IF(D57&gt;=16,"H",IF(D57&lt;=4,"L","A")),IF(D57&lt;=15,"L","A"))),IF(OR(B57="SE",B57="CE"),IF(E57&gt;=4,IF(D57&gt;=6,"H","A"),IF(E57&gt;=2,IF(D57&gt;=20,"H",IF(D57&lt;=5,"L","A")),IF(D57&lt;=19,"L","A"))),IF(OR(B57="ALI",B57="AIE"),IF(E57&gt;=6,IF(D57&gt;=20,"H","A"),IF(E57&gt;=2,IF(D57&gt;=51,"H",IF(D57&lt;=19,"L","A")),IF(D57&lt;=50,"L","A"))),""))))</f>
        <v>L</v>
      </c>
      <c r="J57" s="4" t="str">
        <f t="shared" ref="J57" si="53">CONCATENATE(B57,C57)</f>
        <v>EEI</v>
      </c>
      <c r="K57" s="106">
        <f t="shared" ref="K57" si="54">IF(OR(H57="",H57=0),L57,H57)</f>
        <v>3</v>
      </c>
      <c r="L57" s="106">
        <f>IF(NOT(ISERROR(VLOOKUP(B57,Deflatores!G$42:H$64,2,FALSE))),VLOOKUP(B57,Deflatores!G$42:H$64,2,FALSE),IF(OR(ISBLANK(C57),ISBLANK(B57)),"",VLOOKUP(C57,Deflatores!G$4:H$38,2,FALSE)*H57+VLOOKUP(C57,Deflatores!G$4:I$38,3,FALSE)))</f>
        <v>3</v>
      </c>
      <c r="M57" s="6"/>
      <c r="N57" s="6"/>
      <c r="O57" s="111"/>
    </row>
    <row r="58" spans="1:15" ht="13.5" customHeight="1" x14ac:dyDescent="0.2">
      <c r="A58" s="112" t="s">
        <v>85</v>
      </c>
      <c r="B58" s="113" t="s">
        <v>49</v>
      </c>
      <c r="C58" s="113" t="s">
        <v>44</v>
      </c>
      <c r="D58" s="4">
        <v>8</v>
      </c>
      <c r="E58" s="4">
        <v>1</v>
      </c>
      <c r="F58" s="105" t="str">
        <f t="shared" ref="F58" si="55">IF(ISBLANK(B58),"",IF(I58="L","Baixa",IF(I58="A","Média",IF(I58="","","Alta"))))</f>
        <v>Baixa</v>
      </c>
      <c r="G58" s="4" t="str">
        <f t="shared" ref="G58" si="56">CONCATENATE(B58,I58)</f>
        <v>CEL</v>
      </c>
      <c r="H58" s="4">
        <f t="shared" ref="H58" si="57">IF(ISBLANK(B58),"",IF(B58="ALI",IF(I58="L",7,IF(I58="A",10,15)),IF(B58="AIE",IF(I58="L",5,IF(I58="A",7,10)),IF(B58="SE",IF(I58="L",4,IF(I58="A",5,7)),IF(OR(B58="EE",B58="CE"),IF(I58="L",3,IF(I58="A",4,6)),0)))))</f>
        <v>3</v>
      </c>
      <c r="I58" s="105" t="str">
        <f t="shared" ref="I58" si="58">IF(OR(ISBLANK(D58),ISBLANK(E58)),IF(OR(B58="ALI",B58="AIE"),"L",IF(OR(B58="EE",B58="SE",B58="CE"),"A","")),IF(B58="EE",IF(E58&gt;=3,IF(D58&gt;=5,"H","A"),IF(E58&gt;=2,IF(D58&gt;=16,"H",IF(D58&lt;=4,"L","A")),IF(D58&lt;=15,"L","A"))),IF(OR(B58="SE",B58="CE"),IF(E58&gt;=4,IF(D58&gt;=6,"H","A"),IF(E58&gt;=2,IF(D58&gt;=20,"H",IF(D58&lt;=5,"L","A")),IF(D58&lt;=19,"L","A"))),IF(OR(B58="ALI",B58="AIE"),IF(E58&gt;=6,IF(D58&gt;=20,"H","A"),IF(E58&gt;=2,IF(D58&gt;=51,"H",IF(D58&lt;=19,"L","A")),IF(D58&lt;=50,"L","A"))),""))))</f>
        <v>L</v>
      </c>
      <c r="J58" s="4" t="str">
        <f t="shared" ref="J58" si="59">CONCATENATE(B58,C58)</f>
        <v>CEI</v>
      </c>
      <c r="K58" s="106">
        <f t="shared" ref="K58" si="60">IF(OR(H58="",H58=0),L58,H58)</f>
        <v>3</v>
      </c>
      <c r="L58" s="106">
        <f>IF(NOT(ISERROR(VLOOKUP(B58,Deflatores!G$42:H$64,2,FALSE))),VLOOKUP(B58,Deflatores!G$42:H$64,2,FALSE),IF(OR(ISBLANK(C58),ISBLANK(B58)),"",VLOOKUP(C58,Deflatores!G$4:H$38,2,FALSE)*H58+VLOOKUP(C58,Deflatores!G$4:I$38,3,FALSE)))</f>
        <v>3</v>
      </c>
      <c r="M58" s="6"/>
      <c r="N58" s="6"/>
      <c r="O58" s="111"/>
    </row>
    <row r="59" spans="1:15" ht="13.5" customHeight="1" x14ac:dyDescent="0.2">
      <c r="A59" s="112" t="s">
        <v>86</v>
      </c>
      <c r="B59" s="113" t="s">
        <v>47</v>
      </c>
      <c r="C59" s="113" t="s">
        <v>44</v>
      </c>
      <c r="D59" s="4">
        <v>3</v>
      </c>
      <c r="E59" s="4">
        <v>1</v>
      </c>
      <c r="F59" s="105" t="str">
        <f t="shared" ref="F59" si="61">IF(ISBLANK(B59),"",IF(I59="L","Baixa",IF(I59="A","Média",IF(I59="","","Alta"))))</f>
        <v>Baixa</v>
      </c>
      <c r="G59" s="4" t="str">
        <f t="shared" ref="G59" si="62">CONCATENATE(B59,I59)</f>
        <v>EEL</v>
      </c>
      <c r="H59" s="4">
        <f t="shared" ref="H59" si="63">IF(ISBLANK(B59),"",IF(B59="ALI",IF(I59="L",7,IF(I59="A",10,15)),IF(B59="AIE",IF(I59="L",5,IF(I59="A",7,10)),IF(B59="SE",IF(I59="L",4,IF(I59="A",5,7)),IF(OR(B59="EE",B59="CE"),IF(I59="L",3,IF(I59="A",4,6)),0)))))</f>
        <v>3</v>
      </c>
      <c r="I59" s="105" t="str">
        <f t="shared" ref="I59" si="64">IF(OR(ISBLANK(D59),ISBLANK(E59)),IF(OR(B59="ALI",B59="AIE"),"L",IF(OR(B59="EE",B59="SE",B59="CE"),"A","")),IF(B59="EE",IF(E59&gt;=3,IF(D59&gt;=5,"H","A"),IF(E59&gt;=2,IF(D59&gt;=16,"H",IF(D59&lt;=4,"L","A")),IF(D59&lt;=15,"L","A"))),IF(OR(B59="SE",B59="CE"),IF(E59&gt;=4,IF(D59&gt;=6,"H","A"),IF(E59&gt;=2,IF(D59&gt;=20,"H",IF(D59&lt;=5,"L","A")),IF(D59&lt;=19,"L","A"))),IF(OR(B59="ALI",B59="AIE"),IF(E59&gt;=6,IF(D59&gt;=20,"H","A"),IF(E59&gt;=2,IF(D59&gt;=51,"H",IF(D59&lt;=19,"L","A")),IF(D59&lt;=50,"L","A"))),""))))</f>
        <v>L</v>
      </c>
      <c r="J59" s="4" t="str">
        <f t="shared" ref="J59" si="65">CONCATENATE(B59,C59)</f>
        <v>EEI</v>
      </c>
      <c r="K59" s="106">
        <f t="shared" ref="K59" si="66">IF(OR(H59="",H59=0),L59,H59)</f>
        <v>3</v>
      </c>
      <c r="L59" s="106">
        <f>IF(NOT(ISERROR(VLOOKUP(B59,Deflatores!G$42:H$64,2,FALSE))),VLOOKUP(B59,Deflatores!G$42:H$64,2,FALSE),IF(OR(ISBLANK(C59),ISBLANK(B59)),"",VLOOKUP(C59,Deflatores!G$4:H$38,2,FALSE)*H59+VLOOKUP(C59,Deflatores!G$4:I$38,3,FALSE)))</f>
        <v>3</v>
      </c>
      <c r="M59" s="6"/>
      <c r="N59" s="6"/>
      <c r="O59" s="111"/>
    </row>
    <row r="60" spans="1:15" ht="13.5" customHeight="1" x14ac:dyDescent="0.2">
      <c r="A60" s="112"/>
      <c r="B60" s="113"/>
      <c r="C60" s="113"/>
      <c r="D60" s="4"/>
      <c r="E60" s="4"/>
      <c r="F60" s="105" t="str">
        <f t="shared" si="11"/>
        <v/>
      </c>
      <c r="G60" s="4" t="str">
        <f t="shared" si="12"/>
        <v/>
      </c>
      <c r="H60" s="4" t="str">
        <f t="shared" si="13"/>
        <v/>
      </c>
      <c r="I60" s="105" t="str">
        <f t="shared" si="14"/>
        <v/>
      </c>
      <c r="J60" s="4" t="str">
        <f t="shared" si="15"/>
        <v/>
      </c>
      <c r="K60" s="106" t="str">
        <f t="shared" si="16"/>
        <v/>
      </c>
      <c r="L60" s="106" t="str">
        <f>IF(NOT(ISERROR(VLOOKUP(B60,Deflatores!G$42:H$64,2,FALSE))),VLOOKUP(B60,Deflatores!G$42:H$64,2,FALSE),IF(OR(ISBLANK(C60),ISBLANK(B60)),"",VLOOKUP(C60,Deflatores!G$4:H$38,2,FALSE)*H60+VLOOKUP(C60,Deflatores!G$4:I$38,3,FALSE)))</f>
        <v/>
      </c>
      <c r="M60" s="6"/>
      <c r="N60" s="6"/>
      <c r="O60" s="111"/>
    </row>
    <row r="61" spans="1:15" x14ac:dyDescent="0.2">
      <c r="A61" s="116" t="s">
        <v>87</v>
      </c>
      <c r="B61" s="113"/>
      <c r="C61" s="113" t="s">
        <v>44</v>
      </c>
      <c r="D61" s="4"/>
      <c r="E61" s="4"/>
      <c r="F61" s="105" t="str">
        <f t="shared" si="11"/>
        <v/>
      </c>
      <c r="G61" s="4" t="str">
        <f t="shared" si="12"/>
        <v/>
      </c>
      <c r="H61" s="4" t="str">
        <f t="shared" si="13"/>
        <v/>
      </c>
      <c r="I61" s="105" t="str">
        <f t="shared" si="14"/>
        <v/>
      </c>
      <c r="J61" s="4" t="str">
        <f t="shared" si="15"/>
        <v>I</v>
      </c>
      <c r="K61" s="106" t="str">
        <f t="shared" si="16"/>
        <v/>
      </c>
      <c r="L61" s="106" t="str">
        <f>IF(NOT(ISERROR(VLOOKUP(B61,Deflatores!G$42:H$64,2,FALSE))),VLOOKUP(B61,Deflatores!G$42:H$64,2,FALSE),IF(OR(ISBLANK(C61),ISBLANK(B61)),"",VLOOKUP(C61,Deflatores!G$4:H$38,2,FALSE)*H61+VLOOKUP(C61,Deflatores!G$4:I$38,3,FALSE)))</f>
        <v/>
      </c>
      <c r="M61" s="6"/>
      <c r="N61" s="6"/>
      <c r="O61" s="111"/>
    </row>
    <row r="62" spans="1:15" x14ac:dyDescent="0.2">
      <c r="A62" s="112"/>
      <c r="B62" s="113"/>
      <c r="C62" s="113"/>
      <c r="D62" s="4"/>
      <c r="E62" s="4"/>
      <c r="F62" s="105" t="str">
        <f t="shared" si="11"/>
        <v/>
      </c>
      <c r="G62" s="4" t="str">
        <f t="shared" si="12"/>
        <v/>
      </c>
      <c r="H62" s="4" t="str">
        <f t="shared" si="13"/>
        <v/>
      </c>
      <c r="I62" s="105" t="str">
        <f t="shared" si="14"/>
        <v/>
      </c>
      <c r="J62" s="4" t="str">
        <f t="shared" si="15"/>
        <v/>
      </c>
      <c r="K62" s="106" t="str">
        <f t="shared" si="16"/>
        <v/>
      </c>
      <c r="L62" s="106" t="str">
        <f>IF(NOT(ISERROR(VLOOKUP(B62,Deflatores!G$42:H$64,2,FALSE))),VLOOKUP(B62,Deflatores!G$42:H$64,2,FALSE),IF(OR(ISBLANK(C62),ISBLANK(B62)),"",VLOOKUP(C62,Deflatores!G$4:H$38,2,FALSE)*H62+VLOOKUP(C62,Deflatores!G$4:I$38,3,FALSE)))</f>
        <v/>
      </c>
      <c r="M62" s="6"/>
      <c r="N62" s="6"/>
      <c r="O62" s="111"/>
    </row>
    <row r="63" spans="1:15" ht="13.5" customHeight="1" x14ac:dyDescent="0.2">
      <c r="A63" s="116" t="s">
        <v>88</v>
      </c>
      <c r="B63" s="113"/>
      <c r="C63" s="113"/>
      <c r="D63" s="4"/>
      <c r="E63" s="4"/>
      <c r="F63" s="105" t="str">
        <f t="shared" si="11"/>
        <v/>
      </c>
      <c r="G63" s="4" t="str">
        <f t="shared" si="12"/>
        <v/>
      </c>
      <c r="H63" s="4" t="str">
        <f t="shared" si="13"/>
        <v/>
      </c>
      <c r="I63" s="105" t="str">
        <f t="shared" si="14"/>
        <v/>
      </c>
      <c r="J63" s="4" t="str">
        <f t="shared" si="15"/>
        <v/>
      </c>
      <c r="K63" s="106" t="str">
        <f t="shared" si="16"/>
        <v/>
      </c>
      <c r="L63" s="106" t="str">
        <f>IF(NOT(ISERROR(VLOOKUP(B63,Deflatores!G$42:H$64,2,FALSE))),VLOOKUP(B63,Deflatores!G$42:H$64,2,FALSE),IF(OR(ISBLANK(C63),ISBLANK(B63)),"",VLOOKUP(C63,Deflatores!G$4:H$38,2,FALSE)*H63+VLOOKUP(C63,Deflatores!G$4:I$38,3,FALSE)))</f>
        <v/>
      </c>
      <c r="M63" s="6"/>
      <c r="N63" s="6"/>
      <c r="O63" s="111"/>
    </row>
    <row r="64" spans="1:15" ht="13.5" customHeight="1" x14ac:dyDescent="0.2">
      <c r="A64" s="112" t="s">
        <v>89</v>
      </c>
      <c r="B64" s="113" t="s">
        <v>49</v>
      </c>
      <c r="C64" s="113" t="s">
        <v>44</v>
      </c>
      <c r="D64" s="4">
        <v>5</v>
      </c>
      <c r="E64" s="4">
        <v>1</v>
      </c>
      <c r="F64" s="105" t="str">
        <f t="shared" si="11"/>
        <v>Baixa</v>
      </c>
      <c r="G64" s="4" t="str">
        <f t="shared" si="12"/>
        <v>CEL</v>
      </c>
      <c r="H64" s="4">
        <f t="shared" si="13"/>
        <v>3</v>
      </c>
      <c r="I64" s="105" t="str">
        <f t="shared" si="14"/>
        <v>L</v>
      </c>
      <c r="J64" s="4" t="str">
        <f t="shared" si="15"/>
        <v>CEI</v>
      </c>
      <c r="K64" s="106">
        <f t="shared" si="16"/>
        <v>3</v>
      </c>
      <c r="L64" s="106">
        <f>IF(NOT(ISERROR(VLOOKUP(B64,Deflatores!G$42:H$64,2,FALSE))),VLOOKUP(B64,Deflatores!G$42:H$64,2,FALSE),IF(OR(ISBLANK(C64),ISBLANK(B64)),"",VLOOKUP(C64,Deflatores!G$4:H$38,2,FALSE)*H64+VLOOKUP(C64,Deflatores!G$4:I$38,3,FALSE)))</f>
        <v>3</v>
      </c>
      <c r="M64" s="6"/>
      <c r="N64" s="6"/>
      <c r="O64" s="111"/>
    </row>
    <row r="65" spans="1:15" ht="13.5" customHeight="1" x14ac:dyDescent="0.2">
      <c r="A65" s="112"/>
      <c r="B65" s="113"/>
      <c r="C65" s="113"/>
      <c r="D65" s="4"/>
      <c r="E65" s="4"/>
      <c r="F65" s="105" t="str">
        <f t="shared" si="11"/>
        <v/>
      </c>
      <c r="G65" s="4" t="str">
        <f t="shared" si="12"/>
        <v/>
      </c>
      <c r="H65" s="4" t="str">
        <f t="shared" si="13"/>
        <v/>
      </c>
      <c r="I65" s="105" t="str">
        <f t="shared" si="14"/>
        <v/>
      </c>
      <c r="J65" s="4" t="str">
        <f t="shared" si="15"/>
        <v/>
      </c>
      <c r="K65" s="106" t="str">
        <f t="shared" si="16"/>
        <v/>
      </c>
      <c r="L65" s="106" t="str">
        <f>IF(NOT(ISERROR(VLOOKUP(B65,Deflatores!G$42:H$64,2,FALSE))),VLOOKUP(B65,Deflatores!G$42:H$64,2,FALSE),IF(OR(ISBLANK(C65),ISBLANK(B65)),"",VLOOKUP(C65,Deflatores!G$4:H$38,2,FALSE)*H65+VLOOKUP(C65,Deflatores!G$4:I$38,3,FALSE)))</f>
        <v/>
      </c>
      <c r="M65" s="6"/>
      <c r="N65" s="6"/>
      <c r="O65" s="111"/>
    </row>
    <row r="66" spans="1:15" ht="13.5" customHeight="1" x14ac:dyDescent="0.2">
      <c r="A66" s="116" t="s">
        <v>90</v>
      </c>
      <c r="B66" s="113"/>
      <c r="C66" s="113"/>
      <c r="D66" s="4"/>
      <c r="E66" s="4"/>
      <c r="F66" s="105" t="str">
        <f t="shared" si="11"/>
        <v/>
      </c>
      <c r="G66" s="4" t="str">
        <f t="shared" si="12"/>
        <v/>
      </c>
      <c r="H66" s="4" t="str">
        <f t="shared" si="13"/>
        <v/>
      </c>
      <c r="I66" s="105" t="str">
        <f t="shared" si="14"/>
        <v/>
      </c>
      <c r="J66" s="4" t="str">
        <f t="shared" si="15"/>
        <v/>
      </c>
      <c r="K66" s="106" t="str">
        <f t="shared" si="16"/>
        <v/>
      </c>
      <c r="L66" s="106" t="str">
        <f>IF(NOT(ISERROR(VLOOKUP(B66,Deflatores!G$42:H$64,2,FALSE))),VLOOKUP(B66,Deflatores!G$42:H$64,2,FALSE),IF(OR(ISBLANK(C66),ISBLANK(B66)),"",VLOOKUP(C66,Deflatores!G$4:H$38,2,FALSE)*H66+VLOOKUP(C66,Deflatores!G$4:I$38,3,FALSE)))</f>
        <v/>
      </c>
      <c r="M66" s="6"/>
      <c r="N66" s="6"/>
      <c r="O66" s="111"/>
    </row>
    <row r="67" spans="1:15" ht="13.5" customHeight="1" x14ac:dyDescent="0.2">
      <c r="A67" s="117" t="s">
        <v>91</v>
      </c>
      <c r="B67" s="113" t="s">
        <v>43</v>
      </c>
      <c r="C67" s="113" t="s">
        <v>44</v>
      </c>
      <c r="D67" s="4">
        <v>15</v>
      </c>
      <c r="E67" s="4">
        <v>2</v>
      </c>
      <c r="F67" s="105" t="str">
        <f t="shared" si="11"/>
        <v>Baixa</v>
      </c>
      <c r="G67" s="4" t="str">
        <f t="shared" si="12"/>
        <v>ALIL</v>
      </c>
      <c r="H67" s="4">
        <f t="shared" si="13"/>
        <v>7</v>
      </c>
      <c r="I67" s="105" t="str">
        <f t="shared" si="14"/>
        <v>L</v>
      </c>
      <c r="J67" s="4" t="str">
        <f t="shared" si="15"/>
        <v>ALII</v>
      </c>
      <c r="K67" s="106">
        <f t="shared" si="16"/>
        <v>7</v>
      </c>
      <c r="L67" s="106">
        <f>IF(NOT(ISERROR(VLOOKUP(B67,Deflatores!G$42:H$64,2,FALSE))),VLOOKUP(B67,Deflatores!G$42:H$64,2,FALSE),IF(OR(ISBLANK(C67),ISBLANK(B67)),"",VLOOKUP(C67,Deflatores!G$4:H$38,2,FALSE)*H67+VLOOKUP(C67,Deflatores!G$4:I$38,3,FALSE)))</f>
        <v>7</v>
      </c>
      <c r="M67" s="6"/>
      <c r="N67" s="6"/>
      <c r="O67" s="111"/>
    </row>
    <row r="68" spans="1:15" ht="13.5" customHeight="1" x14ac:dyDescent="0.2">
      <c r="A68" s="112" t="s">
        <v>92</v>
      </c>
      <c r="B68" s="113" t="s">
        <v>47</v>
      </c>
      <c r="C68" s="113" t="s">
        <v>44</v>
      </c>
      <c r="D68" s="4">
        <v>17</v>
      </c>
      <c r="E68" s="4">
        <v>3</v>
      </c>
      <c r="F68" s="105" t="str">
        <f t="shared" si="11"/>
        <v>Alta</v>
      </c>
      <c r="G68" s="4" t="str">
        <f t="shared" si="12"/>
        <v>EEH</v>
      </c>
      <c r="H68" s="4">
        <f t="shared" si="13"/>
        <v>6</v>
      </c>
      <c r="I68" s="105" t="str">
        <f t="shared" si="14"/>
        <v>H</v>
      </c>
      <c r="J68" s="4" t="str">
        <f t="shared" si="15"/>
        <v>EEI</v>
      </c>
      <c r="K68" s="106">
        <f t="shared" si="16"/>
        <v>6</v>
      </c>
      <c r="L68" s="106">
        <f>IF(NOT(ISERROR(VLOOKUP(B68,Deflatores!G$42:H$64,2,FALSE))),VLOOKUP(B68,Deflatores!G$42:H$64,2,FALSE),IF(OR(ISBLANK(C68),ISBLANK(B68)),"",VLOOKUP(C68,Deflatores!G$4:H$38,2,FALSE)*H68+VLOOKUP(C68,Deflatores!G$4:I$38,3,FALSE)))</f>
        <v>6</v>
      </c>
      <c r="M68" s="6"/>
      <c r="N68" s="6"/>
      <c r="O68" s="111"/>
    </row>
    <row r="69" spans="1:15" ht="13.5" customHeight="1" x14ac:dyDescent="0.2">
      <c r="A69" s="112" t="s">
        <v>93</v>
      </c>
      <c r="B69" s="113" t="s">
        <v>47</v>
      </c>
      <c r="C69" s="113" t="s">
        <v>44</v>
      </c>
      <c r="D69" s="4">
        <v>10</v>
      </c>
      <c r="E69" s="4">
        <v>3</v>
      </c>
      <c r="F69" s="105" t="str">
        <f t="shared" si="11"/>
        <v>Alta</v>
      </c>
      <c r="G69" s="4" t="str">
        <f t="shared" si="12"/>
        <v>EEH</v>
      </c>
      <c r="H69" s="4">
        <f t="shared" si="13"/>
        <v>6</v>
      </c>
      <c r="I69" s="105" t="str">
        <f t="shared" si="14"/>
        <v>H</v>
      </c>
      <c r="J69" s="4" t="str">
        <f t="shared" si="15"/>
        <v>EEI</v>
      </c>
      <c r="K69" s="106">
        <f t="shared" si="16"/>
        <v>6</v>
      </c>
      <c r="L69" s="106">
        <f>IF(NOT(ISERROR(VLOOKUP(B69,Deflatores!G$42:H$64,2,FALSE))),VLOOKUP(B69,Deflatores!G$42:H$64,2,FALSE),IF(OR(ISBLANK(C69),ISBLANK(B69)),"",VLOOKUP(C69,Deflatores!G$4:H$38,2,FALSE)*H69+VLOOKUP(C69,Deflatores!G$4:I$38,3,FALSE)))</f>
        <v>6</v>
      </c>
      <c r="M69" s="6"/>
      <c r="N69" s="6"/>
      <c r="O69" s="111"/>
    </row>
    <row r="70" spans="1:15" ht="13.5" customHeight="1" x14ac:dyDescent="0.2">
      <c r="A70" s="112" t="s">
        <v>94</v>
      </c>
      <c r="B70" s="113" t="s">
        <v>95</v>
      </c>
      <c r="C70" s="113" t="s">
        <v>64</v>
      </c>
      <c r="D70" s="4">
        <v>18</v>
      </c>
      <c r="E70" s="4">
        <v>5</v>
      </c>
      <c r="F70" s="105" t="str">
        <f t="shared" si="11"/>
        <v>Alta</v>
      </c>
      <c r="G70" s="4" t="str">
        <f t="shared" si="12"/>
        <v>SEH</v>
      </c>
      <c r="H70" s="4">
        <f t="shared" si="13"/>
        <v>7</v>
      </c>
      <c r="I70" s="105" t="str">
        <f t="shared" si="14"/>
        <v>H</v>
      </c>
      <c r="J70" s="4" t="str">
        <f t="shared" si="15"/>
        <v>SEE</v>
      </c>
      <c r="K70" s="106">
        <f t="shared" si="16"/>
        <v>7</v>
      </c>
      <c r="L70" s="106">
        <f>IF(NOT(ISERROR(VLOOKUP(B70,Deflatores!G$42:H$64,2,FALSE))),VLOOKUP(B70,Deflatores!G$42:H$64,2,FALSE),IF(OR(ISBLANK(C70),ISBLANK(B70)),"",VLOOKUP(C70,Deflatores!G$4:H$38,2,FALSE)*H70+VLOOKUP(C70,Deflatores!G$4:I$38,3,FALSE)))</f>
        <v>2.8000000000000003</v>
      </c>
      <c r="M70" s="6"/>
      <c r="N70" s="6"/>
      <c r="O70" s="111"/>
    </row>
    <row r="71" spans="1:15" ht="13.35" customHeight="1" x14ac:dyDescent="0.2">
      <c r="A71" s="112" t="s">
        <v>96</v>
      </c>
      <c r="B71" s="113" t="s">
        <v>95</v>
      </c>
      <c r="C71" s="113" t="s">
        <v>44</v>
      </c>
      <c r="D71" s="4">
        <v>12</v>
      </c>
      <c r="E71" s="4">
        <v>4</v>
      </c>
      <c r="F71" s="105" t="str">
        <f t="shared" si="11"/>
        <v>Alta</v>
      </c>
      <c r="G71" s="4" t="str">
        <f t="shared" si="12"/>
        <v>SEH</v>
      </c>
      <c r="H71" s="4">
        <f t="shared" si="13"/>
        <v>7</v>
      </c>
      <c r="I71" s="105" t="str">
        <f t="shared" si="14"/>
        <v>H</v>
      </c>
      <c r="J71" s="4" t="str">
        <f t="shared" si="15"/>
        <v>SEI</v>
      </c>
      <c r="K71" s="106">
        <f t="shared" si="16"/>
        <v>7</v>
      </c>
      <c r="L71" s="106">
        <f>IF(NOT(ISERROR(VLOOKUP(B71,Deflatores!G$42:H$64,2,FALSE))),VLOOKUP(B71,Deflatores!G$42:H$64,2,FALSE),IF(OR(ISBLANK(C71),ISBLANK(B71)),"",VLOOKUP(C71,Deflatores!G$4:H$38,2,FALSE)*H71+VLOOKUP(C71,Deflatores!G$4:I$38,3,FALSE)))</f>
        <v>7</v>
      </c>
      <c r="M71" s="6"/>
      <c r="N71" s="6"/>
      <c r="O71" s="111"/>
    </row>
    <row r="72" spans="1:15" ht="13.5" customHeight="1" x14ac:dyDescent="0.2">
      <c r="A72" s="112"/>
      <c r="B72" s="113"/>
      <c r="C72" s="113"/>
      <c r="D72" s="4"/>
      <c r="E72" s="4"/>
      <c r="F72" s="105" t="str">
        <f t="shared" si="11"/>
        <v/>
      </c>
      <c r="G72" s="4" t="str">
        <f t="shared" si="12"/>
        <v/>
      </c>
      <c r="H72" s="4" t="str">
        <f t="shared" si="13"/>
        <v/>
      </c>
      <c r="I72" s="105" t="str">
        <f t="shared" si="14"/>
        <v/>
      </c>
      <c r="J72" s="4" t="str">
        <f t="shared" si="15"/>
        <v/>
      </c>
      <c r="K72" s="106" t="str">
        <f t="shared" si="16"/>
        <v/>
      </c>
      <c r="L72" s="106" t="str">
        <f>IF(NOT(ISERROR(VLOOKUP(B72,Deflatores!G$42:H$64,2,FALSE))),VLOOKUP(B72,Deflatores!G$42:H$64,2,FALSE),IF(OR(ISBLANK(C72),ISBLANK(B72)),"",VLOOKUP(C72,Deflatores!G$4:H$38,2,FALSE)*H72+VLOOKUP(C72,Deflatores!G$4:I$38,3,FALSE)))</f>
        <v/>
      </c>
      <c r="M72" s="6"/>
      <c r="N72" s="6"/>
      <c r="O72" s="111"/>
    </row>
    <row r="73" spans="1:15" ht="13.5" customHeight="1" x14ac:dyDescent="0.2">
      <c r="A73" s="115" t="s">
        <v>97</v>
      </c>
      <c r="B73" s="113"/>
      <c r="C73" s="113" t="s">
        <v>44</v>
      </c>
      <c r="D73" s="4"/>
      <c r="E73" s="4"/>
      <c r="F73" s="105" t="str">
        <f t="shared" si="11"/>
        <v/>
      </c>
      <c r="G73" s="4" t="str">
        <f t="shared" si="12"/>
        <v/>
      </c>
      <c r="H73" s="4" t="str">
        <f t="shared" si="13"/>
        <v/>
      </c>
      <c r="I73" s="105" t="str">
        <f t="shared" si="14"/>
        <v/>
      </c>
      <c r="J73" s="4" t="str">
        <f t="shared" si="15"/>
        <v>I</v>
      </c>
      <c r="K73" s="106" t="str">
        <f t="shared" si="16"/>
        <v/>
      </c>
      <c r="L73" s="106" t="str">
        <f>IF(NOT(ISERROR(VLOOKUP(B73,Deflatores!G$42:H$64,2,FALSE))),VLOOKUP(B73,Deflatores!G$42:H$64,2,FALSE),IF(OR(ISBLANK(C73),ISBLANK(B73)),"",VLOOKUP(C73,Deflatores!G$4:H$38,2,FALSE)*H73+VLOOKUP(C73,Deflatores!G$4:I$38,3,FALSE)))</f>
        <v/>
      </c>
      <c r="M73" s="6"/>
      <c r="N73" s="6"/>
      <c r="O73" s="111"/>
    </row>
    <row r="74" spans="1:15" ht="25.5" x14ac:dyDescent="0.2">
      <c r="A74" s="112" t="s">
        <v>98</v>
      </c>
      <c r="B74" s="113" t="s">
        <v>43</v>
      </c>
      <c r="C74" s="113" t="s">
        <v>44</v>
      </c>
      <c r="D74" s="4">
        <v>68</v>
      </c>
      <c r="E74" s="4">
        <v>6</v>
      </c>
      <c r="F74" s="105" t="str">
        <f t="shared" si="11"/>
        <v>Alta</v>
      </c>
      <c r="G74" s="4" t="str">
        <f t="shared" si="12"/>
        <v>ALIH</v>
      </c>
      <c r="H74" s="4">
        <f t="shared" si="13"/>
        <v>15</v>
      </c>
      <c r="I74" s="105" t="str">
        <f t="shared" si="14"/>
        <v>H</v>
      </c>
      <c r="J74" s="4" t="str">
        <f t="shared" si="15"/>
        <v>ALII</v>
      </c>
      <c r="K74" s="106">
        <f t="shared" si="16"/>
        <v>15</v>
      </c>
      <c r="L74" s="106">
        <f>IF(NOT(ISERROR(VLOOKUP(B74,Deflatores!G$42:H$64,2,FALSE))),VLOOKUP(B74,Deflatores!G$42:H$64,2,FALSE),IF(OR(ISBLANK(C74),ISBLANK(B74)),"",VLOOKUP(C74,Deflatores!G$4:H$38,2,FALSE)*H74+VLOOKUP(C74,Deflatores!G$4:I$38,3,FALSE)))</f>
        <v>15</v>
      </c>
      <c r="M74" s="6"/>
      <c r="N74" s="6"/>
      <c r="O74" s="111" t="s">
        <v>99</v>
      </c>
    </row>
    <row r="75" spans="1:15" ht="13.5" customHeight="1" x14ac:dyDescent="0.2">
      <c r="A75" s="112" t="s">
        <v>100</v>
      </c>
      <c r="B75" s="113" t="s">
        <v>47</v>
      </c>
      <c r="C75" s="113" t="s">
        <v>44</v>
      </c>
      <c r="D75" s="4">
        <v>17</v>
      </c>
      <c r="E75" s="4">
        <v>3</v>
      </c>
      <c r="F75" s="105" t="str">
        <f t="shared" si="11"/>
        <v>Alta</v>
      </c>
      <c r="G75" s="4" t="str">
        <f t="shared" si="12"/>
        <v>EEH</v>
      </c>
      <c r="H75" s="4">
        <f t="shared" si="13"/>
        <v>6</v>
      </c>
      <c r="I75" s="105" t="str">
        <f t="shared" si="14"/>
        <v>H</v>
      </c>
      <c r="J75" s="4" t="str">
        <f t="shared" si="15"/>
        <v>EEI</v>
      </c>
      <c r="K75" s="106">
        <f t="shared" si="16"/>
        <v>6</v>
      </c>
      <c r="L75" s="106">
        <f>IF(NOT(ISERROR(VLOOKUP(B75,Deflatores!G$42:H$64,2,FALSE))),VLOOKUP(B75,Deflatores!G$42:H$64,2,FALSE),IF(OR(ISBLANK(C75),ISBLANK(B75)),"",VLOOKUP(C75,Deflatores!G$4:H$38,2,FALSE)*H75+VLOOKUP(C75,Deflatores!G$4:I$38,3,FALSE)))</f>
        <v>6</v>
      </c>
      <c r="M75" s="6"/>
      <c r="N75" s="6"/>
      <c r="O75" s="111"/>
    </row>
    <row r="76" spans="1:15" ht="13.5" customHeight="1" x14ac:dyDescent="0.2">
      <c r="A76" s="114" t="s">
        <v>101</v>
      </c>
      <c r="B76" s="113" t="s">
        <v>49</v>
      </c>
      <c r="C76" s="113" t="s">
        <v>44</v>
      </c>
      <c r="D76" s="4">
        <v>2</v>
      </c>
      <c r="E76" s="4">
        <v>1</v>
      </c>
      <c r="F76" s="105" t="str">
        <f t="shared" si="11"/>
        <v>Baixa</v>
      </c>
      <c r="G76" s="4" t="str">
        <f t="shared" si="12"/>
        <v>CEL</v>
      </c>
      <c r="H76" s="4">
        <f t="shared" si="13"/>
        <v>3</v>
      </c>
      <c r="I76" s="105" t="str">
        <f t="shared" si="14"/>
        <v>L</v>
      </c>
      <c r="J76" s="4" t="str">
        <f t="shared" si="15"/>
        <v>CEI</v>
      </c>
      <c r="K76" s="106">
        <f t="shared" si="16"/>
        <v>3</v>
      </c>
      <c r="L76" s="106">
        <f>IF(NOT(ISERROR(VLOOKUP(B76,Deflatores!G$42:H$64,2,FALSE))),VLOOKUP(B76,Deflatores!G$42:H$64,2,FALSE),IF(OR(ISBLANK(C76),ISBLANK(B76)),"",VLOOKUP(C76,Deflatores!G$4:H$38,2,FALSE)*H76+VLOOKUP(C76,Deflatores!G$4:I$38,3,FALSE)))</f>
        <v>3</v>
      </c>
      <c r="M76" s="6"/>
      <c r="N76" s="6"/>
      <c r="O76" s="111"/>
    </row>
    <row r="77" spans="1:15" ht="13.5" customHeight="1" x14ac:dyDescent="0.2">
      <c r="A77" s="112" t="s">
        <v>102</v>
      </c>
      <c r="C77" s="113" t="s">
        <v>44</v>
      </c>
      <c r="D77" s="4">
        <v>17</v>
      </c>
      <c r="E77" s="4">
        <v>3</v>
      </c>
      <c r="F77" s="105" t="str">
        <f t="shared" si="11"/>
        <v/>
      </c>
      <c r="G77" s="4" t="str">
        <f t="shared" si="12"/>
        <v/>
      </c>
      <c r="H77" s="4" t="str">
        <f t="shared" si="13"/>
        <v/>
      </c>
      <c r="I77" s="105" t="str">
        <f t="shared" si="14"/>
        <v/>
      </c>
      <c r="J77" s="4" t="str">
        <f t="shared" si="15"/>
        <v>I</v>
      </c>
      <c r="K77" s="106" t="str">
        <f t="shared" si="16"/>
        <v/>
      </c>
      <c r="L77" s="106" t="str">
        <f>IF(NOT(ISERROR(VLOOKUP(B77,Deflatores!G$42:H$64,2,FALSE))),VLOOKUP(B77,Deflatores!G$42:H$64,2,FALSE),IF(OR(ISBLANK(C77),ISBLANK(B77)),"",VLOOKUP(C77,Deflatores!G$4:H$38,2,FALSE)*H77+VLOOKUP(C77,Deflatores!G$4:I$38,3,FALSE)))</f>
        <v/>
      </c>
      <c r="M77" s="6"/>
      <c r="N77" s="6"/>
      <c r="O77" s="111"/>
    </row>
    <row r="78" spans="1:15" ht="13.5" customHeight="1" x14ac:dyDescent="0.2">
      <c r="A78" s="114" t="s">
        <v>54</v>
      </c>
      <c r="B78" s="113" t="s">
        <v>49</v>
      </c>
      <c r="C78" s="113" t="s">
        <v>44</v>
      </c>
      <c r="D78" s="4">
        <v>10</v>
      </c>
      <c r="E78" s="4">
        <v>2</v>
      </c>
      <c r="F78" s="105" t="str">
        <f t="shared" si="11"/>
        <v>Média</v>
      </c>
      <c r="G78" s="4" t="str">
        <f t="shared" si="12"/>
        <v>CEA</v>
      </c>
      <c r="H78" s="4">
        <f t="shared" si="13"/>
        <v>4</v>
      </c>
      <c r="I78" s="105" t="str">
        <f t="shared" si="14"/>
        <v>A</v>
      </c>
      <c r="J78" s="4" t="str">
        <f t="shared" si="15"/>
        <v>CEI</v>
      </c>
      <c r="K78" s="106">
        <f t="shared" si="16"/>
        <v>4</v>
      </c>
      <c r="L78" s="106">
        <f>IF(NOT(ISERROR(VLOOKUP(B78,Deflatores!G$42:H$64,2,FALSE))),VLOOKUP(B78,Deflatores!G$42:H$64,2,FALSE),IF(OR(ISBLANK(C78),ISBLANK(B78)),"",VLOOKUP(C78,Deflatores!G$4:H$38,2,FALSE)*H78+VLOOKUP(C78,Deflatores!G$4:I$38,3,FALSE)))</f>
        <v>4</v>
      </c>
      <c r="M78" s="6"/>
      <c r="N78" s="6"/>
      <c r="O78" s="111"/>
    </row>
    <row r="79" spans="1:15" x14ac:dyDescent="0.2">
      <c r="A79" s="112" t="s">
        <v>103</v>
      </c>
      <c r="B79" s="113" t="s">
        <v>47</v>
      </c>
      <c r="C79" s="113" t="s">
        <v>44</v>
      </c>
      <c r="D79" s="4">
        <v>11</v>
      </c>
      <c r="E79" s="4">
        <v>1</v>
      </c>
      <c r="F79" s="105" t="str">
        <f t="shared" si="11"/>
        <v>Baixa</v>
      </c>
      <c r="G79" s="4" t="str">
        <f t="shared" si="12"/>
        <v>EEL</v>
      </c>
      <c r="H79" s="4">
        <f t="shared" si="13"/>
        <v>3</v>
      </c>
      <c r="I79" s="105" t="str">
        <f t="shared" si="14"/>
        <v>L</v>
      </c>
      <c r="J79" s="4" t="str">
        <f t="shared" si="15"/>
        <v>EEI</v>
      </c>
      <c r="K79" s="106">
        <f t="shared" si="16"/>
        <v>3</v>
      </c>
      <c r="L79" s="106">
        <f>IF(NOT(ISERROR(VLOOKUP(B79,Deflatores!G$42:H$64,2,FALSE))),VLOOKUP(B79,Deflatores!G$42:H$64,2,FALSE),IF(OR(ISBLANK(C79),ISBLANK(B79)),"",VLOOKUP(C79,Deflatores!G$4:H$38,2,FALSE)*H79+VLOOKUP(C79,Deflatores!G$4:I$38,3,FALSE)))</f>
        <v>3</v>
      </c>
      <c r="M79" s="6"/>
      <c r="N79" s="6"/>
      <c r="O79" s="111"/>
    </row>
    <row r="80" spans="1:15" x14ac:dyDescent="0.2">
      <c r="A80" s="114" t="s">
        <v>104</v>
      </c>
      <c r="B80" s="113" t="s">
        <v>49</v>
      </c>
      <c r="C80" s="113" t="s">
        <v>44</v>
      </c>
      <c r="D80" s="4">
        <v>2</v>
      </c>
      <c r="E80" s="4">
        <v>1</v>
      </c>
      <c r="F80" s="105" t="str">
        <f t="shared" si="11"/>
        <v>Baixa</v>
      </c>
      <c r="G80" s="4" t="str">
        <f t="shared" si="12"/>
        <v>CEL</v>
      </c>
      <c r="H80" s="4">
        <f t="shared" si="13"/>
        <v>3</v>
      </c>
      <c r="I80" s="105" t="str">
        <f t="shared" si="14"/>
        <v>L</v>
      </c>
      <c r="J80" s="4" t="str">
        <f t="shared" si="15"/>
        <v>CEI</v>
      </c>
      <c r="K80" s="106">
        <f t="shared" si="16"/>
        <v>3</v>
      </c>
      <c r="L80" s="106">
        <f>IF(NOT(ISERROR(VLOOKUP(B80,Deflatores!G$42:H$64,2,FALSE))),VLOOKUP(B80,Deflatores!G$42:H$64,2,FALSE),IF(OR(ISBLANK(C80),ISBLANK(B80)),"",VLOOKUP(C80,Deflatores!G$4:H$38,2,FALSE)*H80+VLOOKUP(C80,Deflatores!G$4:I$38,3,FALSE)))</f>
        <v>3</v>
      </c>
      <c r="M80" s="6"/>
      <c r="N80" s="6"/>
      <c r="O80" s="111"/>
    </row>
    <row r="81" spans="1:15" x14ac:dyDescent="0.2">
      <c r="A81" s="112" t="s">
        <v>105</v>
      </c>
      <c r="B81" s="113" t="s">
        <v>47</v>
      </c>
      <c r="C81" s="113" t="s">
        <v>44</v>
      </c>
      <c r="D81" s="4">
        <v>3</v>
      </c>
      <c r="E81" s="4">
        <v>1</v>
      </c>
      <c r="F81" s="105" t="str">
        <f t="shared" si="11"/>
        <v>Baixa</v>
      </c>
      <c r="G81" s="4" t="str">
        <f t="shared" si="12"/>
        <v>EEL</v>
      </c>
      <c r="H81" s="4">
        <f t="shared" si="13"/>
        <v>3</v>
      </c>
      <c r="I81" s="105" t="str">
        <f t="shared" si="14"/>
        <v>L</v>
      </c>
      <c r="J81" s="4" t="str">
        <f t="shared" si="15"/>
        <v>EEI</v>
      </c>
      <c r="K81" s="106">
        <f t="shared" si="16"/>
        <v>3</v>
      </c>
      <c r="L81" s="106">
        <f>IF(NOT(ISERROR(VLOOKUP(B81,Deflatores!G$42:H$64,2,FALSE))),VLOOKUP(B81,Deflatores!G$42:H$64,2,FALSE),IF(OR(ISBLANK(C81),ISBLANK(B81)),"",VLOOKUP(C81,Deflatores!G$4:H$38,2,FALSE)*H81+VLOOKUP(C81,Deflatores!G$4:I$38,3,FALSE)))</f>
        <v>3</v>
      </c>
      <c r="M81" s="6"/>
      <c r="N81" s="6"/>
      <c r="O81" s="111"/>
    </row>
    <row r="82" spans="1:15" x14ac:dyDescent="0.2">
      <c r="A82" s="112" t="s">
        <v>106</v>
      </c>
      <c r="B82" s="113" t="s">
        <v>49</v>
      </c>
      <c r="C82" s="113" t="s">
        <v>44</v>
      </c>
      <c r="D82" s="4">
        <v>6</v>
      </c>
      <c r="E82" s="4">
        <v>1</v>
      </c>
      <c r="F82" s="105" t="str">
        <f t="shared" si="11"/>
        <v>Baixa</v>
      </c>
      <c r="G82" s="4" t="str">
        <f t="shared" si="12"/>
        <v>CEL</v>
      </c>
      <c r="H82" s="4">
        <f t="shared" si="13"/>
        <v>3</v>
      </c>
      <c r="I82" s="105" t="str">
        <f t="shared" si="14"/>
        <v>L</v>
      </c>
      <c r="J82" s="4" t="str">
        <f t="shared" si="15"/>
        <v>CEI</v>
      </c>
      <c r="K82" s="106">
        <f t="shared" si="16"/>
        <v>3</v>
      </c>
      <c r="L82" s="106">
        <f>IF(NOT(ISERROR(VLOOKUP(B82,Deflatores!G$42:H$64,2,FALSE))),VLOOKUP(B82,Deflatores!G$42:H$64,2,FALSE),IF(OR(ISBLANK(C82),ISBLANK(B82)),"",VLOOKUP(C82,Deflatores!G$4:H$38,2,FALSE)*H82+VLOOKUP(C82,Deflatores!G$4:I$38,3,FALSE)))</f>
        <v>3</v>
      </c>
      <c r="M82" s="6"/>
      <c r="N82" s="6"/>
      <c r="O82" s="111"/>
    </row>
    <row r="83" spans="1:15" x14ac:dyDescent="0.2">
      <c r="A83" s="112" t="s">
        <v>107</v>
      </c>
      <c r="B83" s="113" t="s">
        <v>95</v>
      </c>
      <c r="C83" s="113" t="s">
        <v>44</v>
      </c>
      <c r="D83" s="4">
        <v>47</v>
      </c>
      <c r="E83" s="4">
        <v>3</v>
      </c>
      <c r="F83" s="105" t="str">
        <f t="shared" si="11"/>
        <v>Alta</v>
      </c>
      <c r="G83" s="4" t="str">
        <f t="shared" si="12"/>
        <v>SEH</v>
      </c>
      <c r="H83" s="4">
        <f t="shared" si="13"/>
        <v>7</v>
      </c>
      <c r="I83" s="105" t="str">
        <f t="shared" si="14"/>
        <v>H</v>
      </c>
      <c r="J83" s="4" t="str">
        <f t="shared" si="15"/>
        <v>SEI</v>
      </c>
      <c r="K83" s="106">
        <f t="shared" si="16"/>
        <v>7</v>
      </c>
      <c r="L83" s="106">
        <f>IF(NOT(ISERROR(VLOOKUP(B83,Deflatores!G$42:H$64,2,FALSE))),VLOOKUP(B83,Deflatores!G$42:H$64,2,FALSE),IF(OR(ISBLANK(C83),ISBLANK(B83)),"",VLOOKUP(C83,Deflatores!G$4:H$38,2,FALSE)*H83+VLOOKUP(C83,Deflatores!G$4:I$38,3,FALSE)))</f>
        <v>7</v>
      </c>
      <c r="M83" s="6"/>
      <c r="N83" s="6"/>
      <c r="O83" s="111"/>
    </row>
    <row r="84" spans="1:15" x14ac:dyDescent="0.2">
      <c r="A84" s="112" t="s">
        <v>108</v>
      </c>
      <c r="B84" s="113" t="s">
        <v>49</v>
      </c>
      <c r="C84" s="113" t="s">
        <v>44</v>
      </c>
      <c r="D84" s="4">
        <v>23</v>
      </c>
      <c r="E84" s="4">
        <v>4</v>
      </c>
      <c r="F84" s="105" t="str">
        <f t="shared" si="11"/>
        <v>Alta</v>
      </c>
      <c r="G84" s="4" t="str">
        <f t="shared" si="12"/>
        <v>CEH</v>
      </c>
      <c r="H84" s="4">
        <f t="shared" si="13"/>
        <v>6</v>
      </c>
      <c r="I84" s="105" t="str">
        <f t="shared" si="14"/>
        <v>H</v>
      </c>
      <c r="J84" s="4" t="str">
        <f t="shared" si="15"/>
        <v>CEI</v>
      </c>
      <c r="K84" s="106">
        <f t="shared" si="16"/>
        <v>6</v>
      </c>
      <c r="L84" s="106">
        <f>IF(NOT(ISERROR(VLOOKUP(B84,Deflatores!G$42:H$64,2,FALSE))),VLOOKUP(B84,Deflatores!G$42:H$64,2,FALSE),IF(OR(ISBLANK(C84),ISBLANK(B84)),"",VLOOKUP(C84,Deflatores!G$4:H$38,2,FALSE)*H84+VLOOKUP(C84,Deflatores!G$4:I$38,3,FALSE)))</f>
        <v>6</v>
      </c>
      <c r="M84" s="6"/>
      <c r="N84" s="6"/>
      <c r="O84" s="111"/>
    </row>
    <row r="85" spans="1:15" x14ac:dyDescent="0.2">
      <c r="A85" s="112" t="s">
        <v>109</v>
      </c>
      <c r="B85" s="113" t="s">
        <v>49</v>
      </c>
      <c r="C85" s="113" t="s">
        <v>44</v>
      </c>
      <c r="D85" s="4">
        <v>27</v>
      </c>
      <c r="E85" s="4">
        <v>4</v>
      </c>
      <c r="F85" s="105" t="str">
        <f t="shared" si="11"/>
        <v>Alta</v>
      </c>
      <c r="G85" s="4" t="str">
        <f t="shared" si="12"/>
        <v>CEH</v>
      </c>
      <c r="H85" s="4">
        <f t="shared" ref="H85:H148" si="67">IF(ISBLANK(B85),"",IF(B85="ALI",IF(I85="L",7,IF(I85="A",10,15)),IF(B85="AIE",IF(I85="L",5,IF(I85="A",7,10)),IF(B85="SE",IF(I85="L",4,IF(I85="A",5,7)),IF(OR(B85="EE",B85="CE"),IF(I85="L",3,IF(I85="A",4,6)),0)))))</f>
        <v>6</v>
      </c>
      <c r="I85" s="105" t="str">
        <f t="shared" ref="I85:I148" si="68">IF(OR(ISBLANK(D85),ISBLANK(E85)),IF(OR(B85="ALI",B85="AIE"),"L",IF(OR(B85="EE",B85="SE",B85="CE"),"A","")),IF(B85="EE",IF(E85&gt;=3,IF(D85&gt;=5,"H","A"),IF(E85&gt;=2,IF(D85&gt;=16,"H",IF(D85&lt;=4,"L","A")),IF(D85&lt;=15,"L","A"))),IF(OR(B85="SE",B85="CE"),IF(E85&gt;=4,IF(D85&gt;=6,"H","A"),IF(E85&gt;=2,IF(D85&gt;=20,"H",IF(D85&lt;=5,"L","A")),IF(D85&lt;=19,"L","A"))),IF(OR(B85="ALI",B85="AIE"),IF(E85&gt;=6,IF(D85&gt;=20,"H","A"),IF(E85&gt;=2,IF(D85&gt;=51,"H",IF(D85&lt;=19,"L","A")),IF(D85&lt;=50,"L","A"))),""))))</f>
        <v>H</v>
      </c>
      <c r="J85" s="4" t="str">
        <f t="shared" ref="J85:J148" si="69">CONCATENATE(B85,C85)</f>
        <v>CEI</v>
      </c>
      <c r="K85" s="106">
        <f t="shared" ref="K85:K148" si="70">IF(OR(H85="",H85=0),L85,H85)</f>
        <v>6</v>
      </c>
      <c r="L85" s="106">
        <f>IF(NOT(ISERROR(VLOOKUP(B85,Deflatores!G$42:H$64,2,FALSE))),VLOOKUP(B85,Deflatores!G$42:H$64,2,FALSE),IF(OR(ISBLANK(C85),ISBLANK(B85)),"",VLOOKUP(C85,Deflatores!G$4:H$38,2,FALSE)*H85+VLOOKUP(C85,Deflatores!G$4:I$38,3,FALSE)))</f>
        <v>6</v>
      </c>
      <c r="M85" s="6"/>
      <c r="N85" s="6"/>
      <c r="O85" s="111"/>
    </row>
    <row r="86" spans="1:15" x14ac:dyDescent="0.2">
      <c r="A86" s="112" t="s">
        <v>110</v>
      </c>
      <c r="B86" s="113" t="s">
        <v>47</v>
      </c>
      <c r="C86" s="113" t="s">
        <v>44</v>
      </c>
      <c r="D86" s="4">
        <v>2</v>
      </c>
      <c r="E86" s="4">
        <v>1</v>
      </c>
      <c r="F86" s="105" t="str">
        <f t="shared" ref="F86" si="71">IF(ISBLANK(B86),"",IF(I86="L","Baixa",IF(I86="A","Média",IF(I86="","","Alta"))))</f>
        <v>Baixa</v>
      </c>
      <c r="G86" s="4" t="str">
        <f t="shared" ref="G86" si="72">CONCATENATE(B86,I86)</f>
        <v>EEL</v>
      </c>
      <c r="H86" s="4">
        <f t="shared" si="67"/>
        <v>3</v>
      </c>
      <c r="I86" s="105" t="str">
        <f t="shared" si="68"/>
        <v>L</v>
      </c>
      <c r="J86" s="4" t="str">
        <f t="shared" si="69"/>
        <v>EEI</v>
      </c>
      <c r="K86" s="106">
        <f t="shared" si="70"/>
        <v>3</v>
      </c>
      <c r="L86" s="106">
        <f>IF(NOT(ISERROR(VLOOKUP(B86,Deflatores!G$42:H$64,2,FALSE))),VLOOKUP(B86,Deflatores!G$42:H$64,2,FALSE),IF(OR(ISBLANK(C86),ISBLANK(B86)),"",VLOOKUP(C86,Deflatores!G$4:H$38,2,FALSE)*H86+VLOOKUP(C86,Deflatores!G$4:I$38,3,FALSE)))</f>
        <v>3</v>
      </c>
      <c r="M86" s="6"/>
      <c r="N86" s="6"/>
      <c r="O86" s="111"/>
    </row>
    <row r="87" spans="1:15" x14ac:dyDescent="0.2">
      <c r="A87" s="112"/>
      <c r="B87" s="113"/>
      <c r="C87" s="113"/>
      <c r="D87" s="4"/>
      <c r="E87" s="4"/>
      <c r="F87" s="105" t="str">
        <f t="shared" si="11"/>
        <v/>
      </c>
      <c r="G87" s="4" t="str">
        <f t="shared" si="12"/>
        <v/>
      </c>
      <c r="H87" s="4" t="str">
        <f t="shared" si="67"/>
        <v/>
      </c>
      <c r="I87" s="105" t="str">
        <f t="shared" si="68"/>
        <v/>
      </c>
      <c r="J87" s="4" t="str">
        <f t="shared" si="69"/>
        <v/>
      </c>
      <c r="K87" s="106" t="str">
        <f t="shared" si="70"/>
        <v/>
      </c>
      <c r="L87" s="106" t="str">
        <f>IF(NOT(ISERROR(VLOOKUP(B87,Deflatores!G$42:H$64,2,FALSE))),VLOOKUP(B87,Deflatores!G$42:H$64,2,FALSE),IF(OR(ISBLANK(C87),ISBLANK(B87)),"",VLOOKUP(C87,Deflatores!G$4:H$38,2,FALSE)*H87+VLOOKUP(C87,Deflatores!G$4:I$38,3,FALSE)))</f>
        <v/>
      </c>
      <c r="M87" s="6"/>
      <c r="N87" s="6"/>
      <c r="O87" s="111"/>
    </row>
    <row r="88" spans="1:15" x14ac:dyDescent="0.2">
      <c r="A88" s="115" t="s">
        <v>111</v>
      </c>
      <c r="B88" s="113"/>
      <c r="C88" s="113" t="s">
        <v>44</v>
      </c>
      <c r="D88" s="4"/>
      <c r="E88" s="4"/>
      <c r="F88" s="105" t="str">
        <f t="shared" ref="F88:F151" si="73">IF(ISBLANK(B88),"",IF(I88="L","Baixa",IF(I88="A","Média",IF(I88="","","Alta"))))</f>
        <v/>
      </c>
      <c r="G88" s="4" t="str">
        <f t="shared" ref="G88:G151" si="74">CONCATENATE(B88,I88)</f>
        <v/>
      </c>
      <c r="H88" s="4" t="str">
        <f t="shared" si="67"/>
        <v/>
      </c>
      <c r="I88" s="105" t="str">
        <f t="shared" si="68"/>
        <v/>
      </c>
      <c r="J88" s="4" t="str">
        <f t="shared" si="69"/>
        <v>I</v>
      </c>
      <c r="K88" s="106" t="str">
        <f t="shared" si="70"/>
        <v/>
      </c>
      <c r="L88" s="106" t="str">
        <f>IF(NOT(ISERROR(VLOOKUP(B88,Deflatores!G$42:H$64,2,FALSE))),VLOOKUP(B88,Deflatores!G$42:H$64,2,FALSE),IF(OR(ISBLANK(C88),ISBLANK(B88)),"",VLOOKUP(C88,Deflatores!G$4:H$38,2,FALSE)*H88+VLOOKUP(C88,Deflatores!G$4:I$38,3,FALSE)))</f>
        <v/>
      </c>
      <c r="M88" s="6"/>
      <c r="N88" s="6"/>
      <c r="O88" s="111"/>
    </row>
    <row r="89" spans="1:15" x14ac:dyDescent="0.2">
      <c r="A89" s="112" t="s">
        <v>112</v>
      </c>
      <c r="B89" s="113" t="s">
        <v>47</v>
      </c>
      <c r="C89" s="113" t="s">
        <v>44</v>
      </c>
      <c r="D89" s="4">
        <v>16</v>
      </c>
      <c r="E89" s="4">
        <v>2</v>
      </c>
      <c r="F89" s="105" t="str">
        <f t="shared" si="73"/>
        <v>Alta</v>
      </c>
      <c r="G89" s="4" t="str">
        <f t="shared" si="74"/>
        <v>EEH</v>
      </c>
      <c r="H89" s="4">
        <f t="shared" si="67"/>
        <v>6</v>
      </c>
      <c r="I89" s="105" t="str">
        <f t="shared" si="68"/>
        <v>H</v>
      </c>
      <c r="J89" s="4" t="str">
        <f t="shared" si="69"/>
        <v>EEI</v>
      </c>
      <c r="K89" s="106">
        <f t="shared" si="70"/>
        <v>6</v>
      </c>
      <c r="L89" s="106">
        <f>IF(NOT(ISERROR(VLOOKUP(B89,Deflatores!G$42:H$64,2,FALSE))),VLOOKUP(B89,Deflatores!G$42:H$64,2,FALSE),IF(OR(ISBLANK(C89),ISBLANK(B89)),"",VLOOKUP(C89,Deflatores!G$4:H$38,2,FALSE)*H89+VLOOKUP(C89,Deflatores!G$4:I$38,3,FALSE)))</f>
        <v>6</v>
      </c>
      <c r="M89" s="6"/>
      <c r="N89" s="6"/>
      <c r="O89" s="111"/>
    </row>
    <row r="90" spans="1:15" x14ac:dyDescent="0.2">
      <c r="A90" s="114" t="s">
        <v>113</v>
      </c>
      <c r="B90" s="113" t="s">
        <v>49</v>
      </c>
      <c r="C90" s="113" t="s">
        <v>44</v>
      </c>
      <c r="D90" s="4">
        <v>6</v>
      </c>
      <c r="E90" s="4">
        <v>2</v>
      </c>
      <c r="F90" s="105" t="str">
        <f t="shared" si="73"/>
        <v>Média</v>
      </c>
      <c r="G90" s="4" t="str">
        <f t="shared" si="74"/>
        <v>CEA</v>
      </c>
      <c r="H90" s="4">
        <f t="shared" si="67"/>
        <v>4</v>
      </c>
      <c r="I90" s="105" t="str">
        <f t="shared" si="68"/>
        <v>A</v>
      </c>
      <c r="J90" s="4" t="str">
        <f t="shared" si="69"/>
        <v>CEI</v>
      </c>
      <c r="K90" s="106">
        <f t="shared" si="70"/>
        <v>4</v>
      </c>
      <c r="L90" s="106">
        <f>IF(NOT(ISERROR(VLOOKUP(B90,Deflatores!G$42:H$64,2,FALSE))),VLOOKUP(B90,Deflatores!G$42:H$64,2,FALSE),IF(OR(ISBLANK(C90),ISBLANK(B90)),"",VLOOKUP(C90,Deflatores!G$4:H$38,2,FALSE)*H90+VLOOKUP(C90,Deflatores!G$4:I$38,3,FALSE)))</f>
        <v>4</v>
      </c>
      <c r="M90" s="6"/>
      <c r="N90" s="6"/>
      <c r="O90" s="111"/>
    </row>
    <row r="91" spans="1:15" x14ac:dyDescent="0.2">
      <c r="A91" s="112" t="s">
        <v>114</v>
      </c>
      <c r="B91" s="113" t="s">
        <v>47</v>
      </c>
      <c r="C91" s="113" t="s">
        <v>44</v>
      </c>
      <c r="D91" s="4">
        <v>16</v>
      </c>
      <c r="E91" s="4">
        <v>2</v>
      </c>
      <c r="F91" s="105" t="str">
        <f t="shared" si="73"/>
        <v>Alta</v>
      </c>
      <c r="G91" s="4" t="str">
        <f t="shared" si="74"/>
        <v>EEH</v>
      </c>
      <c r="H91" s="4">
        <f t="shared" si="67"/>
        <v>6</v>
      </c>
      <c r="I91" s="105" t="str">
        <f t="shared" si="68"/>
        <v>H</v>
      </c>
      <c r="J91" s="4" t="str">
        <f t="shared" si="69"/>
        <v>EEI</v>
      </c>
      <c r="K91" s="106">
        <f t="shared" si="70"/>
        <v>6</v>
      </c>
      <c r="L91" s="106">
        <f>IF(NOT(ISERROR(VLOOKUP(B91,Deflatores!G$42:H$64,2,FALSE))),VLOOKUP(B91,Deflatores!G$42:H$64,2,FALSE),IF(OR(ISBLANK(C91),ISBLANK(B91)),"",VLOOKUP(C91,Deflatores!G$4:H$38,2,FALSE)*H91+VLOOKUP(C91,Deflatores!G$4:I$38,3,FALSE)))</f>
        <v>6</v>
      </c>
      <c r="M91" s="6"/>
      <c r="N91" s="6"/>
      <c r="O91" s="111"/>
    </row>
    <row r="92" spans="1:15" x14ac:dyDescent="0.2">
      <c r="A92" s="114" t="s">
        <v>69</v>
      </c>
      <c r="B92" s="113" t="s">
        <v>49</v>
      </c>
      <c r="C92" s="113" t="s">
        <v>44</v>
      </c>
      <c r="D92" s="4">
        <v>15</v>
      </c>
      <c r="E92" s="4">
        <v>3</v>
      </c>
      <c r="F92" s="105" t="str">
        <f t="shared" si="73"/>
        <v>Média</v>
      </c>
      <c r="G92" s="4" t="str">
        <f t="shared" si="74"/>
        <v>CEA</v>
      </c>
      <c r="H92" s="4">
        <f t="shared" si="67"/>
        <v>4</v>
      </c>
      <c r="I92" s="105" t="str">
        <f t="shared" si="68"/>
        <v>A</v>
      </c>
      <c r="J92" s="4" t="str">
        <f t="shared" si="69"/>
        <v>CEI</v>
      </c>
      <c r="K92" s="106">
        <f t="shared" si="70"/>
        <v>4</v>
      </c>
      <c r="L92" s="106">
        <f>IF(NOT(ISERROR(VLOOKUP(B92,Deflatores!G$42:H$64,2,FALSE))),VLOOKUP(B92,Deflatores!G$42:H$64,2,FALSE),IF(OR(ISBLANK(C92),ISBLANK(B92)),"",VLOOKUP(C92,Deflatores!G$4:H$38,2,FALSE)*H92+VLOOKUP(C92,Deflatores!G$4:I$38,3,FALSE)))</f>
        <v>4</v>
      </c>
      <c r="M92" s="6"/>
      <c r="N92" s="6"/>
      <c r="O92" s="111"/>
    </row>
    <row r="93" spans="1:15" x14ac:dyDescent="0.2">
      <c r="A93" s="112"/>
      <c r="B93" s="113"/>
      <c r="C93" s="113"/>
      <c r="D93" s="4"/>
      <c r="E93" s="4"/>
      <c r="F93" s="105" t="str">
        <f t="shared" si="73"/>
        <v/>
      </c>
      <c r="G93" s="4" t="str">
        <f t="shared" si="74"/>
        <v/>
      </c>
      <c r="H93" s="4" t="str">
        <f t="shared" si="67"/>
        <v/>
      </c>
      <c r="I93" s="105" t="str">
        <f t="shared" si="68"/>
        <v/>
      </c>
      <c r="J93" s="4" t="str">
        <f t="shared" si="69"/>
        <v/>
      </c>
      <c r="K93" s="106" t="str">
        <f t="shared" si="70"/>
        <v/>
      </c>
      <c r="L93" s="106" t="str">
        <f>IF(NOT(ISERROR(VLOOKUP(B93,Deflatores!G$42:H$64,2,FALSE))),VLOOKUP(B93,Deflatores!G$42:H$64,2,FALSE),IF(OR(ISBLANK(C93),ISBLANK(B93)),"",VLOOKUP(C93,Deflatores!G$4:H$38,2,FALSE)*H93+VLOOKUP(C93,Deflatores!G$4:I$38,3,FALSE)))</f>
        <v/>
      </c>
      <c r="M93" s="6"/>
      <c r="N93" s="6"/>
      <c r="O93" s="111"/>
    </row>
    <row r="94" spans="1:15" x14ac:dyDescent="0.2">
      <c r="A94" s="115" t="s">
        <v>115</v>
      </c>
      <c r="B94" s="113"/>
      <c r="C94" s="113" t="s">
        <v>44</v>
      </c>
      <c r="D94" s="4"/>
      <c r="E94" s="4"/>
      <c r="F94" s="105" t="str">
        <f t="shared" si="73"/>
        <v/>
      </c>
      <c r="G94" s="4" t="str">
        <f t="shared" si="74"/>
        <v/>
      </c>
      <c r="H94" s="4" t="str">
        <f t="shared" si="67"/>
        <v/>
      </c>
      <c r="I94" s="105" t="str">
        <f t="shared" si="68"/>
        <v/>
      </c>
      <c r="J94" s="4" t="str">
        <f t="shared" si="69"/>
        <v>I</v>
      </c>
      <c r="K94" s="106" t="str">
        <f t="shared" si="70"/>
        <v/>
      </c>
      <c r="L94" s="106" t="str">
        <f>IF(NOT(ISERROR(VLOOKUP(B94,Deflatores!G$42:H$64,2,FALSE))),VLOOKUP(B94,Deflatores!G$42:H$64,2,FALSE),IF(OR(ISBLANK(C94),ISBLANK(B94)),"",VLOOKUP(C94,Deflatores!G$4:H$38,2,FALSE)*H94+VLOOKUP(C94,Deflatores!G$4:I$38,3,FALSE)))</f>
        <v/>
      </c>
      <c r="M94" s="6"/>
      <c r="N94" s="6"/>
      <c r="O94" s="111"/>
    </row>
    <row r="95" spans="1:15" x14ac:dyDescent="0.2">
      <c r="A95" s="112" t="s">
        <v>116</v>
      </c>
      <c r="B95" s="113" t="s">
        <v>43</v>
      </c>
      <c r="C95" s="113" t="s">
        <v>44</v>
      </c>
      <c r="D95" s="4">
        <v>23</v>
      </c>
      <c r="E95" s="4">
        <v>1</v>
      </c>
      <c r="F95" s="105" t="str">
        <f t="shared" si="73"/>
        <v>Baixa</v>
      </c>
      <c r="G95" s="4" t="str">
        <f t="shared" si="74"/>
        <v>ALIL</v>
      </c>
      <c r="H95" s="4">
        <f t="shared" si="67"/>
        <v>7</v>
      </c>
      <c r="I95" s="105" t="str">
        <f t="shared" si="68"/>
        <v>L</v>
      </c>
      <c r="J95" s="4" t="str">
        <f t="shared" si="69"/>
        <v>ALII</v>
      </c>
      <c r="K95" s="106">
        <f t="shared" si="70"/>
        <v>7</v>
      </c>
      <c r="L95" s="106">
        <f>IF(NOT(ISERROR(VLOOKUP(B95,Deflatores!G$42:H$64,2,FALSE))),VLOOKUP(B95,Deflatores!G$42:H$64,2,FALSE),IF(OR(ISBLANK(C95),ISBLANK(B95)),"",VLOOKUP(C95,Deflatores!G$4:H$38,2,FALSE)*H95+VLOOKUP(C95,Deflatores!G$4:I$38,3,FALSE)))</f>
        <v>7</v>
      </c>
      <c r="M95" s="6"/>
      <c r="N95" s="6"/>
      <c r="O95" s="111"/>
    </row>
    <row r="96" spans="1:15" x14ac:dyDescent="0.2">
      <c r="A96" s="112" t="s">
        <v>117</v>
      </c>
      <c r="B96" s="113" t="s">
        <v>47</v>
      </c>
      <c r="C96" s="113" t="s">
        <v>44</v>
      </c>
      <c r="D96" s="4">
        <v>23</v>
      </c>
      <c r="E96" s="4">
        <v>2</v>
      </c>
      <c r="F96" s="105" t="str">
        <f t="shared" si="73"/>
        <v>Alta</v>
      </c>
      <c r="G96" s="4" t="str">
        <f t="shared" si="74"/>
        <v>EEH</v>
      </c>
      <c r="H96" s="4">
        <f t="shared" si="67"/>
        <v>6</v>
      </c>
      <c r="I96" s="105" t="str">
        <f t="shared" si="68"/>
        <v>H</v>
      </c>
      <c r="J96" s="4" t="str">
        <f t="shared" si="69"/>
        <v>EEI</v>
      </c>
      <c r="K96" s="106">
        <f t="shared" si="70"/>
        <v>6</v>
      </c>
      <c r="L96" s="106">
        <f>IF(NOT(ISERROR(VLOOKUP(B96,Deflatores!G$42:H$64,2,FALSE))),VLOOKUP(B96,Deflatores!G$42:H$64,2,FALSE),IF(OR(ISBLANK(C96),ISBLANK(B96)),"",VLOOKUP(C96,Deflatores!G$4:H$38,2,FALSE)*H96+VLOOKUP(C96,Deflatores!G$4:I$38,3,FALSE)))</f>
        <v>6</v>
      </c>
      <c r="M96" s="6"/>
      <c r="N96" s="6"/>
      <c r="O96" s="111"/>
    </row>
    <row r="97" spans="1:15" x14ac:dyDescent="0.2">
      <c r="A97" s="112" t="s">
        <v>118</v>
      </c>
      <c r="B97" s="113" t="s">
        <v>47</v>
      </c>
      <c r="C97" s="113" t="s">
        <v>44</v>
      </c>
      <c r="D97" s="4">
        <v>23</v>
      </c>
      <c r="E97" s="4">
        <v>2</v>
      </c>
      <c r="F97" s="105" t="str">
        <f t="shared" si="73"/>
        <v>Alta</v>
      </c>
      <c r="G97" s="4" t="str">
        <f t="shared" si="74"/>
        <v>EEH</v>
      </c>
      <c r="H97" s="4">
        <f t="shared" si="67"/>
        <v>6</v>
      </c>
      <c r="I97" s="105" t="str">
        <f t="shared" si="68"/>
        <v>H</v>
      </c>
      <c r="J97" s="4" t="str">
        <f t="shared" si="69"/>
        <v>EEI</v>
      </c>
      <c r="K97" s="106">
        <f t="shared" si="70"/>
        <v>6</v>
      </c>
      <c r="L97" s="106">
        <f>IF(NOT(ISERROR(VLOOKUP(B97,Deflatores!G$42:H$64,2,FALSE))),VLOOKUP(B97,Deflatores!G$42:H$64,2,FALSE),IF(OR(ISBLANK(C97),ISBLANK(B97)),"",VLOOKUP(C97,Deflatores!G$4:H$38,2,FALSE)*H97+VLOOKUP(C97,Deflatores!G$4:I$38,3,FALSE)))</f>
        <v>6</v>
      </c>
      <c r="M97" s="6"/>
      <c r="N97" s="6"/>
      <c r="O97" s="111"/>
    </row>
    <row r="98" spans="1:15" x14ac:dyDescent="0.2">
      <c r="A98" s="114" t="s">
        <v>69</v>
      </c>
      <c r="B98" s="113" t="s">
        <v>49</v>
      </c>
      <c r="C98" s="113" t="s">
        <v>44</v>
      </c>
      <c r="D98" s="4">
        <v>21</v>
      </c>
      <c r="E98" s="4">
        <v>2</v>
      </c>
      <c r="F98" s="105" t="str">
        <f t="shared" si="73"/>
        <v>Alta</v>
      </c>
      <c r="G98" s="4" t="str">
        <f t="shared" si="74"/>
        <v>CEH</v>
      </c>
      <c r="H98" s="4">
        <f t="shared" si="67"/>
        <v>6</v>
      </c>
      <c r="I98" s="105" t="str">
        <f t="shared" si="68"/>
        <v>H</v>
      </c>
      <c r="J98" s="4" t="str">
        <f t="shared" si="69"/>
        <v>CEI</v>
      </c>
      <c r="K98" s="106">
        <f t="shared" si="70"/>
        <v>6</v>
      </c>
      <c r="L98" s="106">
        <f>IF(NOT(ISERROR(VLOOKUP(B98,Deflatores!G$42:H$64,2,FALSE))),VLOOKUP(B98,Deflatores!G$42:H$64,2,FALSE),IF(OR(ISBLANK(C98),ISBLANK(B98)),"",VLOOKUP(C98,Deflatores!G$4:H$38,2,FALSE)*H98+VLOOKUP(C98,Deflatores!G$4:I$38,3,FALSE)))</f>
        <v>6</v>
      </c>
      <c r="M98" s="6"/>
      <c r="N98" s="6"/>
      <c r="O98" s="111"/>
    </row>
    <row r="99" spans="1:15" x14ac:dyDescent="0.2">
      <c r="A99" s="112" t="s">
        <v>113</v>
      </c>
      <c r="B99" s="113" t="s">
        <v>49</v>
      </c>
      <c r="C99" s="113" t="s">
        <v>44</v>
      </c>
      <c r="D99" s="4">
        <v>8</v>
      </c>
      <c r="E99" s="4">
        <v>2</v>
      </c>
      <c r="F99" s="105" t="str">
        <f t="shared" si="73"/>
        <v>Média</v>
      </c>
      <c r="G99" s="4" t="str">
        <f t="shared" si="74"/>
        <v>CEA</v>
      </c>
      <c r="H99" s="4">
        <f t="shared" si="67"/>
        <v>4</v>
      </c>
      <c r="I99" s="105" t="str">
        <f t="shared" si="68"/>
        <v>A</v>
      </c>
      <c r="J99" s="4" t="str">
        <f t="shared" si="69"/>
        <v>CEI</v>
      </c>
      <c r="K99" s="106">
        <f t="shared" si="70"/>
        <v>4</v>
      </c>
      <c r="L99" s="106">
        <f>IF(NOT(ISERROR(VLOOKUP(B99,Deflatores!G$42:H$64,2,FALSE))),VLOOKUP(B99,Deflatores!G$42:H$64,2,FALSE),IF(OR(ISBLANK(C99),ISBLANK(B99)),"",VLOOKUP(C99,Deflatores!G$4:H$38,2,FALSE)*H99+VLOOKUP(C99,Deflatores!G$4:I$38,3,FALSE)))</f>
        <v>4</v>
      </c>
      <c r="M99" s="6"/>
      <c r="N99" s="6"/>
      <c r="O99" s="111"/>
    </row>
    <row r="100" spans="1:15" x14ac:dyDescent="0.2">
      <c r="A100" s="112" t="s">
        <v>119</v>
      </c>
      <c r="B100" s="113" t="s">
        <v>47</v>
      </c>
      <c r="C100" s="113" t="s">
        <v>44</v>
      </c>
      <c r="D100" s="4">
        <v>3</v>
      </c>
      <c r="E100" s="4">
        <v>1</v>
      </c>
      <c r="F100" s="105" t="str">
        <f t="shared" si="73"/>
        <v>Baixa</v>
      </c>
      <c r="G100" s="4" t="str">
        <f t="shared" si="74"/>
        <v>EEL</v>
      </c>
      <c r="H100" s="4">
        <f t="shared" si="67"/>
        <v>3</v>
      </c>
      <c r="I100" s="105" t="str">
        <f t="shared" si="68"/>
        <v>L</v>
      </c>
      <c r="J100" s="4" t="str">
        <f t="shared" si="69"/>
        <v>EEI</v>
      </c>
      <c r="K100" s="106">
        <f t="shared" si="70"/>
        <v>3</v>
      </c>
      <c r="L100" s="106">
        <f>IF(NOT(ISERROR(VLOOKUP(B100,Deflatores!G$42:H$64,2,FALSE))),VLOOKUP(B100,Deflatores!G$42:H$64,2,FALSE),IF(OR(ISBLANK(C100),ISBLANK(B100)),"",VLOOKUP(C100,Deflatores!G$4:H$38,2,FALSE)*H100+VLOOKUP(C100,Deflatores!G$4:I$38,3,FALSE)))</f>
        <v>3</v>
      </c>
      <c r="M100" s="6"/>
      <c r="N100" s="6"/>
      <c r="O100" s="111"/>
    </row>
    <row r="101" spans="1:15" x14ac:dyDescent="0.2">
      <c r="A101" s="112"/>
      <c r="B101" s="113"/>
      <c r="C101" s="113"/>
      <c r="D101" s="4"/>
      <c r="E101" s="4"/>
      <c r="F101" s="105" t="str">
        <f t="shared" si="73"/>
        <v/>
      </c>
      <c r="G101" s="4" t="str">
        <f t="shared" si="74"/>
        <v/>
      </c>
      <c r="H101" s="4" t="str">
        <f t="shared" si="67"/>
        <v/>
      </c>
      <c r="I101" s="105" t="str">
        <f t="shared" si="68"/>
        <v/>
      </c>
      <c r="J101" s="4" t="str">
        <f t="shared" si="69"/>
        <v/>
      </c>
      <c r="K101" s="106" t="str">
        <f t="shared" si="70"/>
        <v/>
      </c>
      <c r="L101" s="106" t="str">
        <f>IF(NOT(ISERROR(VLOOKUP(B101,Deflatores!G$42:H$64,2,FALSE))),VLOOKUP(B101,Deflatores!G$42:H$64,2,FALSE),IF(OR(ISBLANK(C101),ISBLANK(B101)),"",VLOOKUP(C101,Deflatores!G$4:H$38,2,FALSE)*H101+VLOOKUP(C101,Deflatores!G$4:I$38,3,FALSE)))</f>
        <v/>
      </c>
      <c r="M101" s="6"/>
      <c r="N101" s="6"/>
      <c r="O101" s="111"/>
    </row>
    <row r="102" spans="1:15" ht="25.5" x14ac:dyDescent="0.2">
      <c r="A102" s="115" t="s">
        <v>517</v>
      </c>
      <c r="B102" s="113"/>
      <c r="C102" s="113" t="s">
        <v>44</v>
      </c>
      <c r="D102" s="4"/>
      <c r="E102" s="4"/>
      <c r="F102" s="105" t="str">
        <f t="shared" si="73"/>
        <v/>
      </c>
      <c r="G102" s="4" t="str">
        <f t="shared" si="74"/>
        <v/>
      </c>
      <c r="H102" s="4" t="str">
        <f t="shared" si="67"/>
        <v/>
      </c>
      <c r="I102" s="105" t="str">
        <f t="shared" si="68"/>
        <v/>
      </c>
      <c r="J102" s="4" t="str">
        <f t="shared" si="69"/>
        <v>I</v>
      </c>
      <c r="K102" s="106" t="str">
        <f t="shared" si="70"/>
        <v/>
      </c>
      <c r="L102" s="106" t="str">
        <f>IF(NOT(ISERROR(VLOOKUP(B102,Deflatores!G$42:H$64,2,FALSE))),VLOOKUP(B102,Deflatores!G$42:H$64,2,FALSE),IF(OR(ISBLANK(C102),ISBLANK(B102)),"",VLOOKUP(C102,Deflatores!G$4:H$38,2,FALSE)*H102+VLOOKUP(C102,Deflatores!G$4:I$38,3,FALSE)))</f>
        <v/>
      </c>
      <c r="M102" s="6"/>
      <c r="N102" s="6"/>
      <c r="O102" s="181" t="s">
        <v>516</v>
      </c>
    </row>
    <row r="103" spans="1:15" x14ac:dyDescent="0.2">
      <c r="A103" s="112" t="s">
        <v>120</v>
      </c>
      <c r="B103" s="113" t="s">
        <v>43</v>
      </c>
      <c r="C103" s="113" t="s">
        <v>44</v>
      </c>
      <c r="D103" s="4">
        <v>8</v>
      </c>
      <c r="E103" s="4">
        <v>1</v>
      </c>
      <c r="F103" s="105" t="str">
        <f t="shared" si="73"/>
        <v>Baixa</v>
      </c>
      <c r="G103" s="4" t="str">
        <f t="shared" si="74"/>
        <v>ALIL</v>
      </c>
      <c r="H103" s="4">
        <f t="shared" si="67"/>
        <v>7</v>
      </c>
      <c r="I103" s="105" t="str">
        <f t="shared" si="68"/>
        <v>L</v>
      </c>
      <c r="J103" s="4" t="str">
        <f t="shared" si="69"/>
        <v>ALII</v>
      </c>
      <c r="K103" s="106">
        <f t="shared" si="70"/>
        <v>7</v>
      </c>
      <c r="L103" s="106">
        <f>IF(NOT(ISERROR(VLOOKUP(B103,Deflatores!G$42:H$64,2,FALSE))),VLOOKUP(B103,Deflatores!G$42:H$64,2,FALSE),IF(OR(ISBLANK(C103),ISBLANK(B103)),"",VLOOKUP(C103,Deflatores!G$4:H$38,2,FALSE)*H103+VLOOKUP(C103,Deflatores!G$4:I$38,3,FALSE)))</f>
        <v>7</v>
      </c>
      <c r="M103" s="6"/>
      <c r="N103" s="6"/>
      <c r="O103" s="111"/>
    </row>
    <row r="104" spans="1:15" x14ac:dyDescent="0.2">
      <c r="A104" s="112" t="s">
        <v>121</v>
      </c>
      <c r="B104" s="113" t="s">
        <v>49</v>
      </c>
      <c r="C104" s="113" t="s">
        <v>44</v>
      </c>
      <c r="D104" s="4">
        <v>18</v>
      </c>
      <c r="E104" s="4">
        <v>5</v>
      </c>
      <c r="F104" s="105" t="str">
        <f t="shared" si="73"/>
        <v>Alta</v>
      </c>
      <c r="G104" s="4" t="str">
        <f t="shared" si="74"/>
        <v>CEH</v>
      </c>
      <c r="H104" s="4">
        <f t="shared" si="67"/>
        <v>6</v>
      </c>
      <c r="I104" s="105" t="str">
        <f t="shared" si="68"/>
        <v>H</v>
      </c>
      <c r="J104" s="4" t="str">
        <f t="shared" si="69"/>
        <v>CEI</v>
      </c>
      <c r="K104" s="106">
        <f t="shared" si="70"/>
        <v>6</v>
      </c>
      <c r="L104" s="106">
        <f>IF(NOT(ISERROR(VLOOKUP(B104,Deflatores!G$42:H$64,2,FALSE))),VLOOKUP(B104,Deflatores!G$42:H$64,2,FALSE),IF(OR(ISBLANK(C104),ISBLANK(B104)),"",VLOOKUP(C104,Deflatores!G$4:H$38,2,FALSE)*H104+VLOOKUP(C104,Deflatores!G$4:I$38,3,FALSE)))</f>
        <v>6</v>
      </c>
      <c r="M104" s="6"/>
      <c r="N104" s="6"/>
      <c r="O104" s="111"/>
    </row>
    <row r="105" spans="1:15" x14ac:dyDescent="0.2">
      <c r="A105" s="112" t="s">
        <v>122</v>
      </c>
      <c r="B105" s="113" t="s">
        <v>49</v>
      </c>
      <c r="C105" s="113" t="s">
        <v>44</v>
      </c>
      <c r="D105" s="4">
        <v>38</v>
      </c>
      <c r="E105" s="4">
        <v>6</v>
      </c>
      <c r="F105" s="105" t="str">
        <f t="shared" si="73"/>
        <v>Alta</v>
      </c>
      <c r="G105" s="4" t="str">
        <f t="shared" si="74"/>
        <v>CEH</v>
      </c>
      <c r="H105" s="4">
        <f t="shared" si="67"/>
        <v>6</v>
      </c>
      <c r="I105" s="105" t="str">
        <f t="shared" si="68"/>
        <v>H</v>
      </c>
      <c r="J105" s="4" t="str">
        <f t="shared" si="69"/>
        <v>CEI</v>
      </c>
      <c r="K105" s="106">
        <f t="shared" si="70"/>
        <v>6</v>
      </c>
      <c r="L105" s="106">
        <f>IF(NOT(ISERROR(VLOOKUP(B105,Deflatores!G$42:H$64,2,FALSE))),VLOOKUP(B105,Deflatores!G$42:H$64,2,FALSE),IF(OR(ISBLANK(C105),ISBLANK(B105)),"",VLOOKUP(C105,Deflatores!G$4:H$38,2,FALSE)*H105+VLOOKUP(C105,Deflatores!G$4:I$38,3,FALSE)))</f>
        <v>6</v>
      </c>
      <c r="M105" s="6"/>
      <c r="N105" s="6"/>
      <c r="O105" s="111"/>
    </row>
    <row r="106" spans="1:15" x14ac:dyDescent="0.2">
      <c r="A106" s="112"/>
      <c r="B106" s="113"/>
      <c r="C106" s="113"/>
      <c r="D106" s="4"/>
      <c r="E106" s="4"/>
      <c r="F106" s="105" t="str">
        <f t="shared" si="73"/>
        <v/>
      </c>
      <c r="G106" s="4" t="str">
        <f t="shared" si="74"/>
        <v/>
      </c>
      <c r="H106" s="4" t="str">
        <f t="shared" si="67"/>
        <v/>
      </c>
      <c r="I106" s="105" t="str">
        <f t="shared" si="68"/>
        <v/>
      </c>
      <c r="J106" s="4" t="str">
        <f t="shared" si="69"/>
        <v/>
      </c>
      <c r="K106" s="106" t="str">
        <f t="shared" si="70"/>
        <v/>
      </c>
      <c r="L106" s="106" t="str">
        <f>IF(NOT(ISERROR(VLOOKUP(B106,Deflatores!G$42:H$64,2,FALSE))),VLOOKUP(B106,Deflatores!G$42:H$64,2,FALSE),IF(OR(ISBLANK(C106),ISBLANK(B106)),"",VLOOKUP(C106,Deflatores!G$4:H$38,2,FALSE)*H106+VLOOKUP(C106,Deflatores!G$4:I$38,3,FALSE)))</f>
        <v/>
      </c>
      <c r="M106" s="6"/>
      <c r="N106" s="6"/>
      <c r="O106" s="111"/>
    </row>
    <row r="107" spans="1:15" x14ac:dyDescent="0.2">
      <c r="A107" s="115" t="s">
        <v>123</v>
      </c>
      <c r="B107" s="113"/>
      <c r="C107" s="113" t="s">
        <v>44</v>
      </c>
      <c r="D107" s="4"/>
      <c r="E107" s="4"/>
      <c r="F107" s="105" t="str">
        <f t="shared" si="73"/>
        <v/>
      </c>
      <c r="G107" s="4" t="str">
        <f t="shared" si="74"/>
        <v/>
      </c>
      <c r="H107" s="4" t="str">
        <f t="shared" si="67"/>
        <v/>
      </c>
      <c r="I107" s="105" t="str">
        <f t="shared" si="68"/>
        <v/>
      </c>
      <c r="J107" s="4" t="str">
        <f t="shared" si="69"/>
        <v>I</v>
      </c>
      <c r="K107" s="106" t="str">
        <f t="shared" si="70"/>
        <v/>
      </c>
      <c r="L107" s="106" t="str">
        <f>IF(NOT(ISERROR(VLOOKUP(B107,Deflatores!G$42:H$64,2,FALSE))),VLOOKUP(B107,Deflatores!G$42:H$64,2,FALSE),IF(OR(ISBLANK(C107),ISBLANK(B107)),"",VLOOKUP(C107,Deflatores!G$4:H$38,2,FALSE)*H107+VLOOKUP(C107,Deflatores!G$4:I$38,3,FALSE)))</f>
        <v/>
      </c>
      <c r="M107" s="6"/>
      <c r="N107" s="6"/>
      <c r="O107" s="111"/>
    </row>
    <row r="108" spans="1:15" x14ac:dyDescent="0.2">
      <c r="A108" s="112" t="s">
        <v>124</v>
      </c>
      <c r="B108" s="113" t="s">
        <v>47</v>
      </c>
      <c r="C108" s="113" t="s">
        <v>44</v>
      </c>
      <c r="D108" s="4">
        <v>13</v>
      </c>
      <c r="E108" s="4">
        <v>3</v>
      </c>
      <c r="F108" s="105" t="str">
        <f t="shared" si="73"/>
        <v>Alta</v>
      </c>
      <c r="G108" s="4" t="str">
        <f t="shared" si="74"/>
        <v>EEH</v>
      </c>
      <c r="H108" s="4">
        <f t="shared" si="67"/>
        <v>6</v>
      </c>
      <c r="I108" s="105" t="str">
        <f t="shared" si="68"/>
        <v>H</v>
      </c>
      <c r="J108" s="4" t="str">
        <f t="shared" si="69"/>
        <v>EEI</v>
      </c>
      <c r="K108" s="106">
        <f t="shared" si="70"/>
        <v>6</v>
      </c>
      <c r="L108" s="106">
        <f>IF(NOT(ISERROR(VLOOKUP(B108,Deflatores!G$42:H$64,2,FALSE))),VLOOKUP(B108,Deflatores!G$42:H$64,2,FALSE),IF(OR(ISBLANK(C108),ISBLANK(B108)),"",VLOOKUP(C108,Deflatores!G$4:H$38,2,FALSE)*H108+VLOOKUP(C108,Deflatores!G$4:I$38,3,FALSE)))</f>
        <v>6</v>
      </c>
      <c r="M108" s="6"/>
      <c r="N108" s="6"/>
      <c r="O108" s="111"/>
    </row>
    <row r="109" spans="1:15" x14ac:dyDescent="0.2">
      <c r="A109" s="112" t="s">
        <v>125</v>
      </c>
      <c r="B109" s="113" t="s">
        <v>47</v>
      </c>
      <c r="C109" s="113" t="s">
        <v>44</v>
      </c>
      <c r="D109" s="4">
        <v>13</v>
      </c>
      <c r="E109" s="4">
        <v>3</v>
      </c>
      <c r="F109" s="105" t="str">
        <f t="shared" si="73"/>
        <v>Alta</v>
      </c>
      <c r="G109" s="4" t="str">
        <f t="shared" si="74"/>
        <v>EEH</v>
      </c>
      <c r="H109" s="4">
        <f t="shared" si="67"/>
        <v>6</v>
      </c>
      <c r="I109" s="105" t="str">
        <f t="shared" si="68"/>
        <v>H</v>
      </c>
      <c r="J109" s="4" t="str">
        <f t="shared" si="69"/>
        <v>EEI</v>
      </c>
      <c r="K109" s="106">
        <f t="shared" si="70"/>
        <v>6</v>
      </c>
      <c r="L109" s="106">
        <f>IF(NOT(ISERROR(VLOOKUP(B109,Deflatores!G$42:H$64,2,FALSE))),VLOOKUP(B109,Deflatores!G$42:H$64,2,FALSE),IF(OR(ISBLANK(C109),ISBLANK(B109)),"",VLOOKUP(C109,Deflatores!G$4:H$38,2,FALSE)*H109+VLOOKUP(C109,Deflatores!G$4:I$38,3,FALSE)))</f>
        <v>6</v>
      </c>
      <c r="M109" s="6"/>
      <c r="N109" s="6"/>
      <c r="O109" s="111"/>
    </row>
    <row r="110" spans="1:15" x14ac:dyDescent="0.2">
      <c r="A110" s="114" t="s">
        <v>54</v>
      </c>
      <c r="B110" s="113" t="s">
        <v>49</v>
      </c>
      <c r="C110" s="113" t="s">
        <v>44</v>
      </c>
      <c r="D110" s="4">
        <v>5</v>
      </c>
      <c r="E110" s="4">
        <v>2</v>
      </c>
      <c r="F110" s="105" t="str">
        <f t="shared" si="73"/>
        <v>Baixa</v>
      </c>
      <c r="G110" s="4" t="str">
        <f t="shared" si="74"/>
        <v>CEL</v>
      </c>
      <c r="H110" s="4">
        <f t="shared" si="67"/>
        <v>3</v>
      </c>
      <c r="I110" s="105" t="str">
        <f t="shared" si="68"/>
        <v>L</v>
      </c>
      <c r="J110" s="4" t="str">
        <f t="shared" si="69"/>
        <v>CEI</v>
      </c>
      <c r="K110" s="106">
        <f t="shared" si="70"/>
        <v>3</v>
      </c>
      <c r="L110" s="106">
        <f>IF(NOT(ISERROR(VLOOKUP(B110,Deflatores!G$42:H$64,2,FALSE))),VLOOKUP(B110,Deflatores!G$42:H$64,2,FALSE),IF(OR(ISBLANK(C110),ISBLANK(B110)),"",VLOOKUP(C110,Deflatores!G$4:H$38,2,FALSE)*H110+VLOOKUP(C110,Deflatores!G$4:I$38,3,FALSE)))</f>
        <v>3</v>
      </c>
      <c r="M110" s="6"/>
      <c r="N110" s="6"/>
      <c r="O110" s="111"/>
    </row>
    <row r="111" spans="1:15" x14ac:dyDescent="0.2">
      <c r="A111" s="112" t="s">
        <v>126</v>
      </c>
      <c r="B111" s="113" t="s">
        <v>95</v>
      </c>
      <c r="C111" s="113" t="s">
        <v>44</v>
      </c>
      <c r="D111" s="4">
        <v>20</v>
      </c>
      <c r="E111" s="4">
        <v>3</v>
      </c>
      <c r="F111" s="105" t="str">
        <f t="shared" si="73"/>
        <v>Alta</v>
      </c>
      <c r="G111" s="4" t="str">
        <f t="shared" si="74"/>
        <v>SEH</v>
      </c>
      <c r="H111" s="4">
        <f t="shared" si="67"/>
        <v>7</v>
      </c>
      <c r="I111" s="105" t="str">
        <f t="shared" si="68"/>
        <v>H</v>
      </c>
      <c r="J111" s="4" t="str">
        <f t="shared" si="69"/>
        <v>SEI</v>
      </c>
      <c r="K111" s="106">
        <f t="shared" si="70"/>
        <v>7</v>
      </c>
      <c r="L111" s="106">
        <f>IF(NOT(ISERROR(VLOOKUP(B111,Deflatores!G$42:H$64,2,FALSE))),VLOOKUP(B111,Deflatores!G$42:H$64,2,FALSE),IF(OR(ISBLANK(C111),ISBLANK(B111)),"",VLOOKUP(C111,Deflatores!G$4:H$38,2,FALSE)*H111+VLOOKUP(C111,Deflatores!G$4:I$38,3,FALSE)))</f>
        <v>7</v>
      </c>
      <c r="M111" s="6"/>
      <c r="N111" s="6"/>
      <c r="O111" s="111"/>
    </row>
    <row r="112" spans="1:15" x14ac:dyDescent="0.2">
      <c r="A112" s="112"/>
      <c r="B112" s="113"/>
      <c r="C112" s="113"/>
      <c r="D112" s="4"/>
      <c r="E112" s="4"/>
      <c r="F112" s="105" t="str">
        <f t="shared" si="73"/>
        <v/>
      </c>
      <c r="G112" s="4" t="str">
        <f t="shared" si="74"/>
        <v/>
      </c>
      <c r="H112" s="4" t="str">
        <f t="shared" si="67"/>
        <v/>
      </c>
      <c r="I112" s="105" t="str">
        <f t="shared" si="68"/>
        <v/>
      </c>
      <c r="J112" s="4" t="str">
        <f t="shared" si="69"/>
        <v/>
      </c>
      <c r="K112" s="106" t="str">
        <f t="shared" si="70"/>
        <v/>
      </c>
      <c r="L112" s="106" t="str">
        <f>IF(NOT(ISERROR(VLOOKUP(B112,Deflatores!G$42:H$64,2,FALSE))),VLOOKUP(B112,Deflatores!G$42:H$64,2,FALSE),IF(OR(ISBLANK(C112),ISBLANK(B112)),"",VLOOKUP(C112,Deflatores!G$4:H$38,2,FALSE)*H112+VLOOKUP(C112,Deflatores!G$4:I$38,3,FALSE)))</f>
        <v/>
      </c>
      <c r="M112" s="6"/>
      <c r="N112" s="6"/>
      <c r="O112" s="111"/>
    </row>
    <row r="113" spans="1:15" x14ac:dyDescent="0.2">
      <c r="A113" s="115" t="s">
        <v>127</v>
      </c>
      <c r="B113" s="113"/>
      <c r="C113" s="113" t="s">
        <v>44</v>
      </c>
      <c r="D113" s="4"/>
      <c r="E113" s="4"/>
      <c r="F113" s="105" t="str">
        <f t="shared" si="73"/>
        <v/>
      </c>
      <c r="G113" s="4" t="str">
        <f t="shared" si="74"/>
        <v/>
      </c>
      <c r="H113" s="4" t="str">
        <f t="shared" si="67"/>
        <v/>
      </c>
      <c r="I113" s="105" t="str">
        <f t="shared" si="68"/>
        <v/>
      </c>
      <c r="J113" s="4" t="str">
        <f t="shared" si="69"/>
        <v>I</v>
      </c>
      <c r="K113" s="106" t="str">
        <f t="shared" si="70"/>
        <v/>
      </c>
      <c r="L113" s="106" t="str">
        <f>IF(NOT(ISERROR(VLOOKUP(B113,Deflatores!G$42:H$64,2,FALSE))),VLOOKUP(B113,Deflatores!G$42:H$64,2,FALSE),IF(OR(ISBLANK(C113),ISBLANK(B113)),"",VLOOKUP(C113,Deflatores!G$4:H$38,2,FALSE)*H113+VLOOKUP(C113,Deflatores!G$4:I$38,3,FALSE)))</f>
        <v/>
      </c>
      <c r="M113" s="6"/>
      <c r="N113" s="6"/>
      <c r="O113" s="111"/>
    </row>
    <row r="114" spans="1:15" x14ac:dyDescent="0.2">
      <c r="A114" s="112" t="s">
        <v>128</v>
      </c>
      <c r="B114" s="113" t="s">
        <v>95</v>
      </c>
      <c r="C114" s="113" t="s">
        <v>44</v>
      </c>
      <c r="D114" s="4">
        <v>46</v>
      </c>
      <c r="E114" s="4">
        <v>7</v>
      </c>
      <c r="F114" s="105" t="str">
        <f t="shared" si="73"/>
        <v>Alta</v>
      </c>
      <c r="G114" s="4" t="str">
        <f t="shared" si="74"/>
        <v>SEH</v>
      </c>
      <c r="H114" s="4">
        <f t="shared" si="67"/>
        <v>7</v>
      </c>
      <c r="I114" s="105" t="str">
        <f t="shared" si="68"/>
        <v>H</v>
      </c>
      <c r="J114" s="4" t="str">
        <f t="shared" si="69"/>
        <v>SEI</v>
      </c>
      <c r="K114" s="106">
        <f t="shared" si="70"/>
        <v>7</v>
      </c>
      <c r="L114" s="106">
        <f>IF(NOT(ISERROR(VLOOKUP(B114,Deflatores!G$42:H$64,2,FALSE))),VLOOKUP(B114,Deflatores!G$42:H$64,2,FALSE),IF(OR(ISBLANK(C114),ISBLANK(B114)),"",VLOOKUP(C114,Deflatores!G$4:H$38,2,FALSE)*H114+VLOOKUP(C114,Deflatores!G$4:I$38,3,FALSE)))</f>
        <v>7</v>
      </c>
      <c r="M114" s="6"/>
      <c r="N114" s="6"/>
      <c r="O114" s="111"/>
    </row>
    <row r="115" spans="1:15" x14ac:dyDescent="0.2">
      <c r="A115" s="112"/>
      <c r="B115" s="113"/>
      <c r="C115" s="113"/>
      <c r="D115" s="4"/>
      <c r="E115" s="4"/>
      <c r="F115" s="105" t="str">
        <f t="shared" si="73"/>
        <v/>
      </c>
      <c r="G115" s="4" t="str">
        <f t="shared" si="74"/>
        <v/>
      </c>
      <c r="H115" s="4" t="str">
        <f t="shared" si="67"/>
        <v/>
      </c>
      <c r="I115" s="105" t="str">
        <f t="shared" si="68"/>
        <v/>
      </c>
      <c r="J115" s="4" t="str">
        <f t="shared" si="69"/>
        <v/>
      </c>
      <c r="K115" s="106" t="str">
        <f t="shared" si="70"/>
        <v/>
      </c>
      <c r="L115" s="106" t="str">
        <f>IF(NOT(ISERROR(VLOOKUP(B115,Deflatores!G$42:H$64,2,FALSE))),VLOOKUP(B115,Deflatores!G$42:H$64,2,FALSE),IF(OR(ISBLANK(C115),ISBLANK(B115)),"",VLOOKUP(C115,Deflatores!G$4:H$38,2,FALSE)*H115+VLOOKUP(C115,Deflatores!G$4:I$38,3,FALSE)))</f>
        <v/>
      </c>
      <c r="M115" s="6"/>
      <c r="N115" s="6"/>
      <c r="O115" s="111"/>
    </row>
    <row r="116" spans="1:15" ht="25.5" x14ac:dyDescent="0.2">
      <c r="A116" s="115" t="s">
        <v>129</v>
      </c>
      <c r="B116" s="113"/>
      <c r="C116" s="113" t="s">
        <v>44</v>
      </c>
      <c r="D116" s="4"/>
      <c r="E116" s="4"/>
      <c r="F116" s="105" t="str">
        <f t="shared" si="73"/>
        <v/>
      </c>
      <c r="G116" s="4" t="str">
        <f t="shared" si="74"/>
        <v/>
      </c>
      <c r="H116" s="4" t="str">
        <f t="shared" si="67"/>
        <v/>
      </c>
      <c r="I116" s="105" t="str">
        <f t="shared" si="68"/>
        <v/>
      </c>
      <c r="J116" s="4" t="str">
        <f t="shared" si="69"/>
        <v>I</v>
      </c>
      <c r="K116" s="106" t="str">
        <f t="shared" si="70"/>
        <v/>
      </c>
      <c r="L116" s="106" t="str">
        <f>IF(NOT(ISERROR(VLOOKUP(B116,Deflatores!G$42:H$64,2,FALSE))),VLOOKUP(B116,Deflatores!G$42:H$64,2,FALSE),IF(OR(ISBLANK(C116),ISBLANK(B116)),"",VLOOKUP(C116,Deflatores!G$4:H$38,2,FALSE)*H116+VLOOKUP(C116,Deflatores!G$4:I$38,3,FALSE)))</f>
        <v/>
      </c>
      <c r="M116" s="6"/>
      <c r="N116" s="6"/>
      <c r="O116" s="111"/>
    </row>
    <row r="117" spans="1:15" x14ac:dyDescent="0.2">
      <c r="A117" s="112" t="s">
        <v>61</v>
      </c>
      <c r="B117" s="113" t="s">
        <v>43</v>
      </c>
      <c r="C117" s="113" t="s">
        <v>44</v>
      </c>
      <c r="D117" s="4">
        <v>39</v>
      </c>
      <c r="E117" s="4">
        <v>4</v>
      </c>
      <c r="F117" s="105" t="str">
        <f t="shared" si="73"/>
        <v>Média</v>
      </c>
      <c r="G117" s="4" t="str">
        <f t="shared" si="74"/>
        <v>ALIA</v>
      </c>
      <c r="H117" s="4">
        <f t="shared" si="67"/>
        <v>10</v>
      </c>
      <c r="I117" s="105" t="str">
        <f t="shared" si="68"/>
        <v>A</v>
      </c>
      <c r="J117" s="4" t="str">
        <f t="shared" si="69"/>
        <v>ALII</v>
      </c>
      <c r="K117" s="106">
        <f t="shared" si="70"/>
        <v>10</v>
      </c>
      <c r="L117" s="106">
        <f>IF(NOT(ISERROR(VLOOKUP(B117,Deflatores!G$42:H$64,2,FALSE))),VLOOKUP(B117,Deflatores!G$42:H$64,2,FALSE),IF(OR(ISBLANK(C117),ISBLANK(B117)),"",VLOOKUP(C117,Deflatores!G$4:H$38,2,FALSE)*H117+VLOOKUP(C117,Deflatores!G$4:I$38,3,FALSE)))</f>
        <v>10</v>
      </c>
      <c r="M117" s="6"/>
      <c r="N117" s="6"/>
      <c r="O117" s="111"/>
    </row>
    <row r="118" spans="1:15" x14ac:dyDescent="0.2">
      <c r="A118" s="112"/>
      <c r="B118" s="113"/>
      <c r="C118" s="113"/>
      <c r="D118" s="4"/>
      <c r="E118" s="4"/>
      <c r="F118" s="105" t="str">
        <f t="shared" si="73"/>
        <v/>
      </c>
      <c r="G118" s="4" t="str">
        <f t="shared" si="74"/>
        <v/>
      </c>
      <c r="H118" s="4" t="str">
        <f t="shared" si="67"/>
        <v/>
      </c>
      <c r="I118" s="105" t="str">
        <f t="shared" si="68"/>
        <v/>
      </c>
      <c r="J118" s="4" t="str">
        <f t="shared" si="69"/>
        <v/>
      </c>
      <c r="K118" s="106" t="str">
        <f t="shared" si="70"/>
        <v/>
      </c>
      <c r="L118" s="106" t="str">
        <f>IF(NOT(ISERROR(VLOOKUP(B118,Deflatores!G$42:H$64,2,FALSE))),VLOOKUP(B118,Deflatores!G$42:H$64,2,FALSE),IF(OR(ISBLANK(C118),ISBLANK(B118)),"",VLOOKUP(C118,Deflatores!G$4:H$38,2,FALSE)*H118+VLOOKUP(C118,Deflatores!G$4:I$38,3,FALSE)))</f>
        <v/>
      </c>
      <c r="M118" s="6"/>
      <c r="N118" s="6"/>
      <c r="O118" s="111"/>
    </row>
    <row r="119" spans="1:15" x14ac:dyDescent="0.2">
      <c r="A119" s="115" t="s">
        <v>130</v>
      </c>
      <c r="B119" s="113"/>
      <c r="C119" s="113"/>
      <c r="D119" s="4"/>
      <c r="E119" s="4"/>
      <c r="F119" s="105" t="str">
        <f t="shared" si="73"/>
        <v/>
      </c>
      <c r="G119" s="4" t="str">
        <f t="shared" si="74"/>
        <v/>
      </c>
      <c r="H119" s="4" t="str">
        <f t="shared" si="67"/>
        <v/>
      </c>
      <c r="I119" s="105" t="str">
        <f t="shared" si="68"/>
        <v/>
      </c>
      <c r="J119" s="4" t="str">
        <f t="shared" si="69"/>
        <v/>
      </c>
      <c r="K119" s="106" t="str">
        <f t="shared" si="70"/>
        <v/>
      </c>
      <c r="L119" s="106" t="str">
        <f>IF(NOT(ISERROR(VLOOKUP(B119,Deflatores!G$42:H$64,2,FALSE))),VLOOKUP(B119,Deflatores!G$42:H$64,2,FALSE),IF(OR(ISBLANK(C119),ISBLANK(B119)),"",VLOOKUP(C119,Deflatores!G$4:H$38,2,FALSE)*H119+VLOOKUP(C119,Deflatores!G$4:I$38,3,FALSE)))</f>
        <v/>
      </c>
      <c r="M119" s="6"/>
      <c r="N119" s="6"/>
      <c r="O119" s="111"/>
    </row>
    <row r="120" spans="1:15" x14ac:dyDescent="0.2">
      <c r="A120" s="112" t="s">
        <v>131</v>
      </c>
      <c r="B120" s="113" t="s">
        <v>43</v>
      </c>
      <c r="C120" s="113" t="s">
        <v>44</v>
      </c>
      <c r="D120" s="4">
        <v>16</v>
      </c>
      <c r="E120" s="4">
        <v>1</v>
      </c>
      <c r="F120" s="105" t="str">
        <f t="shared" si="73"/>
        <v>Baixa</v>
      </c>
      <c r="G120" s="4" t="str">
        <f t="shared" si="74"/>
        <v>ALIL</v>
      </c>
      <c r="H120" s="4">
        <f t="shared" si="67"/>
        <v>7</v>
      </c>
      <c r="I120" s="105" t="str">
        <f t="shared" si="68"/>
        <v>L</v>
      </c>
      <c r="J120" s="4" t="str">
        <f t="shared" si="69"/>
        <v>ALII</v>
      </c>
      <c r="K120" s="106">
        <f t="shared" si="70"/>
        <v>7</v>
      </c>
      <c r="L120" s="106">
        <f>IF(NOT(ISERROR(VLOOKUP(B120,Deflatores!G$42:H$64,2,FALSE))),VLOOKUP(B120,Deflatores!G$42:H$64,2,FALSE),IF(OR(ISBLANK(C120),ISBLANK(B120)),"",VLOOKUP(C120,Deflatores!G$4:H$38,2,FALSE)*H120+VLOOKUP(C120,Deflatores!G$4:I$38,3,FALSE)))</f>
        <v>7</v>
      </c>
      <c r="M120" s="6"/>
      <c r="N120" s="6"/>
      <c r="O120" s="111"/>
    </row>
    <row r="121" spans="1:15" x14ac:dyDescent="0.2">
      <c r="A121" s="112" t="s">
        <v>132</v>
      </c>
      <c r="B121" s="113" t="s">
        <v>47</v>
      </c>
      <c r="C121" s="113" t="s">
        <v>44</v>
      </c>
      <c r="D121" s="4">
        <v>19</v>
      </c>
      <c r="E121" s="4">
        <v>2</v>
      </c>
      <c r="F121" s="105" t="str">
        <f t="shared" si="73"/>
        <v>Alta</v>
      </c>
      <c r="G121" s="4" t="str">
        <f t="shared" si="74"/>
        <v>EEH</v>
      </c>
      <c r="H121" s="4">
        <f t="shared" si="67"/>
        <v>6</v>
      </c>
      <c r="I121" s="105" t="str">
        <f t="shared" si="68"/>
        <v>H</v>
      </c>
      <c r="J121" s="4" t="str">
        <f t="shared" si="69"/>
        <v>EEI</v>
      </c>
      <c r="K121" s="106">
        <f t="shared" si="70"/>
        <v>6</v>
      </c>
      <c r="L121" s="106">
        <f>IF(NOT(ISERROR(VLOOKUP(B121,Deflatores!G$42:H$64,2,FALSE))),VLOOKUP(B121,Deflatores!G$42:H$64,2,FALSE),IF(OR(ISBLANK(C121),ISBLANK(B121)),"",VLOOKUP(C121,Deflatores!G$4:H$38,2,FALSE)*H121+VLOOKUP(C121,Deflatores!G$4:I$38,3,FALSE)))</f>
        <v>6</v>
      </c>
      <c r="M121" s="6"/>
      <c r="N121" s="6"/>
      <c r="O121" s="111"/>
    </row>
    <row r="122" spans="1:15" x14ac:dyDescent="0.2">
      <c r="A122" s="114" t="s">
        <v>133</v>
      </c>
      <c r="B122" s="113" t="s">
        <v>49</v>
      </c>
      <c r="C122" s="113" t="s">
        <v>64</v>
      </c>
      <c r="D122" s="4">
        <v>2</v>
      </c>
      <c r="E122" s="4">
        <v>1</v>
      </c>
      <c r="F122" s="105" t="str">
        <f t="shared" si="73"/>
        <v>Baixa</v>
      </c>
      <c r="G122" s="4" t="str">
        <f t="shared" si="74"/>
        <v>CEL</v>
      </c>
      <c r="H122" s="4">
        <f t="shared" si="67"/>
        <v>3</v>
      </c>
      <c r="I122" s="105" t="str">
        <f t="shared" si="68"/>
        <v>L</v>
      </c>
      <c r="J122" s="4" t="str">
        <f t="shared" si="69"/>
        <v>CEE</v>
      </c>
      <c r="K122" s="106">
        <f t="shared" si="70"/>
        <v>3</v>
      </c>
      <c r="L122" s="106">
        <f>IF(NOT(ISERROR(VLOOKUP(B122,Deflatores!G$42:H$64,2,FALSE))),VLOOKUP(B122,Deflatores!G$42:H$64,2,FALSE),IF(OR(ISBLANK(C122),ISBLANK(B122)),"",VLOOKUP(C122,Deflatores!G$4:H$38,2,FALSE)*H122+VLOOKUP(C122,Deflatores!G$4:I$38,3,FALSE)))</f>
        <v>1.2000000000000002</v>
      </c>
      <c r="M122" s="6"/>
      <c r="N122" s="6"/>
      <c r="O122" s="111"/>
    </row>
    <row r="123" spans="1:15" x14ac:dyDescent="0.2">
      <c r="A123" s="114" t="s">
        <v>134</v>
      </c>
      <c r="B123" s="113" t="s">
        <v>49</v>
      </c>
      <c r="C123" s="113" t="s">
        <v>64</v>
      </c>
      <c r="D123" s="4">
        <v>2</v>
      </c>
      <c r="E123" s="4">
        <v>1</v>
      </c>
      <c r="F123" s="105" t="str">
        <f t="shared" si="73"/>
        <v>Baixa</v>
      </c>
      <c r="G123" s="4" t="str">
        <f t="shared" si="74"/>
        <v>CEL</v>
      </c>
      <c r="H123" s="4">
        <f t="shared" si="67"/>
        <v>3</v>
      </c>
      <c r="I123" s="105" t="str">
        <f t="shared" si="68"/>
        <v>L</v>
      </c>
      <c r="J123" s="4" t="str">
        <f t="shared" si="69"/>
        <v>CEE</v>
      </c>
      <c r="K123" s="106">
        <f t="shared" si="70"/>
        <v>3</v>
      </c>
      <c r="L123" s="106">
        <f>IF(NOT(ISERROR(VLOOKUP(B123,Deflatores!G$42:H$64,2,FALSE))),VLOOKUP(B123,Deflatores!G$42:H$64,2,FALSE),IF(OR(ISBLANK(C123),ISBLANK(B123)),"",VLOOKUP(C123,Deflatores!G$4:H$38,2,FALSE)*H123+VLOOKUP(C123,Deflatores!G$4:I$38,3,FALSE)))</f>
        <v>1.2000000000000002</v>
      </c>
      <c r="M123" s="6"/>
      <c r="N123" s="6"/>
      <c r="O123" s="111"/>
    </row>
    <row r="124" spans="1:15" x14ac:dyDescent="0.2">
      <c r="A124" s="112" t="s">
        <v>135</v>
      </c>
      <c r="B124" s="113" t="s">
        <v>47</v>
      </c>
      <c r="C124" s="113" t="s">
        <v>44</v>
      </c>
      <c r="D124" s="4">
        <v>19</v>
      </c>
      <c r="E124" s="4">
        <v>2</v>
      </c>
      <c r="F124" s="105" t="str">
        <f t="shared" si="73"/>
        <v>Alta</v>
      </c>
      <c r="G124" s="4" t="str">
        <f t="shared" si="74"/>
        <v>EEH</v>
      </c>
      <c r="H124" s="4">
        <f t="shared" si="67"/>
        <v>6</v>
      </c>
      <c r="I124" s="105" t="str">
        <f t="shared" si="68"/>
        <v>H</v>
      </c>
      <c r="J124" s="4" t="str">
        <f t="shared" si="69"/>
        <v>EEI</v>
      </c>
      <c r="K124" s="106">
        <f t="shared" si="70"/>
        <v>6</v>
      </c>
      <c r="L124" s="106">
        <f>IF(NOT(ISERROR(VLOOKUP(B124,Deflatores!G$42:H$64,2,FALSE))),VLOOKUP(B124,Deflatores!G$42:H$64,2,FALSE),IF(OR(ISBLANK(C124),ISBLANK(B124)),"",VLOOKUP(C124,Deflatores!G$4:H$38,2,FALSE)*H124+VLOOKUP(C124,Deflatores!G$4:I$38,3,FALSE)))</f>
        <v>6</v>
      </c>
      <c r="M124" s="6"/>
      <c r="N124" s="6"/>
      <c r="O124" s="111"/>
    </row>
    <row r="125" spans="1:15" x14ac:dyDescent="0.2">
      <c r="A125" s="114" t="s">
        <v>69</v>
      </c>
      <c r="B125" s="113" t="s">
        <v>49</v>
      </c>
      <c r="C125" s="113" t="s">
        <v>44</v>
      </c>
      <c r="D125" s="4">
        <v>13</v>
      </c>
      <c r="E125" s="4">
        <v>1</v>
      </c>
      <c r="F125" s="105" t="str">
        <f t="shared" si="73"/>
        <v>Baixa</v>
      </c>
      <c r="G125" s="4" t="str">
        <f t="shared" si="74"/>
        <v>CEL</v>
      </c>
      <c r="H125" s="4">
        <f t="shared" si="67"/>
        <v>3</v>
      </c>
      <c r="I125" s="105" t="str">
        <f t="shared" si="68"/>
        <v>L</v>
      </c>
      <c r="J125" s="4" t="str">
        <f t="shared" si="69"/>
        <v>CEI</v>
      </c>
      <c r="K125" s="106">
        <f t="shared" si="70"/>
        <v>3</v>
      </c>
      <c r="L125" s="106">
        <f>IF(NOT(ISERROR(VLOOKUP(B125,Deflatores!G$42:H$64,2,FALSE))),VLOOKUP(B125,Deflatores!G$42:H$64,2,FALSE),IF(OR(ISBLANK(C125),ISBLANK(B125)),"",VLOOKUP(C125,Deflatores!G$4:H$38,2,FALSE)*H125+VLOOKUP(C125,Deflatores!G$4:I$38,3,FALSE)))</f>
        <v>3</v>
      </c>
      <c r="M125" s="6"/>
      <c r="N125" s="6"/>
      <c r="O125" s="111"/>
    </row>
    <row r="126" spans="1:15" x14ac:dyDescent="0.2">
      <c r="A126" s="112" t="s">
        <v>136</v>
      </c>
      <c r="B126" s="113" t="s">
        <v>49</v>
      </c>
      <c r="C126" s="113" t="s">
        <v>44</v>
      </c>
      <c r="D126" s="4">
        <v>8</v>
      </c>
      <c r="E126" s="4">
        <v>1</v>
      </c>
      <c r="F126" s="105" t="str">
        <f t="shared" si="73"/>
        <v>Baixa</v>
      </c>
      <c r="G126" s="4" t="str">
        <f t="shared" si="74"/>
        <v>CEL</v>
      </c>
      <c r="H126" s="4">
        <f t="shared" si="67"/>
        <v>3</v>
      </c>
      <c r="I126" s="105" t="str">
        <f t="shared" si="68"/>
        <v>L</v>
      </c>
      <c r="J126" s="4" t="str">
        <f t="shared" si="69"/>
        <v>CEI</v>
      </c>
      <c r="K126" s="106">
        <f t="shared" si="70"/>
        <v>3</v>
      </c>
      <c r="L126" s="106">
        <f>IF(NOT(ISERROR(VLOOKUP(B126,Deflatores!G$42:H$64,2,FALSE))),VLOOKUP(B126,Deflatores!G$42:H$64,2,FALSE),IF(OR(ISBLANK(C126),ISBLANK(B126)),"",VLOOKUP(C126,Deflatores!G$4:H$38,2,FALSE)*H126+VLOOKUP(C126,Deflatores!G$4:I$38,3,FALSE)))</f>
        <v>3</v>
      </c>
      <c r="M126" s="6"/>
      <c r="N126" s="6"/>
      <c r="O126" s="111"/>
    </row>
    <row r="127" spans="1:15" x14ac:dyDescent="0.2">
      <c r="A127" s="112" t="s">
        <v>137</v>
      </c>
      <c r="B127" s="113" t="s">
        <v>47</v>
      </c>
      <c r="C127" s="113" t="s">
        <v>44</v>
      </c>
      <c r="D127" s="4">
        <v>4</v>
      </c>
      <c r="E127" s="4">
        <v>2</v>
      </c>
      <c r="F127" s="105" t="str">
        <f t="shared" si="73"/>
        <v>Baixa</v>
      </c>
      <c r="G127" s="4" t="str">
        <f t="shared" si="74"/>
        <v>EEL</v>
      </c>
      <c r="H127" s="4">
        <f t="shared" si="67"/>
        <v>3</v>
      </c>
      <c r="I127" s="105" t="str">
        <f t="shared" si="68"/>
        <v>L</v>
      </c>
      <c r="J127" s="4" t="str">
        <f t="shared" si="69"/>
        <v>EEI</v>
      </c>
      <c r="K127" s="106">
        <f t="shared" si="70"/>
        <v>3</v>
      </c>
      <c r="L127" s="106">
        <f>IF(NOT(ISERROR(VLOOKUP(B127,Deflatores!G$42:H$64,2,FALSE))),VLOOKUP(B127,Deflatores!G$42:H$64,2,FALSE),IF(OR(ISBLANK(C127),ISBLANK(B127)),"",VLOOKUP(C127,Deflatores!G$4:H$38,2,FALSE)*H127+VLOOKUP(C127,Deflatores!G$4:I$38,3,FALSE)))</f>
        <v>3</v>
      </c>
      <c r="M127" s="6"/>
      <c r="N127" s="6"/>
      <c r="O127" s="111"/>
    </row>
    <row r="128" spans="1:15" x14ac:dyDescent="0.2">
      <c r="A128" s="112" t="s">
        <v>138</v>
      </c>
      <c r="B128" s="113" t="s">
        <v>49</v>
      </c>
      <c r="C128" s="113" t="s">
        <v>44</v>
      </c>
      <c r="D128" s="4">
        <v>9</v>
      </c>
      <c r="E128" s="4">
        <v>1</v>
      </c>
      <c r="F128" s="105" t="str">
        <f t="shared" si="73"/>
        <v>Baixa</v>
      </c>
      <c r="G128" s="4" t="str">
        <f t="shared" si="74"/>
        <v>CEL</v>
      </c>
      <c r="H128" s="4">
        <f t="shared" si="67"/>
        <v>3</v>
      </c>
      <c r="I128" s="105" t="str">
        <f t="shared" si="68"/>
        <v>L</v>
      </c>
      <c r="J128" s="4" t="str">
        <f t="shared" si="69"/>
        <v>CEI</v>
      </c>
      <c r="K128" s="106">
        <f t="shared" si="70"/>
        <v>3</v>
      </c>
      <c r="L128" s="106">
        <f>IF(NOT(ISERROR(VLOOKUP(B128,Deflatores!G$42:H$64,2,FALSE))),VLOOKUP(B128,Deflatores!G$42:H$64,2,FALSE),IF(OR(ISBLANK(C128),ISBLANK(B128)),"",VLOOKUP(C128,Deflatores!G$4:H$38,2,FALSE)*H128+VLOOKUP(C128,Deflatores!G$4:I$38,3,FALSE)))</f>
        <v>3</v>
      </c>
      <c r="M128" s="6"/>
      <c r="N128" s="6"/>
      <c r="O128" s="111"/>
    </row>
    <row r="129" spans="1:15" x14ac:dyDescent="0.2">
      <c r="A129" s="112"/>
      <c r="B129" s="113"/>
      <c r="C129" s="113"/>
      <c r="D129" s="4"/>
      <c r="E129" s="4"/>
      <c r="F129" s="105" t="str">
        <f t="shared" si="73"/>
        <v/>
      </c>
      <c r="G129" s="4" t="str">
        <f t="shared" si="74"/>
        <v/>
      </c>
      <c r="H129" s="4" t="str">
        <f t="shared" si="67"/>
        <v/>
      </c>
      <c r="I129" s="105" t="str">
        <f t="shared" si="68"/>
        <v/>
      </c>
      <c r="J129" s="4" t="str">
        <f t="shared" si="69"/>
        <v/>
      </c>
      <c r="K129" s="106" t="str">
        <f t="shared" si="70"/>
        <v/>
      </c>
      <c r="L129" s="106" t="str">
        <f>IF(NOT(ISERROR(VLOOKUP(B129,Deflatores!G$42:H$64,2,FALSE))),VLOOKUP(B129,Deflatores!G$42:H$64,2,FALSE),IF(OR(ISBLANK(C129),ISBLANK(B129)),"",VLOOKUP(C129,Deflatores!G$4:H$38,2,FALSE)*H129+VLOOKUP(C129,Deflatores!G$4:I$38,3,FALSE)))</f>
        <v/>
      </c>
      <c r="M129" s="6"/>
      <c r="N129" s="6"/>
      <c r="O129" s="111"/>
    </row>
    <row r="130" spans="1:15" x14ac:dyDescent="0.2">
      <c r="A130" s="115" t="s">
        <v>139</v>
      </c>
      <c r="B130" s="113"/>
      <c r="C130" s="113"/>
      <c r="D130" s="4"/>
      <c r="E130" s="4"/>
      <c r="F130" s="105" t="str">
        <f t="shared" si="73"/>
        <v/>
      </c>
      <c r="G130" s="4" t="str">
        <f t="shared" si="74"/>
        <v/>
      </c>
      <c r="H130" s="4" t="str">
        <f t="shared" si="67"/>
        <v/>
      </c>
      <c r="I130" s="105" t="str">
        <f t="shared" si="68"/>
        <v/>
      </c>
      <c r="J130" s="4" t="str">
        <f t="shared" si="69"/>
        <v/>
      </c>
      <c r="K130" s="106" t="str">
        <f t="shared" si="70"/>
        <v/>
      </c>
      <c r="L130" s="106" t="str">
        <f>IF(NOT(ISERROR(VLOOKUP(B130,Deflatores!G$42:H$64,2,FALSE))),VLOOKUP(B130,Deflatores!G$42:H$64,2,FALSE),IF(OR(ISBLANK(C130),ISBLANK(B130)),"",VLOOKUP(C130,Deflatores!G$4:H$38,2,FALSE)*H130+VLOOKUP(C130,Deflatores!G$4:I$38,3,FALSE)))</f>
        <v/>
      </c>
      <c r="M130" s="6"/>
      <c r="N130" s="6"/>
      <c r="O130" s="111"/>
    </row>
    <row r="131" spans="1:15" x14ac:dyDescent="0.2">
      <c r="A131" s="112" t="s">
        <v>140</v>
      </c>
      <c r="B131" s="113" t="s">
        <v>43</v>
      </c>
      <c r="C131" s="113" t="s">
        <v>44</v>
      </c>
      <c r="D131" s="4">
        <v>12</v>
      </c>
      <c r="E131" s="4">
        <v>2</v>
      </c>
      <c r="F131" s="105" t="str">
        <f t="shared" si="73"/>
        <v>Baixa</v>
      </c>
      <c r="G131" s="4" t="str">
        <f t="shared" si="74"/>
        <v>ALIL</v>
      </c>
      <c r="H131" s="4">
        <f t="shared" si="67"/>
        <v>7</v>
      </c>
      <c r="I131" s="105" t="str">
        <f t="shared" si="68"/>
        <v>L</v>
      </c>
      <c r="J131" s="4" t="str">
        <f t="shared" si="69"/>
        <v>ALII</v>
      </c>
      <c r="K131" s="106">
        <f t="shared" si="70"/>
        <v>7</v>
      </c>
      <c r="L131" s="106">
        <f>IF(NOT(ISERROR(VLOOKUP(B131,Deflatores!G$42:H$64,2,FALSE))),VLOOKUP(B131,Deflatores!G$42:H$64,2,FALSE),IF(OR(ISBLANK(C131),ISBLANK(B131)),"",VLOOKUP(C131,Deflatores!G$4:H$38,2,FALSE)*H131+VLOOKUP(C131,Deflatores!G$4:I$38,3,FALSE)))</f>
        <v>7</v>
      </c>
      <c r="M131" s="6"/>
      <c r="N131" s="6"/>
      <c r="O131" s="111"/>
    </row>
    <row r="132" spans="1:15" x14ac:dyDescent="0.2">
      <c r="A132" s="112" t="s">
        <v>141</v>
      </c>
      <c r="B132" s="113" t="s">
        <v>47</v>
      </c>
      <c r="C132" s="113" t="s">
        <v>44</v>
      </c>
      <c r="D132" s="4">
        <v>12</v>
      </c>
      <c r="E132" s="4">
        <v>4</v>
      </c>
      <c r="F132" s="105" t="str">
        <f t="shared" si="73"/>
        <v>Alta</v>
      </c>
      <c r="G132" s="4" t="str">
        <f t="shared" si="74"/>
        <v>EEH</v>
      </c>
      <c r="H132" s="4">
        <f t="shared" si="67"/>
        <v>6</v>
      </c>
      <c r="I132" s="105" t="str">
        <f t="shared" si="68"/>
        <v>H</v>
      </c>
      <c r="J132" s="4" t="str">
        <f t="shared" si="69"/>
        <v>EEI</v>
      </c>
      <c r="K132" s="106">
        <f t="shared" si="70"/>
        <v>6</v>
      </c>
      <c r="L132" s="106">
        <f>IF(NOT(ISERROR(VLOOKUP(B132,Deflatores!G$42:H$64,2,FALSE))),VLOOKUP(B132,Deflatores!G$42:H$64,2,FALSE),IF(OR(ISBLANK(C132),ISBLANK(B132)),"",VLOOKUP(C132,Deflatores!G$4:H$38,2,FALSE)*H132+VLOOKUP(C132,Deflatores!G$4:I$38,3,FALSE)))</f>
        <v>6</v>
      </c>
      <c r="M132" s="6"/>
      <c r="N132" s="6"/>
      <c r="O132" s="111"/>
    </row>
    <row r="133" spans="1:15" x14ac:dyDescent="0.2">
      <c r="A133" s="114" t="s">
        <v>142</v>
      </c>
      <c r="B133" s="113" t="s">
        <v>49</v>
      </c>
      <c r="C133" s="113" t="s">
        <v>44</v>
      </c>
      <c r="D133" s="4">
        <v>2</v>
      </c>
      <c r="E133" s="4">
        <v>1</v>
      </c>
      <c r="F133" s="105" t="str">
        <f t="shared" si="73"/>
        <v>Baixa</v>
      </c>
      <c r="G133" s="4" t="str">
        <f t="shared" si="74"/>
        <v>CEL</v>
      </c>
      <c r="H133" s="4">
        <f t="shared" si="67"/>
        <v>3</v>
      </c>
      <c r="I133" s="105" t="str">
        <f t="shared" si="68"/>
        <v>L</v>
      </c>
      <c r="J133" s="4" t="str">
        <f t="shared" si="69"/>
        <v>CEI</v>
      </c>
      <c r="K133" s="106">
        <f t="shared" si="70"/>
        <v>3</v>
      </c>
      <c r="L133" s="106">
        <f>IF(NOT(ISERROR(VLOOKUP(B133,Deflatores!G$42:H$64,2,FALSE))),VLOOKUP(B133,Deflatores!G$42:H$64,2,FALSE),IF(OR(ISBLANK(C133),ISBLANK(B133)),"",VLOOKUP(C133,Deflatores!G$4:H$38,2,FALSE)*H133+VLOOKUP(C133,Deflatores!G$4:I$38,3,FALSE)))</f>
        <v>3</v>
      </c>
      <c r="M133" s="6"/>
      <c r="N133" s="6"/>
      <c r="O133" s="111"/>
    </row>
    <row r="134" spans="1:15" x14ac:dyDescent="0.2">
      <c r="A134" s="112" t="s">
        <v>143</v>
      </c>
      <c r="B134" s="113" t="s">
        <v>47</v>
      </c>
      <c r="C134" s="113" t="s">
        <v>44</v>
      </c>
      <c r="D134" s="4">
        <v>12</v>
      </c>
      <c r="E134" s="4">
        <v>4</v>
      </c>
      <c r="F134" s="105" t="str">
        <f t="shared" si="73"/>
        <v>Alta</v>
      </c>
      <c r="G134" s="4" t="str">
        <f t="shared" si="74"/>
        <v>EEH</v>
      </c>
      <c r="H134" s="4">
        <f t="shared" si="67"/>
        <v>6</v>
      </c>
      <c r="I134" s="105" t="str">
        <f t="shared" si="68"/>
        <v>H</v>
      </c>
      <c r="J134" s="4" t="str">
        <f t="shared" si="69"/>
        <v>EEI</v>
      </c>
      <c r="K134" s="106">
        <f t="shared" si="70"/>
        <v>6</v>
      </c>
      <c r="L134" s="106">
        <f>IF(NOT(ISERROR(VLOOKUP(B134,Deflatores!G$42:H$64,2,FALSE))),VLOOKUP(B134,Deflatores!G$42:H$64,2,FALSE),IF(OR(ISBLANK(C134),ISBLANK(B134)),"",VLOOKUP(C134,Deflatores!G$4:H$38,2,FALSE)*H134+VLOOKUP(C134,Deflatores!G$4:I$38,3,FALSE)))</f>
        <v>6</v>
      </c>
      <c r="M134" s="6"/>
      <c r="N134" s="6"/>
      <c r="O134" s="111"/>
    </row>
    <row r="135" spans="1:15" x14ac:dyDescent="0.2">
      <c r="A135" s="114" t="s">
        <v>69</v>
      </c>
      <c r="B135" s="113" t="s">
        <v>49</v>
      </c>
      <c r="C135" s="113" t="s">
        <v>44</v>
      </c>
      <c r="D135" s="4">
        <v>6</v>
      </c>
      <c r="E135" s="4">
        <v>1</v>
      </c>
      <c r="F135" s="105" t="str">
        <f t="shared" si="73"/>
        <v>Baixa</v>
      </c>
      <c r="G135" s="4" t="str">
        <f t="shared" si="74"/>
        <v>CEL</v>
      </c>
      <c r="H135" s="4">
        <f t="shared" si="67"/>
        <v>3</v>
      </c>
      <c r="I135" s="105" t="str">
        <f t="shared" si="68"/>
        <v>L</v>
      </c>
      <c r="J135" s="4" t="str">
        <f t="shared" si="69"/>
        <v>CEI</v>
      </c>
      <c r="K135" s="106">
        <f t="shared" si="70"/>
        <v>3</v>
      </c>
      <c r="L135" s="106">
        <f>IF(NOT(ISERROR(VLOOKUP(B135,Deflatores!G$42:H$64,2,FALSE))),VLOOKUP(B135,Deflatores!G$42:H$64,2,FALSE),IF(OR(ISBLANK(C135),ISBLANK(B135)),"",VLOOKUP(C135,Deflatores!G$4:H$38,2,FALSE)*H135+VLOOKUP(C135,Deflatores!G$4:I$38,3,FALSE)))</f>
        <v>3</v>
      </c>
      <c r="M135" s="6"/>
      <c r="N135" s="6"/>
      <c r="O135" s="111"/>
    </row>
    <row r="136" spans="1:15" x14ac:dyDescent="0.2">
      <c r="A136" s="112" t="s">
        <v>144</v>
      </c>
      <c r="B136" s="113" t="s">
        <v>49</v>
      </c>
      <c r="C136" s="113" t="s">
        <v>44</v>
      </c>
      <c r="D136" s="4">
        <v>10</v>
      </c>
      <c r="E136" s="4">
        <v>4</v>
      </c>
      <c r="F136" s="105" t="str">
        <f t="shared" si="73"/>
        <v>Alta</v>
      </c>
      <c r="G136" s="4" t="str">
        <f t="shared" si="74"/>
        <v>CEH</v>
      </c>
      <c r="H136" s="4">
        <f t="shared" si="67"/>
        <v>6</v>
      </c>
      <c r="I136" s="105" t="str">
        <f t="shared" si="68"/>
        <v>H</v>
      </c>
      <c r="J136" s="4" t="str">
        <f t="shared" si="69"/>
        <v>CEI</v>
      </c>
      <c r="K136" s="106">
        <f t="shared" si="70"/>
        <v>6</v>
      </c>
      <c r="L136" s="106">
        <f>IF(NOT(ISERROR(VLOOKUP(B136,Deflatores!G$42:H$64,2,FALSE))),VLOOKUP(B136,Deflatores!G$42:H$64,2,FALSE),IF(OR(ISBLANK(C136),ISBLANK(B136)),"",VLOOKUP(C136,Deflatores!G$4:H$38,2,FALSE)*H136+VLOOKUP(C136,Deflatores!G$4:I$38,3,FALSE)))</f>
        <v>6</v>
      </c>
      <c r="M136" s="6"/>
      <c r="N136" s="6"/>
      <c r="O136" s="111"/>
    </row>
    <row r="137" spans="1:15" x14ac:dyDescent="0.2">
      <c r="A137" s="112" t="s">
        <v>145</v>
      </c>
      <c r="B137" s="113" t="s">
        <v>47</v>
      </c>
      <c r="C137" s="113" t="s">
        <v>44</v>
      </c>
      <c r="D137" s="4">
        <v>3</v>
      </c>
      <c r="E137" s="4">
        <v>1</v>
      </c>
      <c r="F137" s="105" t="str">
        <f t="shared" si="73"/>
        <v>Baixa</v>
      </c>
      <c r="G137" s="4" t="str">
        <f t="shared" si="74"/>
        <v>EEL</v>
      </c>
      <c r="H137" s="4">
        <f t="shared" si="67"/>
        <v>3</v>
      </c>
      <c r="I137" s="105" t="str">
        <f t="shared" si="68"/>
        <v>L</v>
      </c>
      <c r="J137" s="4" t="str">
        <f t="shared" si="69"/>
        <v>EEI</v>
      </c>
      <c r="K137" s="106">
        <f t="shared" si="70"/>
        <v>3</v>
      </c>
      <c r="L137" s="106">
        <f>IF(NOT(ISERROR(VLOOKUP(B137,Deflatores!G$42:H$64,2,FALSE))),VLOOKUP(B137,Deflatores!G$42:H$64,2,FALSE),IF(OR(ISBLANK(C137),ISBLANK(B137)),"",VLOOKUP(C137,Deflatores!G$4:H$38,2,FALSE)*H137+VLOOKUP(C137,Deflatores!G$4:I$38,3,FALSE)))</f>
        <v>3</v>
      </c>
      <c r="M137" s="6"/>
      <c r="N137" s="6"/>
      <c r="O137" s="111"/>
    </row>
    <row r="138" spans="1:15" x14ac:dyDescent="0.2">
      <c r="A138" s="112" t="s">
        <v>146</v>
      </c>
      <c r="B138" s="113" t="s">
        <v>43</v>
      </c>
      <c r="C138" s="113" t="s">
        <v>44</v>
      </c>
      <c r="D138" s="4">
        <v>11</v>
      </c>
      <c r="E138" s="4">
        <v>4</v>
      </c>
      <c r="F138" s="105" t="str">
        <f t="shared" si="73"/>
        <v>Baixa</v>
      </c>
      <c r="G138" s="4" t="str">
        <f t="shared" si="74"/>
        <v>ALIL</v>
      </c>
      <c r="H138" s="4">
        <f t="shared" si="67"/>
        <v>7</v>
      </c>
      <c r="I138" s="105" t="str">
        <f t="shared" si="68"/>
        <v>L</v>
      </c>
      <c r="J138" s="4" t="str">
        <f t="shared" si="69"/>
        <v>ALII</v>
      </c>
      <c r="K138" s="106">
        <f t="shared" si="70"/>
        <v>7</v>
      </c>
      <c r="L138" s="106">
        <f>IF(NOT(ISERROR(VLOOKUP(B138,Deflatores!G$42:H$64,2,FALSE))),VLOOKUP(B138,Deflatores!G$42:H$64,2,FALSE),IF(OR(ISBLANK(C138),ISBLANK(B138)),"",VLOOKUP(C138,Deflatores!G$4:H$38,2,FALSE)*H138+VLOOKUP(C138,Deflatores!G$4:I$38,3,FALSE)))</f>
        <v>7</v>
      </c>
      <c r="M138" s="6"/>
      <c r="N138" s="6"/>
      <c r="O138" s="111"/>
    </row>
    <row r="139" spans="1:15" x14ac:dyDescent="0.2">
      <c r="A139" s="112"/>
      <c r="B139" s="113"/>
      <c r="C139" s="113"/>
      <c r="D139" s="4"/>
      <c r="E139" s="4"/>
      <c r="F139" s="105" t="str">
        <f t="shared" si="73"/>
        <v/>
      </c>
      <c r="G139" s="4" t="str">
        <f t="shared" si="74"/>
        <v/>
      </c>
      <c r="H139" s="4" t="str">
        <f t="shared" si="67"/>
        <v/>
      </c>
      <c r="I139" s="105" t="str">
        <f t="shared" si="68"/>
        <v/>
      </c>
      <c r="J139" s="4" t="str">
        <f t="shared" si="69"/>
        <v/>
      </c>
      <c r="K139" s="106" t="str">
        <f t="shared" si="70"/>
        <v/>
      </c>
      <c r="L139" s="106" t="str">
        <f>IF(NOT(ISERROR(VLOOKUP(B139,Deflatores!G$42:H$64,2,FALSE))),VLOOKUP(B139,Deflatores!G$42:H$64,2,FALSE),IF(OR(ISBLANK(C139),ISBLANK(B139)),"",VLOOKUP(C139,Deflatores!G$4:H$38,2,FALSE)*H139+VLOOKUP(C139,Deflatores!G$4:I$38,3,FALSE)))</f>
        <v/>
      </c>
      <c r="M139" s="6"/>
      <c r="N139" s="6"/>
      <c r="O139" s="111"/>
    </row>
    <row r="140" spans="1:15" x14ac:dyDescent="0.2">
      <c r="A140" s="115" t="s">
        <v>147</v>
      </c>
      <c r="B140" s="113"/>
      <c r="C140" s="113"/>
      <c r="E140" s="4"/>
      <c r="F140" s="105" t="str">
        <f t="shared" si="73"/>
        <v/>
      </c>
      <c r="G140" s="4" t="str">
        <f t="shared" si="74"/>
        <v/>
      </c>
      <c r="H140" s="4" t="str">
        <f t="shared" si="67"/>
        <v/>
      </c>
      <c r="I140" s="105" t="str">
        <f t="shared" si="68"/>
        <v/>
      </c>
      <c r="J140" s="4" t="str">
        <f t="shared" si="69"/>
        <v/>
      </c>
      <c r="K140" s="106" t="str">
        <f t="shared" si="70"/>
        <v/>
      </c>
      <c r="L140" s="106" t="str">
        <f>IF(NOT(ISERROR(VLOOKUP(B140,Deflatores!G$42:H$64,2,FALSE))),VLOOKUP(B140,Deflatores!G$42:H$64,2,FALSE),IF(OR(ISBLANK(C140),ISBLANK(B140)),"",VLOOKUP(C140,Deflatores!G$4:H$38,2,FALSE)*H140+VLOOKUP(C140,Deflatores!G$4:I$38,3,FALSE)))</f>
        <v/>
      </c>
      <c r="M140" s="6"/>
      <c r="N140" s="6"/>
      <c r="O140" s="111"/>
    </row>
    <row r="141" spans="1:15" x14ac:dyDescent="0.2">
      <c r="A141" s="112" t="s">
        <v>148</v>
      </c>
      <c r="B141" s="113" t="s">
        <v>47</v>
      </c>
      <c r="C141" s="113" t="s">
        <v>44</v>
      </c>
      <c r="D141" s="4">
        <v>10</v>
      </c>
      <c r="E141" s="4">
        <v>1</v>
      </c>
      <c r="F141" s="105" t="str">
        <f t="shared" si="73"/>
        <v>Baixa</v>
      </c>
      <c r="G141" s="4" t="str">
        <f t="shared" si="74"/>
        <v>EEL</v>
      </c>
      <c r="H141" s="4">
        <f t="shared" si="67"/>
        <v>3</v>
      </c>
      <c r="I141" s="105" t="str">
        <f t="shared" si="68"/>
        <v>L</v>
      </c>
      <c r="J141" s="4" t="str">
        <f t="shared" si="69"/>
        <v>EEI</v>
      </c>
      <c r="K141" s="106">
        <f t="shared" si="70"/>
        <v>3</v>
      </c>
      <c r="L141" s="106">
        <f>IF(NOT(ISERROR(VLOOKUP(B141,Deflatores!G$42:H$64,2,FALSE))),VLOOKUP(B141,Deflatores!G$42:H$64,2,FALSE),IF(OR(ISBLANK(C141),ISBLANK(B141)),"",VLOOKUP(C141,Deflatores!G$4:H$38,2,FALSE)*H141+VLOOKUP(C141,Deflatores!G$4:I$38,3,FALSE)))</f>
        <v>3</v>
      </c>
      <c r="M141" s="6"/>
      <c r="N141" s="6"/>
      <c r="O141" s="111"/>
    </row>
    <row r="142" spans="1:15" x14ac:dyDescent="0.2">
      <c r="A142" s="112" t="s">
        <v>149</v>
      </c>
      <c r="B142" s="113" t="s">
        <v>47</v>
      </c>
      <c r="C142" s="113" t="s">
        <v>44</v>
      </c>
      <c r="D142" s="4">
        <v>10</v>
      </c>
      <c r="E142" s="4">
        <v>1</v>
      </c>
      <c r="F142" s="105" t="str">
        <f t="shared" si="73"/>
        <v>Baixa</v>
      </c>
      <c r="G142" s="4" t="str">
        <f t="shared" si="74"/>
        <v>EEL</v>
      </c>
      <c r="H142" s="4">
        <f t="shared" si="67"/>
        <v>3</v>
      </c>
      <c r="I142" s="105" t="str">
        <f t="shared" si="68"/>
        <v>L</v>
      </c>
      <c r="J142" s="4" t="str">
        <f t="shared" si="69"/>
        <v>EEI</v>
      </c>
      <c r="K142" s="106">
        <f t="shared" si="70"/>
        <v>3</v>
      </c>
      <c r="L142" s="106">
        <f>IF(NOT(ISERROR(VLOOKUP(B142,Deflatores!G$42:H$64,2,FALSE))),VLOOKUP(B142,Deflatores!G$42:H$64,2,FALSE),IF(OR(ISBLANK(C142),ISBLANK(B142)),"",VLOOKUP(C142,Deflatores!G$4:H$38,2,FALSE)*H142+VLOOKUP(C142,Deflatores!G$4:I$38,3,FALSE)))</f>
        <v>3</v>
      </c>
      <c r="M142" s="6"/>
      <c r="N142" s="6"/>
      <c r="O142" s="111"/>
    </row>
    <row r="143" spans="1:15" x14ac:dyDescent="0.2">
      <c r="A143" s="114" t="s">
        <v>69</v>
      </c>
      <c r="B143" s="113" t="s">
        <v>49</v>
      </c>
      <c r="C143" s="113" t="s">
        <v>44</v>
      </c>
      <c r="D143" s="4">
        <v>6</v>
      </c>
      <c r="E143" s="4">
        <v>1</v>
      </c>
      <c r="F143" s="105" t="str">
        <f t="shared" si="73"/>
        <v>Baixa</v>
      </c>
      <c r="G143" s="4" t="str">
        <f t="shared" si="74"/>
        <v>CEL</v>
      </c>
      <c r="H143" s="4">
        <f t="shared" si="67"/>
        <v>3</v>
      </c>
      <c r="I143" s="105" t="str">
        <f t="shared" si="68"/>
        <v>L</v>
      </c>
      <c r="J143" s="4" t="str">
        <f t="shared" si="69"/>
        <v>CEI</v>
      </c>
      <c r="K143" s="106">
        <f t="shared" si="70"/>
        <v>3</v>
      </c>
      <c r="L143" s="106">
        <f>IF(NOT(ISERROR(VLOOKUP(B143,Deflatores!G$42:H$64,2,FALSE))),VLOOKUP(B143,Deflatores!G$42:H$64,2,FALSE),IF(OR(ISBLANK(C143),ISBLANK(B143)),"",VLOOKUP(C143,Deflatores!G$4:H$38,2,FALSE)*H143+VLOOKUP(C143,Deflatores!G$4:I$38,3,FALSE)))</f>
        <v>3</v>
      </c>
      <c r="M143" s="6"/>
      <c r="N143" s="6"/>
      <c r="O143" s="111"/>
    </row>
    <row r="144" spans="1:15" x14ac:dyDescent="0.2">
      <c r="A144" s="112" t="s">
        <v>150</v>
      </c>
      <c r="B144" s="113" t="s">
        <v>49</v>
      </c>
      <c r="C144" s="113" t="s">
        <v>44</v>
      </c>
      <c r="D144" s="4">
        <v>7</v>
      </c>
      <c r="E144" s="4">
        <v>1</v>
      </c>
      <c r="F144" s="105" t="str">
        <f t="shared" si="73"/>
        <v>Baixa</v>
      </c>
      <c r="G144" s="4" t="str">
        <f t="shared" si="74"/>
        <v>CEL</v>
      </c>
      <c r="H144" s="4">
        <f t="shared" si="67"/>
        <v>3</v>
      </c>
      <c r="I144" s="105" t="str">
        <f t="shared" si="68"/>
        <v>L</v>
      </c>
      <c r="J144" s="4" t="str">
        <f t="shared" si="69"/>
        <v>CEI</v>
      </c>
      <c r="K144" s="106">
        <f t="shared" si="70"/>
        <v>3</v>
      </c>
      <c r="L144" s="106">
        <f>IF(NOT(ISERROR(VLOOKUP(B144,Deflatores!G$42:H$64,2,FALSE))),VLOOKUP(B144,Deflatores!G$42:H$64,2,FALSE),IF(OR(ISBLANK(C144),ISBLANK(B144)),"",VLOOKUP(C144,Deflatores!G$4:H$38,2,FALSE)*H144+VLOOKUP(C144,Deflatores!G$4:I$38,3,FALSE)))</f>
        <v>3</v>
      </c>
      <c r="M144" s="6"/>
      <c r="N144" s="6"/>
      <c r="O144" s="111"/>
    </row>
    <row r="145" spans="1:15" x14ac:dyDescent="0.2">
      <c r="A145" s="112" t="s">
        <v>151</v>
      </c>
      <c r="B145" s="113" t="s">
        <v>49</v>
      </c>
      <c r="C145" s="113" t="s">
        <v>44</v>
      </c>
      <c r="D145" s="4">
        <v>8</v>
      </c>
      <c r="E145" s="4">
        <v>1</v>
      </c>
      <c r="F145" s="105" t="str">
        <f t="shared" si="73"/>
        <v>Baixa</v>
      </c>
      <c r="G145" s="4" t="str">
        <f t="shared" si="74"/>
        <v>CEL</v>
      </c>
      <c r="H145" s="4">
        <f t="shared" si="67"/>
        <v>3</v>
      </c>
      <c r="I145" s="105" t="str">
        <f t="shared" si="68"/>
        <v>L</v>
      </c>
      <c r="J145" s="4" t="str">
        <f t="shared" si="69"/>
        <v>CEI</v>
      </c>
      <c r="K145" s="106">
        <f t="shared" si="70"/>
        <v>3</v>
      </c>
      <c r="L145" s="106">
        <f>IF(NOT(ISERROR(VLOOKUP(B145,Deflatores!G$42:H$64,2,FALSE))),VLOOKUP(B145,Deflatores!G$42:H$64,2,FALSE),IF(OR(ISBLANK(C145),ISBLANK(B145)),"",VLOOKUP(C145,Deflatores!G$4:H$38,2,FALSE)*H145+VLOOKUP(C145,Deflatores!G$4:I$38,3,FALSE)))</f>
        <v>3</v>
      </c>
      <c r="M145" s="6"/>
      <c r="N145" s="6"/>
      <c r="O145" s="111"/>
    </row>
    <row r="146" spans="1:15" x14ac:dyDescent="0.2">
      <c r="A146" s="112" t="s">
        <v>152</v>
      </c>
      <c r="B146" s="113" t="s">
        <v>47</v>
      </c>
      <c r="C146" s="113" t="s">
        <v>44</v>
      </c>
      <c r="D146" s="4">
        <v>3</v>
      </c>
      <c r="E146" s="4">
        <v>1</v>
      </c>
      <c r="F146" s="105" t="str">
        <f t="shared" si="73"/>
        <v>Baixa</v>
      </c>
      <c r="G146" s="4" t="str">
        <f t="shared" si="74"/>
        <v>EEL</v>
      </c>
      <c r="H146" s="4">
        <f t="shared" si="67"/>
        <v>3</v>
      </c>
      <c r="I146" s="105" t="str">
        <f t="shared" si="68"/>
        <v>L</v>
      </c>
      <c r="J146" s="4" t="str">
        <f t="shared" si="69"/>
        <v>EEI</v>
      </c>
      <c r="K146" s="106">
        <f t="shared" si="70"/>
        <v>3</v>
      </c>
      <c r="L146" s="106">
        <f>IF(NOT(ISERROR(VLOOKUP(B146,Deflatores!G$42:H$64,2,FALSE))),VLOOKUP(B146,Deflatores!G$42:H$64,2,FALSE),IF(OR(ISBLANK(C146),ISBLANK(B146)),"",VLOOKUP(C146,Deflatores!G$4:H$38,2,FALSE)*H146+VLOOKUP(C146,Deflatores!G$4:I$38,3,FALSE)))</f>
        <v>3</v>
      </c>
      <c r="M146" s="6"/>
      <c r="N146" s="6"/>
      <c r="O146" s="111"/>
    </row>
    <row r="147" spans="1:15" x14ac:dyDescent="0.2">
      <c r="A147" s="112"/>
      <c r="B147" s="113"/>
      <c r="C147" s="113"/>
      <c r="D147" s="4"/>
      <c r="E147" s="4"/>
      <c r="F147" s="105" t="str">
        <f t="shared" si="73"/>
        <v/>
      </c>
      <c r="G147" s="4" t="str">
        <f t="shared" si="74"/>
        <v/>
      </c>
      <c r="H147" s="4" t="str">
        <f t="shared" si="67"/>
        <v/>
      </c>
      <c r="I147" s="105" t="str">
        <f t="shared" si="68"/>
        <v/>
      </c>
      <c r="J147" s="4" t="str">
        <f t="shared" si="69"/>
        <v/>
      </c>
      <c r="K147" s="106" t="str">
        <f t="shared" si="70"/>
        <v/>
      </c>
      <c r="L147" s="106" t="str">
        <f>IF(NOT(ISERROR(VLOOKUP(B147,Deflatores!G$42:H$64,2,FALSE))),VLOOKUP(B147,Deflatores!G$42:H$64,2,FALSE),IF(OR(ISBLANK(C147),ISBLANK(B147)),"",VLOOKUP(C147,Deflatores!G$4:H$38,2,FALSE)*H147+VLOOKUP(C147,Deflatores!G$4:I$38,3,FALSE)))</f>
        <v/>
      </c>
      <c r="M147" s="6"/>
      <c r="N147" s="6"/>
      <c r="O147" s="111"/>
    </row>
    <row r="148" spans="1:15" x14ac:dyDescent="0.2">
      <c r="A148" s="115" t="s">
        <v>153</v>
      </c>
      <c r="B148" s="113"/>
      <c r="C148" s="113"/>
      <c r="D148" s="4"/>
      <c r="E148" s="4"/>
      <c r="F148" s="105" t="str">
        <f t="shared" si="73"/>
        <v/>
      </c>
      <c r="G148" s="4" t="str">
        <f t="shared" si="74"/>
        <v/>
      </c>
      <c r="H148" s="4" t="str">
        <f t="shared" si="67"/>
        <v/>
      </c>
      <c r="I148" s="105" t="str">
        <f t="shared" si="68"/>
        <v/>
      </c>
      <c r="J148" s="4" t="str">
        <f t="shared" si="69"/>
        <v/>
      </c>
      <c r="K148" s="106" t="str">
        <f t="shared" si="70"/>
        <v/>
      </c>
      <c r="L148" s="106" t="str">
        <f>IF(NOT(ISERROR(VLOOKUP(B148,Deflatores!G$42:H$64,2,FALSE))),VLOOKUP(B148,Deflatores!G$42:H$64,2,FALSE),IF(OR(ISBLANK(C148),ISBLANK(B148)),"",VLOOKUP(C148,Deflatores!G$4:H$38,2,FALSE)*H148+VLOOKUP(C148,Deflatores!G$4:I$38,3,FALSE)))</f>
        <v/>
      </c>
      <c r="M148" s="6"/>
      <c r="N148" s="6"/>
      <c r="O148" s="111"/>
    </row>
    <row r="149" spans="1:15" x14ac:dyDescent="0.2">
      <c r="A149" s="112" t="s">
        <v>154</v>
      </c>
      <c r="B149" s="113" t="s">
        <v>47</v>
      </c>
      <c r="C149" s="113" t="s">
        <v>44</v>
      </c>
      <c r="D149" s="4">
        <v>20</v>
      </c>
      <c r="E149" s="4">
        <v>2</v>
      </c>
      <c r="F149" s="105" t="str">
        <f t="shared" si="73"/>
        <v>Alta</v>
      </c>
      <c r="G149" s="4" t="str">
        <f t="shared" si="74"/>
        <v>EEH</v>
      </c>
      <c r="H149" s="4">
        <f t="shared" ref="H149:H212" si="75">IF(ISBLANK(B149),"",IF(B149="ALI",IF(I149="L",7,IF(I149="A",10,15)),IF(B149="AIE",IF(I149="L",5,IF(I149="A",7,10)),IF(B149="SE",IF(I149="L",4,IF(I149="A",5,7)),IF(OR(B149="EE",B149="CE"),IF(I149="L",3,IF(I149="A",4,6)),0)))))</f>
        <v>6</v>
      </c>
      <c r="I149" s="105" t="str">
        <f t="shared" ref="I149:I212" si="76">IF(OR(ISBLANK(D149),ISBLANK(E149)),IF(OR(B149="ALI",B149="AIE"),"L",IF(OR(B149="EE",B149="SE",B149="CE"),"A","")),IF(B149="EE",IF(E149&gt;=3,IF(D149&gt;=5,"H","A"),IF(E149&gt;=2,IF(D149&gt;=16,"H",IF(D149&lt;=4,"L","A")),IF(D149&lt;=15,"L","A"))),IF(OR(B149="SE",B149="CE"),IF(E149&gt;=4,IF(D149&gt;=6,"H","A"),IF(E149&gt;=2,IF(D149&gt;=20,"H",IF(D149&lt;=5,"L","A")),IF(D149&lt;=19,"L","A"))),IF(OR(B149="ALI",B149="AIE"),IF(E149&gt;=6,IF(D149&gt;=20,"H","A"),IF(E149&gt;=2,IF(D149&gt;=51,"H",IF(D149&lt;=19,"L","A")),IF(D149&lt;=50,"L","A"))),""))))</f>
        <v>H</v>
      </c>
      <c r="J149" s="4" t="str">
        <f t="shared" ref="J149:J212" si="77">CONCATENATE(B149,C149)</f>
        <v>EEI</v>
      </c>
      <c r="K149" s="106">
        <f t="shared" ref="K149:K212" si="78">IF(OR(H149="",H149=0),L149,H149)</f>
        <v>6</v>
      </c>
      <c r="L149" s="106">
        <f>IF(NOT(ISERROR(VLOOKUP(B149,Deflatores!G$42:H$64,2,FALSE))),VLOOKUP(B149,Deflatores!G$42:H$64,2,FALSE),IF(OR(ISBLANK(C149),ISBLANK(B149)),"",VLOOKUP(C149,Deflatores!G$4:H$38,2,FALSE)*H149+VLOOKUP(C149,Deflatores!G$4:I$38,3,FALSE)))</f>
        <v>6</v>
      </c>
      <c r="M149" s="6"/>
      <c r="N149" s="6"/>
      <c r="O149" s="111"/>
    </row>
    <row r="150" spans="1:15" x14ac:dyDescent="0.2">
      <c r="A150" s="112" t="s">
        <v>155</v>
      </c>
      <c r="B150" s="113" t="s">
        <v>47</v>
      </c>
      <c r="C150" s="113" t="s">
        <v>44</v>
      </c>
      <c r="D150" s="4">
        <v>20</v>
      </c>
      <c r="E150" s="4">
        <v>2</v>
      </c>
      <c r="F150" s="105" t="str">
        <f t="shared" si="73"/>
        <v>Alta</v>
      </c>
      <c r="G150" s="4" t="str">
        <f t="shared" si="74"/>
        <v>EEH</v>
      </c>
      <c r="H150" s="4">
        <f t="shared" si="75"/>
        <v>6</v>
      </c>
      <c r="I150" s="105" t="str">
        <f t="shared" si="76"/>
        <v>H</v>
      </c>
      <c r="J150" s="4" t="str">
        <f t="shared" si="77"/>
        <v>EEI</v>
      </c>
      <c r="K150" s="106">
        <f t="shared" si="78"/>
        <v>6</v>
      </c>
      <c r="L150" s="106">
        <f>IF(NOT(ISERROR(VLOOKUP(B150,Deflatores!G$42:H$64,2,FALSE))),VLOOKUP(B150,Deflatores!G$42:H$64,2,FALSE),IF(OR(ISBLANK(C150),ISBLANK(B150)),"",VLOOKUP(C150,Deflatores!G$4:H$38,2,FALSE)*H150+VLOOKUP(C150,Deflatores!G$4:I$38,3,FALSE)))</f>
        <v>6</v>
      </c>
      <c r="M150" s="6"/>
      <c r="N150" s="6"/>
      <c r="O150" s="111"/>
    </row>
    <row r="151" spans="1:15" x14ac:dyDescent="0.2">
      <c r="A151" s="114" t="s">
        <v>69</v>
      </c>
      <c r="B151" s="113" t="s">
        <v>49</v>
      </c>
      <c r="C151" s="113" t="s">
        <v>44</v>
      </c>
      <c r="D151" s="4">
        <v>4</v>
      </c>
      <c r="E151" s="4">
        <v>1</v>
      </c>
      <c r="F151" s="105" t="str">
        <f t="shared" si="73"/>
        <v>Baixa</v>
      </c>
      <c r="G151" s="4" t="str">
        <f t="shared" si="74"/>
        <v>CEL</v>
      </c>
      <c r="H151" s="4">
        <f t="shared" si="75"/>
        <v>3</v>
      </c>
      <c r="I151" s="105" t="str">
        <f t="shared" si="76"/>
        <v>L</v>
      </c>
      <c r="J151" s="4" t="str">
        <f t="shared" si="77"/>
        <v>CEI</v>
      </c>
      <c r="K151" s="106">
        <f t="shared" si="78"/>
        <v>3</v>
      </c>
      <c r="L151" s="106">
        <f>IF(NOT(ISERROR(VLOOKUP(B151,Deflatores!G$42:H$64,2,FALSE))),VLOOKUP(B151,Deflatores!G$42:H$64,2,FALSE),IF(OR(ISBLANK(C151),ISBLANK(B151)),"",VLOOKUP(C151,Deflatores!G$4:H$38,2,FALSE)*H151+VLOOKUP(C151,Deflatores!G$4:I$38,3,FALSE)))</f>
        <v>3</v>
      </c>
      <c r="M151" s="6"/>
      <c r="N151" s="6"/>
      <c r="O151" s="111"/>
    </row>
    <row r="152" spans="1:15" x14ac:dyDescent="0.2">
      <c r="A152" s="112" t="s">
        <v>156</v>
      </c>
      <c r="B152" s="113" t="s">
        <v>49</v>
      </c>
      <c r="C152" s="113" t="s">
        <v>44</v>
      </c>
      <c r="D152" s="4">
        <v>5</v>
      </c>
      <c r="E152" s="4">
        <v>1</v>
      </c>
      <c r="F152" s="105" t="str">
        <f t="shared" ref="F152:F198" si="79">IF(ISBLANK(B152),"",IF(I152="L","Baixa",IF(I152="A","Média",IF(I152="","","Alta"))))</f>
        <v>Baixa</v>
      </c>
      <c r="G152" s="4" t="str">
        <f t="shared" ref="G152:G198" si="80">CONCATENATE(B152,I152)</f>
        <v>CEL</v>
      </c>
      <c r="H152" s="4">
        <f t="shared" si="75"/>
        <v>3</v>
      </c>
      <c r="I152" s="105" t="str">
        <f t="shared" si="76"/>
        <v>L</v>
      </c>
      <c r="J152" s="4" t="str">
        <f t="shared" si="77"/>
        <v>CEI</v>
      </c>
      <c r="K152" s="106">
        <f t="shared" si="78"/>
        <v>3</v>
      </c>
      <c r="L152" s="106">
        <f>IF(NOT(ISERROR(VLOOKUP(B152,Deflatores!G$42:H$64,2,FALSE))),VLOOKUP(B152,Deflatores!G$42:H$64,2,FALSE),IF(OR(ISBLANK(C152),ISBLANK(B152)),"",VLOOKUP(C152,Deflatores!G$4:H$38,2,FALSE)*H152+VLOOKUP(C152,Deflatores!G$4:I$38,3,FALSE)))</f>
        <v>3</v>
      </c>
      <c r="M152" s="6"/>
      <c r="N152" s="6"/>
      <c r="O152" s="111"/>
    </row>
    <row r="153" spans="1:15" x14ac:dyDescent="0.2">
      <c r="A153" s="112" t="s">
        <v>157</v>
      </c>
      <c r="B153" s="113" t="s">
        <v>49</v>
      </c>
      <c r="C153" s="113" t="s">
        <v>44</v>
      </c>
      <c r="D153" s="4">
        <v>4</v>
      </c>
      <c r="E153" s="4">
        <v>1</v>
      </c>
      <c r="F153" s="105" t="str">
        <f t="shared" si="79"/>
        <v>Baixa</v>
      </c>
      <c r="G153" s="4" t="str">
        <f t="shared" si="80"/>
        <v>CEL</v>
      </c>
      <c r="H153" s="4">
        <f t="shared" si="75"/>
        <v>3</v>
      </c>
      <c r="I153" s="105" t="str">
        <f t="shared" si="76"/>
        <v>L</v>
      </c>
      <c r="J153" s="4" t="str">
        <f t="shared" si="77"/>
        <v>CEI</v>
      </c>
      <c r="K153" s="106">
        <f t="shared" si="78"/>
        <v>3</v>
      </c>
      <c r="L153" s="106">
        <f>IF(NOT(ISERROR(VLOOKUP(B153,Deflatores!G$42:H$64,2,FALSE))),VLOOKUP(B153,Deflatores!G$42:H$64,2,FALSE),IF(OR(ISBLANK(C153),ISBLANK(B153)),"",VLOOKUP(C153,Deflatores!G$4:H$38,2,FALSE)*H153+VLOOKUP(C153,Deflatores!G$4:I$38,3,FALSE)))</f>
        <v>3</v>
      </c>
      <c r="M153" s="6"/>
      <c r="N153" s="6"/>
      <c r="O153" s="111"/>
    </row>
    <row r="154" spans="1:15" x14ac:dyDescent="0.2">
      <c r="A154" s="112" t="s">
        <v>158</v>
      </c>
      <c r="B154" s="113" t="s">
        <v>47</v>
      </c>
      <c r="C154" s="113" t="s">
        <v>44</v>
      </c>
      <c r="D154" s="4">
        <v>15</v>
      </c>
      <c r="E154" s="4">
        <v>2</v>
      </c>
      <c r="F154" s="105" t="str">
        <f t="shared" si="79"/>
        <v>Média</v>
      </c>
      <c r="G154" s="4" t="str">
        <f t="shared" si="80"/>
        <v>EEA</v>
      </c>
      <c r="H154" s="4">
        <f t="shared" si="75"/>
        <v>4</v>
      </c>
      <c r="I154" s="105" t="str">
        <f t="shared" si="76"/>
        <v>A</v>
      </c>
      <c r="J154" s="4" t="str">
        <f t="shared" si="77"/>
        <v>EEI</v>
      </c>
      <c r="K154" s="106">
        <f t="shared" si="78"/>
        <v>4</v>
      </c>
      <c r="L154" s="106">
        <f>IF(NOT(ISERROR(VLOOKUP(B154,Deflatores!G$42:H$64,2,FALSE))),VLOOKUP(B154,Deflatores!G$42:H$64,2,FALSE),IF(OR(ISBLANK(C154),ISBLANK(B154)),"",VLOOKUP(C154,Deflatores!G$4:H$38,2,FALSE)*H154+VLOOKUP(C154,Deflatores!G$4:I$38,3,FALSE)))</f>
        <v>4</v>
      </c>
      <c r="M154" s="6"/>
      <c r="N154" s="6"/>
      <c r="O154" s="111"/>
    </row>
    <row r="155" spans="1:15" x14ac:dyDescent="0.2">
      <c r="A155" s="112"/>
      <c r="B155" s="113"/>
      <c r="C155" s="113"/>
      <c r="D155" s="4"/>
      <c r="E155" s="4"/>
      <c r="F155" s="105" t="str">
        <f t="shared" si="79"/>
        <v/>
      </c>
      <c r="G155" s="4" t="str">
        <f t="shared" si="80"/>
        <v/>
      </c>
      <c r="H155" s="4" t="str">
        <f t="shared" si="75"/>
        <v/>
      </c>
      <c r="I155" s="105" t="str">
        <f t="shared" si="76"/>
        <v/>
      </c>
      <c r="J155" s="4" t="str">
        <f t="shared" si="77"/>
        <v/>
      </c>
      <c r="K155" s="106" t="str">
        <f t="shared" si="78"/>
        <v/>
      </c>
      <c r="L155" s="106" t="str">
        <f>IF(NOT(ISERROR(VLOOKUP(B155,Deflatores!G$42:H$64,2,FALSE))),VLOOKUP(B155,Deflatores!G$42:H$64,2,FALSE),IF(OR(ISBLANK(C155),ISBLANK(B155)),"",VLOOKUP(C155,Deflatores!G$4:H$38,2,FALSE)*H155+VLOOKUP(C155,Deflatores!G$4:I$38,3,FALSE)))</f>
        <v/>
      </c>
      <c r="M155" s="6"/>
      <c r="N155" s="6"/>
      <c r="O155" s="111"/>
    </row>
    <row r="156" spans="1:15" x14ac:dyDescent="0.2">
      <c r="A156" s="115" t="s">
        <v>159</v>
      </c>
      <c r="B156" s="113"/>
      <c r="C156" s="113"/>
      <c r="D156" s="4"/>
      <c r="E156" s="4"/>
      <c r="F156" s="105" t="str">
        <f t="shared" si="79"/>
        <v/>
      </c>
      <c r="G156" s="4" t="str">
        <f t="shared" si="80"/>
        <v/>
      </c>
      <c r="H156" s="4" t="str">
        <f t="shared" si="75"/>
        <v/>
      </c>
      <c r="I156" s="105" t="str">
        <f t="shared" si="76"/>
        <v/>
      </c>
      <c r="J156" s="4" t="str">
        <f t="shared" si="77"/>
        <v/>
      </c>
      <c r="K156" s="106" t="str">
        <f t="shared" si="78"/>
        <v/>
      </c>
      <c r="L156" s="106" t="str">
        <f>IF(NOT(ISERROR(VLOOKUP(B156,Deflatores!G$42:H$64,2,FALSE))),VLOOKUP(B156,Deflatores!G$42:H$64,2,FALSE),IF(OR(ISBLANK(C156),ISBLANK(B156)),"",VLOOKUP(C156,Deflatores!G$4:H$38,2,FALSE)*H156+VLOOKUP(C156,Deflatores!G$4:I$38,3,FALSE)))</f>
        <v/>
      </c>
      <c r="M156" s="6"/>
      <c r="N156" s="6"/>
      <c r="O156" s="111"/>
    </row>
    <row r="157" spans="1:15" x14ac:dyDescent="0.2">
      <c r="A157" s="112" t="s">
        <v>160</v>
      </c>
      <c r="B157" s="113" t="s">
        <v>43</v>
      </c>
      <c r="C157" s="113" t="s">
        <v>44</v>
      </c>
      <c r="D157" s="4">
        <v>10</v>
      </c>
      <c r="E157" s="4">
        <v>2</v>
      </c>
      <c r="F157" s="105" t="str">
        <f t="shared" si="79"/>
        <v>Baixa</v>
      </c>
      <c r="G157" s="4" t="str">
        <f t="shared" si="80"/>
        <v>ALIL</v>
      </c>
      <c r="H157" s="4">
        <f t="shared" si="75"/>
        <v>7</v>
      </c>
      <c r="I157" s="105" t="str">
        <f t="shared" si="76"/>
        <v>L</v>
      </c>
      <c r="J157" s="4" t="str">
        <f t="shared" si="77"/>
        <v>ALII</v>
      </c>
      <c r="K157" s="106">
        <f t="shared" si="78"/>
        <v>7</v>
      </c>
      <c r="L157" s="106">
        <f>IF(NOT(ISERROR(VLOOKUP(B157,Deflatores!G$42:H$64,2,FALSE))),VLOOKUP(B157,Deflatores!G$42:H$64,2,FALSE),IF(OR(ISBLANK(C157),ISBLANK(B157)),"",VLOOKUP(C157,Deflatores!G$4:H$38,2,FALSE)*H157+VLOOKUP(C157,Deflatores!G$4:I$38,3,FALSE)))</f>
        <v>7</v>
      </c>
      <c r="M157" s="6"/>
      <c r="N157" s="6"/>
      <c r="O157" s="111"/>
    </row>
    <row r="158" spans="1:15" x14ac:dyDescent="0.2">
      <c r="A158" s="112" t="s">
        <v>161</v>
      </c>
      <c r="B158" s="113" t="s">
        <v>47</v>
      </c>
      <c r="C158" s="113" t="s">
        <v>44</v>
      </c>
      <c r="D158" s="4">
        <v>8</v>
      </c>
      <c r="E158" s="4">
        <v>1</v>
      </c>
      <c r="F158" s="105" t="str">
        <f t="shared" si="79"/>
        <v>Baixa</v>
      </c>
      <c r="G158" s="4" t="str">
        <f t="shared" si="80"/>
        <v>EEL</v>
      </c>
      <c r="H158" s="4">
        <f t="shared" si="75"/>
        <v>3</v>
      </c>
      <c r="I158" s="105" t="str">
        <f t="shared" si="76"/>
        <v>L</v>
      </c>
      <c r="J158" s="4" t="str">
        <f t="shared" si="77"/>
        <v>EEI</v>
      </c>
      <c r="K158" s="106">
        <f t="shared" si="78"/>
        <v>3</v>
      </c>
      <c r="L158" s="106">
        <f>IF(NOT(ISERROR(VLOOKUP(B158,Deflatores!G$42:H$64,2,FALSE))),VLOOKUP(B158,Deflatores!G$42:H$64,2,FALSE),IF(OR(ISBLANK(C158),ISBLANK(B158)),"",VLOOKUP(C158,Deflatores!G$4:H$38,2,FALSE)*H158+VLOOKUP(C158,Deflatores!G$4:I$38,3,FALSE)))</f>
        <v>3</v>
      </c>
      <c r="M158" s="6"/>
      <c r="N158" s="6"/>
      <c r="O158" s="111"/>
    </row>
    <row r="159" spans="1:15" x14ac:dyDescent="0.2">
      <c r="A159" s="114" t="s">
        <v>162</v>
      </c>
      <c r="B159" s="113" t="s">
        <v>49</v>
      </c>
      <c r="C159" s="113" t="s">
        <v>44</v>
      </c>
      <c r="D159" s="4">
        <v>2</v>
      </c>
      <c r="E159" s="4">
        <v>1</v>
      </c>
      <c r="F159" s="105" t="str">
        <f t="shared" si="79"/>
        <v>Baixa</v>
      </c>
      <c r="G159" s="4" t="str">
        <f t="shared" si="80"/>
        <v>CEL</v>
      </c>
      <c r="H159" s="4">
        <f t="shared" si="75"/>
        <v>3</v>
      </c>
      <c r="I159" s="105" t="str">
        <f t="shared" si="76"/>
        <v>L</v>
      </c>
      <c r="J159" s="4" t="str">
        <f t="shared" si="77"/>
        <v>CEI</v>
      </c>
      <c r="K159" s="106">
        <f t="shared" si="78"/>
        <v>3</v>
      </c>
      <c r="L159" s="106">
        <f>IF(NOT(ISERROR(VLOOKUP(B159,Deflatores!G$42:H$64,2,FALSE))),VLOOKUP(B159,Deflatores!G$42:H$64,2,FALSE),IF(OR(ISBLANK(C159),ISBLANK(B159)),"",VLOOKUP(C159,Deflatores!G$4:H$38,2,FALSE)*H159+VLOOKUP(C159,Deflatores!G$4:I$38,3,FALSE)))</f>
        <v>3</v>
      </c>
      <c r="M159" s="6"/>
      <c r="N159" s="6"/>
      <c r="O159" s="111"/>
    </row>
    <row r="160" spans="1:15" x14ac:dyDescent="0.2">
      <c r="A160" s="112" t="s">
        <v>163</v>
      </c>
      <c r="B160" s="113" t="s">
        <v>47</v>
      </c>
      <c r="C160" s="113" t="s">
        <v>44</v>
      </c>
      <c r="D160" s="4">
        <v>8</v>
      </c>
      <c r="E160" s="4">
        <v>1</v>
      </c>
      <c r="F160" s="105" t="str">
        <f t="shared" si="79"/>
        <v>Baixa</v>
      </c>
      <c r="G160" s="4" t="str">
        <f t="shared" si="80"/>
        <v>EEL</v>
      </c>
      <c r="H160" s="4">
        <f t="shared" si="75"/>
        <v>3</v>
      </c>
      <c r="I160" s="105" t="str">
        <f t="shared" si="76"/>
        <v>L</v>
      </c>
      <c r="J160" s="4" t="str">
        <f t="shared" si="77"/>
        <v>EEI</v>
      </c>
      <c r="K160" s="106">
        <f t="shared" si="78"/>
        <v>3</v>
      </c>
      <c r="L160" s="106">
        <f>IF(NOT(ISERROR(VLOOKUP(B160,Deflatores!G$42:H$64,2,FALSE))),VLOOKUP(B160,Deflatores!G$42:H$64,2,FALSE),IF(OR(ISBLANK(C160),ISBLANK(B160)),"",VLOOKUP(C160,Deflatores!G$4:H$38,2,FALSE)*H160+VLOOKUP(C160,Deflatores!G$4:I$38,3,FALSE)))</f>
        <v>3</v>
      </c>
      <c r="M160" s="6"/>
      <c r="N160" s="6"/>
      <c r="O160" s="111"/>
    </row>
    <row r="161" spans="1:15" x14ac:dyDescent="0.2">
      <c r="A161" s="114" t="s">
        <v>69</v>
      </c>
      <c r="B161" s="113" t="s">
        <v>49</v>
      </c>
      <c r="C161" s="113" t="s">
        <v>44</v>
      </c>
      <c r="D161" s="4">
        <v>4</v>
      </c>
      <c r="E161" s="4">
        <v>1</v>
      </c>
      <c r="F161" s="105" t="str">
        <f t="shared" si="79"/>
        <v>Baixa</v>
      </c>
      <c r="G161" s="4" t="str">
        <f t="shared" si="80"/>
        <v>CEL</v>
      </c>
      <c r="H161" s="4">
        <f t="shared" si="75"/>
        <v>3</v>
      </c>
      <c r="I161" s="105" t="str">
        <f t="shared" si="76"/>
        <v>L</v>
      </c>
      <c r="J161" s="4" t="str">
        <f t="shared" si="77"/>
        <v>CEI</v>
      </c>
      <c r="K161" s="106">
        <f t="shared" si="78"/>
        <v>3</v>
      </c>
      <c r="L161" s="106">
        <f>IF(NOT(ISERROR(VLOOKUP(B161,Deflatores!G$42:H$64,2,FALSE))),VLOOKUP(B161,Deflatores!G$42:H$64,2,FALSE),IF(OR(ISBLANK(C161),ISBLANK(B161)),"",VLOOKUP(C161,Deflatores!G$4:H$38,2,FALSE)*H161+VLOOKUP(C161,Deflatores!G$4:I$38,3,FALSE)))</f>
        <v>3</v>
      </c>
      <c r="M161" s="6"/>
      <c r="N161" s="6"/>
      <c r="O161" s="111"/>
    </row>
    <row r="162" spans="1:15" x14ac:dyDescent="0.2">
      <c r="A162" s="112" t="s">
        <v>164</v>
      </c>
      <c r="B162" s="113" t="s">
        <v>49</v>
      </c>
      <c r="C162" s="113" t="s">
        <v>44</v>
      </c>
      <c r="D162" s="4">
        <v>7</v>
      </c>
      <c r="E162" s="4">
        <v>1</v>
      </c>
      <c r="F162" s="105" t="str">
        <f t="shared" si="79"/>
        <v>Baixa</v>
      </c>
      <c r="G162" s="4" t="str">
        <f t="shared" si="80"/>
        <v>CEL</v>
      </c>
      <c r="H162" s="4">
        <f t="shared" si="75"/>
        <v>3</v>
      </c>
      <c r="I162" s="105" t="str">
        <f t="shared" si="76"/>
        <v>L</v>
      </c>
      <c r="J162" s="4" t="str">
        <f t="shared" si="77"/>
        <v>CEI</v>
      </c>
      <c r="K162" s="106">
        <f t="shared" si="78"/>
        <v>3</v>
      </c>
      <c r="L162" s="106">
        <f>IF(NOT(ISERROR(VLOOKUP(B162,Deflatores!G$42:H$64,2,FALSE))),VLOOKUP(B162,Deflatores!G$42:H$64,2,FALSE),IF(OR(ISBLANK(C162),ISBLANK(B162)),"",VLOOKUP(C162,Deflatores!G$4:H$38,2,FALSE)*H162+VLOOKUP(C162,Deflatores!G$4:I$38,3,FALSE)))</f>
        <v>3</v>
      </c>
      <c r="M162" s="6"/>
      <c r="N162" s="6"/>
      <c r="O162" s="111"/>
    </row>
    <row r="163" spans="1:15" x14ac:dyDescent="0.2">
      <c r="A163" s="112" t="s">
        <v>165</v>
      </c>
      <c r="B163" s="113" t="s">
        <v>47</v>
      </c>
      <c r="C163" s="113" t="s">
        <v>44</v>
      </c>
      <c r="D163" s="4">
        <v>3</v>
      </c>
      <c r="E163" s="4">
        <v>1</v>
      </c>
      <c r="F163" s="105" t="str">
        <f t="shared" si="79"/>
        <v>Baixa</v>
      </c>
      <c r="G163" s="4" t="str">
        <f t="shared" si="80"/>
        <v>EEL</v>
      </c>
      <c r="H163" s="4">
        <f t="shared" si="75"/>
        <v>3</v>
      </c>
      <c r="I163" s="105" t="str">
        <f t="shared" si="76"/>
        <v>L</v>
      </c>
      <c r="J163" s="4" t="str">
        <f t="shared" si="77"/>
        <v>EEI</v>
      </c>
      <c r="K163" s="106">
        <f t="shared" si="78"/>
        <v>3</v>
      </c>
      <c r="L163" s="106">
        <f>IF(NOT(ISERROR(VLOOKUP(B163,Deflatores!G$42:H$64,2,FALSE))),VLOOKUP(B163,Deflatores!G$42:H$64,2,FALSE),IF(OR(ISBLANK(C163),ISBLANK(B163)),"",VLOOKUP(C163,Deflatores!G$4:H$38,2,FALSE)*H163+VLOOKUP(C163,Deflatores!G$4:I$38,3,FALSE)))</f>
        <v>3</v>
      </c>
      <c r="M163" s="6"/>
      <c r="N163" s="6"/>
      <c r="O163" s="111"/>
    </row>
    <row r="164" spans="1:15" x14ac:dyDescent="0.2">
      <c r="A164" s="112"/>
      <c r="B164" s="113"/>
      <c r="C164" s="113"/>
      <c r="D164" s="4"/>
      <c r="E164" s="4"/>
      <c r="F164" s="105" t="str">
        <f t="shared" si="79"/>
        <v/>
      </c>
      <c r="G164" s="4" t="str">
        <f t="shared" si="80"/>
        <v/>
      </c>
      <c r="H164" s="4" t="str">
        <f t="shared" si="75"/>
        <v/>
      </c>
      <c r="I164" s="105" t="str">
        <f t="shared" si="76"/>
        <v/>
      </c>
      <c r="J164" s="4" t="str">
        <f t="shared" si="77"/>
        <v/>
      </c>
      <c r="K164" s="106" t="str">
        <f t="shared" si="78"/>
        <v/>
      </c>
      <c r="L164" s="106" t="str">
        <f>IF(NOT(ISERROR(VLOOKUP(B164,Deflatores!G$42:H$64,2,FALSE))),VLOOKUP(B164,Deflatores!G$42:H$64,2,FALSE),IF(OR(ISBLANK(C164),ISBLANK(B164)),"",VLOOKUP(C164,Deflatores!G$4:H$38,2,FALSE)*H164+VLOOKUP(C164,Deflatores!G$4:I$38,3,FALSE)))</f>
        <v/>
      </c>
      <c r="M164" s="6"/>
      <c r="N164" s="6"/>
      <c r="O164" s="111"/>
    </row>
    <row r="165" spans="1:15" x14ac:dyDescent="0.2">
      <c r="A165" s="115" t="s">
        <v>166</v>
      </c>
      <c r="B165" s="113"/>
      <c r="C165" s="113"/>
      <c r="D165" s="4"/>
      <c r="E165" s="4"/>
      <c r="F165" s="105" t="str">
        <f t="shared" si="79"/>
        <v/>
      </c>
      <c r="G165" s="4" t="str">
        <f t="shared" si="80"/>
        <v/>
      </c>
      <c r="H165" s="4" t="str">
        <f t="shared" si="75"/>
        <v/>
      </c>
      <c r="I165" s="105" t="str">
        <f t="shared" si="76"/>
        <v/>
      </c>
      <c r="J165" s="4" t="str">
        <f t="shared" si="77"/>
        <v/>
      </c>
      <c r="K165" s="106" t="str">
        <f t="shared" si="78"/>
        <v/>
      </c>
      <c r="L165" s="106" t="str">
        <f>IF(NOT(ISERROR(VLOOKUP(B165,Deflatores!G$42:H$64,2,FALSE))),VLOOKUP(B165,Deflatores!G$42:H$64,2,FALSE),IF(OR(ISBLANK(C165),ISBLANK(B165)),"",VLOOKUP(C165,Deflatores!G$4:H$38,2,FALSE)*H165+VLOOKUP(C165,Deflatores!G$4:I$38,3,FALSE)))</f>
        <v/>
      </c>
      <c r="M165" s="6"/>
      <c r="N165" s="6"/>
      <c r="O165" s="111"/>
    </row>
    <row r="166" spans="1:15" ht="47.1" customHeight="1" x14ac:dyDescent="0.2">
      <c r="A166" s="112" t="s">
        <v>167</v>
      </c>
      <c r="B166" s="113" t="s">
        <v>60</v>
      </c>
      <c r="C166" s="113" t="s">
        <v>44</v>
      </c>
      <c r="D166" s="4">
        <v>4</v>
      </c>
      <c r="E166" s="4">
        <v>1</v>
      </c>
      <c r="F166" s="105" t="str">
        <f t="shared" si="79"/>
        <v>Baixa</v>
      </c>
      <c r="G166" s="4" t="str">
        <f t="shared" si="80"/>
        <v>AIEL</v>
      </c>
      <c r="H166" s="4">
        <f t="shared" si="75"/>
        <v>5</v>
      </c>
      <c r="I166" s="105" t="str">
        <f t="shared" si="76"/>
        <v>L</v>
      </c>
      <c r="J166" s="4" t="str">
        <f t="shared" si="77"/>
        <v>AIEI</v>
      </c>
      <c r="K166" s="106">
        <f t="shared" si="78"/>
        <v>5</v>
      </c>
      <c r="L166" s="106">
        <f>IF(NOT(ISERROR(VLOOKUP(B166,Deflatores!G$42:H$64,2,FALSE))),VLOOKUP(B166,Deflatores!G$42:H$64,2,FALSE),IF(OR(ISBLANK(C166),ISBLANK(B166)),"",VLOOKUP(C166,Deflatores!G$4:H$38,2,FALSE)*H166+VLOOKUP(C166,Deflatores!G$4:I$38,3,FALSE)))</f>
        <v>5</v>
      </c>
      <c r="M166" s="6"/>
      <c r="N166" s="6"/>
      <c r="O166" s="111" t="s">
        <v>168</v>
      </c>
    </row>
    <row r="167" spans="1:15" x14ac:dyDescent="0.2">
      <c r="A167" s="112" t="s">
        <v>169</v>
      </c>
      <c r="B167" s="113" t="s">
        <v>43</v>
      </c>
      <c r="C167" s="113" t="s">
        <v>44</v>
      </c>
      <c r="D167" s="4">
        <v>11</v>
      </c>
      <c r="E167" s="4">
        <v>1</v>
      </c>
      <c r="F167" s="105" t="str">
        <f t="shared" si="79"/>
        <v>Baixa</v>
      </c>
      <c r="G167" s="4" t="str">
        <f t="shared" si="80"/>
        <v>ALIL</v>
      </c>
      <c r="H167" s="4">
        <f t="shared" si="75"/>
        <v>7</v>
      </c>
      <c r="I167" s="105" t="str">
        <f t="shared" si="76"/>
        <v>L</v>
      </c>
      <c r="J167" s="4" t="str">
        <f t="shared" si="77"/>
        <v>ALII</v>
      </c>
      <c r="K167" s="106">
        <f t="shared" si="78"/>
        <v>7</v>
      </c>
      <c r="L167" s="106">
        <f>IF(NOT(ISERROR(VLOOKUP(B167,Deflatores!G$42:H$64,2,FALSE))),VLOOKUP(B167,Deflatores!G$42:H$64,2,FALSE),IF(OR(ISBLANK(C167),ISBLANK(B167)),"",VLOOKUP(C167,Deflatores!G$4:H$38,2,FALSE)*H167+VLOOKUP(C167,Deflatores!G$4:I$38,3,FALSE)))</f>
        <v>7</v>
      </c>
      <c r="M167" s="6"/>
      <c r="N167" s="6"/>
      <c r="O167" s="111"/>
    </row>
    <row r="168" spans="1:15" x14ac:dyDescent="0.2">
      <c r="A168" s="112" t="s">
        <v>170</v>
      </c>
      <c r="B168" s="113" t="s">
        <v>47</v>
      </c>
      <c r="C168" s="113" t="s">
        <v>44</v>
      </c>
      <c r="D168" s="4">
        <v>15</v>
      </c>
      <c r="E168" s="4">
        <v>2</v>
      </c>
      <c r="F168" s="105" t="str">
        <f t="shared" si="79"/>
        <v>Média</v>
      </c>
      <c r="G168" s="4" t="str">
        <f t="shared" si="80"/>
        <v>EEA</v>
      </c>
      <c r="H168" s="4">
        <f t="shared" si="75"/>
        <v>4</v>
      </c>
      <c r="I168" s="105" t="str">
        <f t="shared" si="76"/>
        <v>A</v>
      </c>
      <c r="J168" s="4" t="str">
        <f t="shared" si="77"/>
        <v>EEI</v>
      </c>
      <c r="K168" s="106">
        <f t="shared" si="78"/>
        <v>4</v>
      </c>
      <c r="L168" s="106">
        <f>IF(NOT(ISERROR(VLOOKUP(B168,Deflatores!G$42:H$64,2,FALSE))),VLOOKUP(B168,Deflatores!G$42:H$64,2,FALSE),IF(OR(ISBLANK(C168),ISBLANK(B168)),"",VLOOKUP(C168,Deflatores!G$4:H$38,2,FALSE)*H168+VLOOKUP(C168,Deflatores!G$4:I$38,3,FALSE)))</f>
        <v>4</v>
      </c>
      <c r="M168" s="6"/>
      <c r="N168" s="6"/>
      <c r="O168" s="111"/>
    </row>
    <row r="169" spans="1:15" x14ac:dyDescent="0.2">
      <c r="A169" s="112" t="s">
        <v>171</v>
      </c>
      <c r="B169" s="113" t="s">
        <v>47</v>
      </c>
      <c r="C169" s="113" t="s">
        <v>44</v>
      </c>
      <c r="D169" s="4">
        <v>15</v>
      </c>
      <c r="E169" s="4">
        <v>2</v>
      </c>
      <c r="F169" s="105" t="str">
        <f t="shared" si="79"/>
        <v>Média</v>
      </c>
      <c r="G169" s="4" t="str">
        <f t="shared" si="80"/>
        <v>EEA</v>
      </c>
      <c r="H169" s="4">
        <f t="shared" si="75"/>
        <v>4</v>
      </c>
      <c r="I169" s="105" t="str">
        <f t="shared" si="76"/>
        <v>A</v>
      </c>
      <c r="J169" s="4" t="str">
        <f t="shared" si="77"/>
        <v>EEI</v>
      </c>
      <c r="K169" s="106">
        <f t="shared" si="78"/>
        <v>4</v>
      </c>
      <c r="L169" s="106">
        <f>IF(NOT(ISERROR(VLOOKUP(B169,Deflatores!G$42:H$64,2,FALSE))),VLOOKUP(B169,Deflatores!G$42:H$64,2,FALSE),IF(OR(ISBLANK(C169),ISBLANK(B169)),"",VLOOKUP(C169,Deflatores!G$4:H$38,2,FALSE)*H169+VLOOKUP(C169,Deflatores!G$4:I$38,3,FALSE)))</f>
        <v>4</v>
      </c>
      <c r="M169" s="6"/>
      <c r="N169" s="6"/>
      <c r="O169" s="111"/>
    </row>
    <row r="170" spans="1:15" x14ac:dyDescent="0.2">
      <c r="A170" s="114" t="s">
        <v>69</v>
      </c>
      <c r="B170" s="113" t="s">
        <v>49</v>
      </c>
      <c r="C170" s="113" t="s">
        <v>44</v>
      </c>
      <c r="D170" s="4">
        <v>8</v>
      </c>
      <c r="E170" s="4">
        <v>2</v>
      </c>
      <c r="F170" s="105" t="str">
        <f t="shared" si="79"/>
        <v>Média</v>
      </c>
      <c r="G170" s="4" t="str">
        <f t="shared" si="80"/>
        <v>CEA</v>
      </c>
      <c r="H170" s="4">
        <f t="shared" si="75"/>
        <v>4</v>
      </c>
      <c r="I170" s="105" t="str">
        <f t="shared" si="76"/>
        <v>A</v>
      </c>
      <c r="J170" s="4" t="str">
        <f t="shared" si="77"/>
        <v>CEI</v>
      </c>
      <c r="K170" s="106">
        <f t="shared" si="78"/>
        <v>4</v>
      </c>
      <c r="L170" s="106">
        <f>IF(NOT(ISERROR(VLOOKUP(B170,Deflatores!G$42:H$64,2,FALSE))),VLOOKUP(B170,Deflatores!G$42:H$64,2,FALSE),IF(OR(ISBLANK(C170),ISBLANK(B170)),"",VLOOKUP(C170,Deflatores!G$4:H$38,2,FALSE)*H170+VLOOKUP(C170,Deflatores!G$4:I$38,3,FALSE)))</f>
        <v>4</v>
      </c>
      <c r="M170" s="6"/>
      <c r="N170" s="6"/>
      <c r="O170" s="111"/>
    </row>
    <row r="171" spans="1:15" x14ac:dyDescent="0.2">
      <c r="A171" s="112" t="s">
        <v>172</v>
      </c>
      <c r="B171" s="113" t="s">
        <v>49</v>
      </c>
      <c r="C171" s="113" t="s">
        <v>44</v>
      </c>
      <c r="D171" s="4">
        <v>6</v>
      </c>
      <c r="E171" s="4">
        <v>1</v>
      </c>
      <c r="F171" s="105" t="str">
        <f t="shared" si="79"/>
        <v>Baixa</v>
      </c>
      <c r="G171" s="4" t="str">
        <f t="shared" si="80"/>
        <v>CEL</v>
      </c>
      <c r="H171" s="4">
        <f t="shared" si="75"/>
        <v>3</v>
      </c>
      <c r="I171" s="105" t="str">
        <f t="shared" si="76"/>
        <v>L</v>
      </c>
      <c r="J171" s="4" t="str">
        <f t="shared" si="77"/>
        <v>CEI</v>
      </c>
      <c r="K171" s="106">
        <f t="shared" si="78"/>
        <v>3</v>
      </c>
      <c r="L171" s="106">
        <f>IF(NOT(ISERROR(VLOOKUP(B171,Deflatores!G$42:H$64,2,FALSE))),VLOOKUP(B171,Deflatores!G$42:H$64,2,FALSE),IF(OR(ISBLANK(C171),ISBLANK(B171)),"",VLOOKUP(C171,Deflatores!G$4:H$38,2,FALSE)*H171+VLOOKUP(C171,Deflatores!G$4:I$38,3,FALSE)))</f>
        <v>3</v>
      </c>
      <c r="M171" s="6"/>
      <c r="N171" s="6"/>
      <c r="O171" s="111"/>
    </row>
    <row r="172" spans="1:15" x14ac:dyDescent="0.2">
      <c r="A172" s="112" t="s">
        <v>173</v>
      </c>
      <c r="B172" s="113" t="s">
        <v>47</v>
      </c>
      <c r="C172" s="113" t="s">
        <v>44</v>
      </c>
      <c r="D172" s="4">
        <v>5</v>
      </c>
      <c r="E172" s="4">
        <v>2</v>
      </c>
      <c r="F172" s="105" t="str">
        <f t="shared" si="79"/>
        <v>Média</v>
      </c>
      <c r="G172" s="4" t="str">
        <f t="shared" si="80"/>
        <v>EEA</v>
      </c>
      <c r="H172" s="4">
        <f t="shared" si="75"/>
        <v>4</v>
      </c>
      <c r="I172" s="105" t="str">
        <f t="shared" si="76"/>
        <v>A</v>
      </c>
      <c r="J172" s="4" t="str">
        <f t="shared" si="77"/>
        <v>EEI</v>
      </c>
      <c r="K172" s="106">
        <f t="shared" si="78"/>
        <v>4</v>
      </c>
      <c r="L172" s="106">
        <f>IF(NOT(ISERROR(VLOOKUP(B172,Deflatores!G$42:H$64,2,FALSE))),VLOOKUP(B172,Deflatores!G$42:H$64,2,FALSE),IF(OR(ISBLANK(C172),ISBLANK(B172)),"",VLOOKUP(C172,Deflatores!G$4:H$38,2,FALSE)*H172+VLOOKUP(C172,Deflatores!G$4:I$38,3,FALSE)))</f>
        <v>4</v>
      </c>
      <c r="M172" s="6"/>
      <c r="N172" s="6"/>
      <c r="O172" s="111"/>
    </row>
    <row r="173" spans="1:15" x14ac:dyDescent="0.2">
      <c r="A173" s="112" t="s">
        <v>174</v>
      </c>
      <c r="B173" s="113" t="s">
        <v>49</v>
      </c>
      <c r="C173" s="113" t="s">
        <v>44</v>
      </c>
      <c r="D173" s="4">
        <v>8</v>
      </c>
      <c r="E173" s="4">
        <v>1</v>
      </c>
      <c r="F173" s="105" t="str">
        <f t="shared" si="79"/>
        <v>Baixa</v>
      </c>
      <c r="G173" s="4" t="str">
        <f t="shared" si="80"/>
        <v>CEL</v>
      </c>
      <c r="H173" s="4">
        <f t="shared" si="75"/>
        <v>3</v>
      </c>
      <c r="I173" s="105" t="str">
        <f t="shared" si="76"/>
        <v>L</v>
      </c>
      <c r="J173" s="4" t="str">
        <f t="shared" si="77"/>
        <v>CEI</v>
      </c>
      <c r="K173" s="106">
        <f t="shared" si="78"/>
        <v>3</v>
      </c>
      <c r="L173" s="106">
        <f>IF(NOT(ISERROR(VLOOKUP(B173,Deflatores!G$42:H$64,2,FALSE))),VLOOKUP(B173,Deflatores!G$42:H$64,2,FALSE),IF(OR(ISBLANK(C173),ISBLANK(B173)),"",VLOOKUP(C173,Deflatores!G$4:H$38,2,FALSE)*H173+VLOOKUP(C173,Deflatores!G$4:I$38,3,FALSE)))</f>
        <v>3</v>
      </c>
      <c r="M173" s="6"/>
      <c r="N173" s="6"/>
      <c r="O173" s="111"/>
    </row>
    <row r="174" spans="1:15" x14ac:dyDescent="0.2">
      <c r="A174" s="112"/>
      <c r="B174" s="113"/>
      <c r="C174" s="113"/>
      <c r="D174" s="4"/>
      <c r="E174" s="4"/>
      <c r="F174" s="105" t="str">
        <f t="shared" si="79"/>
        <v/>
      </c>
      <c r="G174" s="4" t="str">
        <f t="shared" si="80"/>
        <v/>
      </c>
      <c r="H174" s="4" t="str">
        <f t="shared" si="75"/>
        <v/>
      </c>
      <c r="I174" s="105" t="str">
        <f t="shared" si="76"/>
        <v/>
      </c>
      <c r="J174" s="4" t="str">
        <f t="shared" si="77"/>
        <v/>
      </c>
      <c r="K174" s="106" t="str">
        <f t="shared" si="78"/>
        <v/>
      </c>
      <c r="L174" s="106" t="str">
        <f>IF(NOT(ISERROR(VLOOKUP(B174,Deflatores!G$42:H$64,2,FALSE))),VLOOKUP(B174,Deflatores!G$42:H$64,2,FALSE),IF(OR(ISBLANK(C174),ISBLANK(B174)),"",VLOOKUP(C174,Deflatores!G$4:H$38,2,FALSE)*H174+VLOOKUP(C174,Deflatores!G$4:I$38,3,FALSE)))</f>
        <v/>
      </c>
      <c r="M174" s="6"/>
      <c r="N174" s="6"/>
      <c r="O174" s="111"/>
    </row>
    <row r="175" spans="1:15" x14ac:dyDescent="0.2">
      <c r="A175" s="115" t="s">
        <v>175</v>
      </c>
      <c r="B175" s="113"/>
      <c r="C175" s="113"/>
      <c r="D175" s="4"/>
      <c r="E175" s="4"/>
      <c r="F175" s="105" t="str">
        <f t="shared" si="79"/>
        <v/>
      </c>
      <c r="G175" s="4" t="str">
        <f t="shared" si="80"/>
        <v/>
      </c>
      <c r="H175" s="4" t="str">
        <f t="shared" si="75"/>
        <v/>
      </c>
      <c r="I175" s="105" t="str">
        <f t="shared" si="76"/>
        <v/>
      </c>
      <c r="J175" s="4" t="str">
        <f t="shared" si="77"/>
        <v/>
      </c>
      <c r="K175" s="106" t="str">
        <f t="shared" si="78"/>
        <v/>
      </c>
      <c r="L175" s="106" t="str">
        <f>IF(NOT(ISERROR(VLOOKUP(B175,Deflatores!G$42:H$64,2,FALSE))),VLOOKUP(B175,Deflatores!G$42:H$64,2,FALSE),IF(OR(ISBLANK(C175),ISBLANK(B175)),"",VLOOKUP(C175,Deflatores!G$4:H$38,2,FALSE)*H175+VLOOKUP(C175,Deflatores!G$4:I$38,3,FALSE)))</f>
        <v/>
      </c>
      <c r="M175" s="6"/>
      <c r="N175" s="6"/>
      <c r="O175" s="111"/>
    </row>
    <row r="176" spans="1:15" x14ac:dyDescent="0.2">
      <c r="A176" s="112" t="s">
        <v>176</v>
      </c>
      <c r="B176" s="113" t="s">
        <v>60</v>
      </c>
      <c r="C176" s="113" t="s">
        <v>44</v>
      </c>
      <c r="D176" s="4">
        <v>4</v>
      </c>
      <c r="E176" s="4">
        <v>1</v>
      </c>
      <c r="F176" s="105" t="str">
        <f t="shared" si="79"/>
        <v>Baixa</v>
      </c>
      <c r="G176" s="4" t="str">
        <f t="shared" si="80"/>
        <v>AIEL</v>
      </c>
      <c r="H176" s="4">
        <f t="shared" si="75"/>
        <v>5</v>
      </c>
      <c r="I176" s="105" t="str">
        <f t="shared" si="76"/>
        <v>L</v>
      </c>
      <c r="J176" s="4" t="str">
        <f t="shared" si="77"/>
        <v>AIEI</v>
      </c>
      <c r="K176" s="106">
        <f t="shared" si="78"/>
        <v>5</v>
      </c>
      <c r="L176" s="106">
        <f>IF(NOT(ISERROR(VLOOKUP(B176,Deflatores!G$42:H$64,2,FALSE))),VLOOKUP(B176,Deflatores!G$42:H$64,2,FALSE),IF(OR(ISBLANK(C176),ISBLANK(B176)),"",VLOOKUP(C176,Deflatores!G$4:H$38,2,FALSE)*H176+VLOOKUP(C176,Deflatores!G$4:I$38,3,FALSE)))</f>
        <v>5</v>
      </c>
      <c r="M176" s="6"/>
      <c r="N176" s="6"/>
      <c r="O176" s="111"/>
    </row>
    <row r="177" spans="1:15" x14ac:dyDescent="0.2">
      <c r="A177" s="112" t="s">
        <v>177</v>
      </c>
      <c r="B177" s="113" t="s">
        <v>49</v>
      </c>
      <c r="C177" s="113" t="s">
        <v>44</v>
      </c>
      <c r="D177" s="4">
        <v>2</v>
      </c>
      <c r="E177" s="4">
        <v>1</v>
      </c>
      <c r="F177" s="105" t="str">
        <f t="shared" ref="F177" si="81">IF(ISBLANK(B177),"",IF(I177="L","Baixa",IF(I177="A","Média",IF(I177="","","Alta"))))</f>
        <v>Baixa</v>
      </c>
      <c r="G177" s="4" t="str">
        <f t="shared" ref="G177" si="82">CONCATENATE(B177,I177)</f>
        <v>CEL</v>
      </c>
      <c r="H177" s="4">
        <f t="shared" si="75"/>
        <v>3</v>
      </c>
      <c r="I177" s="105" t="str">
        <f t="shared" si="76"/>
        <v>L</v>
      </c>
      <c r="J177" s="4" t="str">
        <f t="shared" si="77"/>
        <v>CEI</v>
      </c>
      <c r="K177" s="106">
        <f t="shared" si="78"/>
        <v>3</v>
      </c>
      <c r="L177" s="106">
        <f>IF(NOT(ISERROR(VLOOKUP(B177,Deflatores!G$42:H$64,2,FALSE))),VLOOKUP(B177,Deflatores!G$42:H$64,2,FALSE),IF(OR(ISBLANK(C177),ISBLANK(B177)),"",VLOOKUP(C177,Deflatores!G$4:H$38,2,FALSE)*H177+VLOOKUP(C177,Deflatores!G$4:I$38,3,FALSE)))</f>
        <v>3</v>
      </c>
      <c r="M177" s="6"/>
      <c r="N177" s="6"/>
      <c r="O177" s="111"/>
    </row>
    <row r="178" spans="1:15" x14ac:dyDescent="0.2">
      <c r="A178" s="112" t="s">
        <v>178</v>
      </c>
      <c r="B178" s="113" t="s">
        <v>49</v>
      </c>
      <c r="C178" s="113" t="s">
        <v>44</v>
      </c>
      <c r="D178" s="4">
        <v>6</v>
      </c>
      <c r="E178" s="4">
        <v>1</v>
      </c>
      <c r="F178" s="105" t="str">
        <f t="shared" ref="F178" si="83">IF(ISBLANK(B178),"",IF(I178="L","Baixa",IF(I178="A","Média",IF(I178="","","Alta"))))</f>
        <v>Baixa</v>
      </c>
      <c r="G178" s="4" t="str">
        <f t="shared" ref="G178" si="84">CONCATENATE(B178,I178)</f>
        <v>CEL</v>
      </c>
      <c r="H178" s="4">
        <f t="shared" si="75"/>
        <v>3</v>
      </c>
      <c r="I178" s="105" t="str">
        <f t="shared" si="76"/>
        <v>L</v>
      </c>
      <c r="J178" s="4" t="str">
        <f t="shared" si="77"/>
        <v>CEI</v>
      </c>
      <c r="K178" s="106">
        <f t="shared" si="78"/>
        <v>3</v>
      </c>
      <c r="L178" s="106">
        <f>IF(NOT(ISERROR(VLOOKUP(B178,Deflatores!G$42:H$64,2,FALSE))),VLOOKUP(B178,Deflatores!G$42:H$64,2,FALSE),IF(OR(ISBLANK(C178),ISBLANK(B178)),"",VLOOKUP(C178,Deflatores!G$4:H$38,2,FALSE)*H178+VLOOKUP(C178,Deflatores!G$4:I$38,3,FALSE)))</f>
        <v>3</v>
      </c>
      <c r="M178" s="6"/>
      <c r="N178" s="6"/>
      <c r="O178" s="111"/>
    </row>
    <row r="179" spans="1:15" x14ac:dyDescent="0.2">
      <c r="A179" s="112" t="s">
        <v>179</v>
      </c>
      <c r="B179" s="113" t="s">
        <v>43</v>
      </c>
      <c r="C179" s="113" t="s">
        <v>44</v>
      </c>
      <c r="D179" s="4">
        <v>12</v>
      </c>
      <c r="E179" s="4">
        <v>1</v>
      </c>
      <c r="F179" s="105" t="str">
        <f t="shared" si="79"/>
        <v>Baixa</v>
      </c>
      <c r="G179" s="4" t="str">
        <f t="shared" si="80"/>
        <v>ALIL</v>
      </c>
      <c r="H179" s="4">
        <f t="shared" si="75"/>
        <v>7</v>
      </c>
      <c r="I179" s="105" t="str">
        <f t="shared" si="76"/>
        <v>L</v>
      </c>
      <c r="J179" s="4" t="str">
        <f t="shared" si="77"/>
        <v>ALII</v>
      </c>
      <c r="K179" s="106">
        <f t="shared" si="78"/>
        <v>7</v>
      </c>
      <c r="L179" s="106">
        <f>IF(NOT(ISERROR(VLOOKUP(B179,Deflatores!G$42:H$64,2,FALSE))),VLOOKUP(B179,Deflatores!G$42:H$64,2,FALSE),IF(OR(ISBLANK(C179),ISBLANK(B179)),"",VLOOKUP(C179,Deflatores!G$4:H$38,2,FALSE)*H179+VLOOKUP(C179,Deflatores!G$4:I$38,3,FALSE)))</f>
        <v>7</v>
      </c>
      <c r="M179" s="6"/>
      <c r="N179" s="6"/>
      <c r="O179" s="111"/>
    </row>
    <row r="180" spans="1:15" x14ac:dyDescent="0.2">
      <c r="A180" s="112" t="s">
        <v>180</v>
      </c>
      <c r="B180" s="113" t="s">
        <v>47</v>
      </c>
      <c r="C180" s="113" t="s">
        <v>44</v>
      </c>
      <c r="D180" s="4">
        <v>13</v>
      </c>
      <c r="E180" s="4">
        <v>2</v>
      </c>
      <c r="F180" s="105" t="str">
        <f t="shared" si="79"/>
        <v>Média</v>
      </c>
      <c r="G180" s="4" t="str">
        <f t="shared" si="80"/>
        <v>EEA</v>
      </c>
      <c r="H180" s="4">
        <f t="shared" si="75"/>
        <v>4</v>
      </c>
      <c r="I180" s="105" t="str">
        <f t="shared" si="76"/>
        <v>A</v>
      </c>
      <c r="J180" s="4" t="str">
        <f t="shared" si="77"/>
        <v>EEI</v>
      </c>
      <c r="K180" s="106">
        <f t="shared" si="78"/>
        <v>4</v>
      </c>
      <c r="L180" s="106">
        <f>IF(NOT(ISERROR(VLOOKUP(B180,Deflatores!G$42:H$64,2,FALSE))),VLOOKUP(B180,Deflatores!G$42:H$64,2,FALSE),IF(OR(ISBLANK(C180),ISBLANK(B180)),"",VLOOKUP(C180,Deflatores!G$4:H$38,2,FALSE)*H180+VLOOKUP(C180,Deflatores!G$4:I$38,3,FALSE)))</f>
        <v>4</v>
      </c>
      <c r="M180" s="6"/>
      <c r="N180" s="6"/>
      <c r="O180" s="111"/>
    </row>
    <row r="181" spans="1:15" x14ac:dyDescent="0.2">
      <c r="A181" s="114" t="s">
        <v>181</v>
      </c>
      <c r="B181" s="113" t="s">
        <v>49</v>
      </c>
      <c r="C181" s="113" t="s">
        <v>64</v>
      </c>
      <c r="D181" s="4">
        <v>3</v>
      </c>
      <c r="E181" s="4">
        <v>1</v>
      </c>
      <c r="F181" s="105" t="str">
        <f t="shared" si="79"/>
        <v>Baixa</v>
      </c>
      <c r="G181" s="4" t="str">
        <f t="shared" si="80"/>
        <v>CEL</v>
      </c>
      <c r="H181" s="4">
        <f t="shared" si="75"/>
        <v>3</v>
      </c>
      <c r="I181" s="105" t="str">
        <f t="shared" si="76"/>
        <v>L</v>
      </c>
      <c r="J181" s="4" t="str">
        <f t="shared" si="77"/>
        <v>CEE</v>
      </c>
      <c r="K181" s="106">
        <f t="shared" si="78"/>
        <v>3</v>
      </c>
      <c r="L181" s="106">
        <f>IF(NOT(ISERROR(VLOOKUP(B181,Deflatores!G$42:H$64,2,FALSE))),VLOOKUP(B181,Deflatores!G$42:H$64,2,FALSE),IF(OR(ISBLANK(C181),ISBLANK(B181)),"",VLOOKUP(C181,Deflatores!G$4:H$38,2,FALSE)*H181+VLOOKUP(C181,Deflatores!G$4:I$38,3,FALSE)))</f>
        <v>1.2000000000000002</v>
      </c>
      <c r="M181" s="6"/>
      <c r="N181" s="6"/>
      <c r="O181" s="111"/>
    </row>
    <row r="182" spans="1:15" x14ac:dyDescent="0.2">
      <c r="A182" s="112" t="s">
        <v>182</v>
      </c>
      <c r="B182" s="113" t="s">
        <v>47</v>
      </c>
      <c r="C182" s="113" t="s">
        <v>44</v>
      </c>
      <c r="D182" s="4">
        <v>13</v>
      </c>
      <c r="E182" s="4">
        <v>2</v>
      </c>
      <c r="F182" s="105" t="str">
        <f t="shared" si="79"/>
        <v>Média</v>
      </c>
      <c r="G182" s="4" t="str">
        <f t="shared" si="80"/>
        <v>EEA</v>
      </c>
      <c r="H182" s="4">
        <f t="shared" si="75"/>
        <v>4</v>
      </c>
      <c r="I182" s="105" t="str">
        <f t="shared" si="76"/>
        <v>A</v>
      </c>
      <c r="J182" s="4" t="str">
        <f t="shared" si="77"/>
        <v>EEI</v>
      </c>
      <c r="K182" s="106">
        <f t="shared" si="78"/>
        <v>4</v>
      </c>
      <c r="L182" s="106">
        <f>IF(NOT(ISERROR(VLOOKUP(B182,Deflatores!G$42:H$64,2,FALSE))),VLOOKUP(B182,Deflatores!G$42:H$64,2,FALSE),IF(OR(ISBLANK(C182),ISBLANK(B182)),"",VLOOKUP(C182,Deflatores!G$4:H$38,2,FALSE)*H182+VLOOKUP(C182,Deflatores!G$4:I$38,3,FALSE)))</f>
        <v>4</v>
      </c>
      <c r="M182" s="6"/>
      <c r="N182" s="6"/>
      <c r="O182" s="111"/>
    </row>
    <row r="183" spans="1:15" x14ac:dyDescent="0.2">
      <c r="A183" s="114" t="s">
        <v>69</v>
      </c>
      <c r="B183" s="113" t="s">
        <v>49</v>
      </c>
      <c r="C183" s="113" t="s">
        <v>44</v>
      </c>
      <c r="D183" s="4">
        <v>9</v>
      </c>
      <c r="E183" s="4">
        <v>2</v>
      </c>
      <c r="F183" s="105" t="str">
        <f t="shared" si="79"/>
        <v>Média</v>
      </c>
      <c r="G183" s="4" t="str">
        <f t="shared" si="80"/>
        <v>CEA</v>
      </c>
      <c r="H183" s="4">
        <f t="shared" si="75"/>
        <v>4</v>
      </c>
      <c r="I183" s="105" t="str">
        <f t="shared" si="76"/>
        <v>A</v>
      </c>
      <c r="J183" s="4" t="str">
        <f t="shared" si="77"/>
        <v>CEI</v>
      </c>
      <c r="K183" s="106">
        <f t="shared" si="78"/>
        <v>4</v>
      </c>
      <c r="L183" s="106">
        <f>IF(NOT(ISERROR(VLOOKUP(B183,Deflatores!G$42:H$64,2,FALSE))),VLOOKUP(B183,Deflatores!G$42:H$64,2,FALSE),IF(OR(ISBLANK(C183),ISBLANK(B183)),"",VLOOKUP(C183,Deflatores!G$4:H$38,2,FALSE)*H183+VLOOKUP(C183,Deflatores!G$4:I$38,3,FALSE)))</f>
        <v>4</v>
      </c>
      <c r="M183" s="6"/>
      <c r="N183" s="6"/>
      <c r="O183" s="111"/>
    </row>
    <row r="184" spans="1:15" x14ac:dyDescent="0.2">
      <c r="A184" s="112" t="s">
        <v>183</v>
      </c>
      <c r="B184" s="113" t="s">
        <v>49</v>
      </c>
      <c r="C184" s="113" t="s">
        <v>44</v>
      </c>
      <c r="D184" s="4">
        <v>8</v>
      </c>
      <c r="E184" s="4">
        <v>2</v>
      </c>
      <c r="F184" s="105" t="str">
        <f t="shared" si="79"/>
        <v>Média</v>
      </c>
      <c r="G184" s="4" t="str">
        <f t="shared" si="80"/>
        <v>CEA</v>
      </c>
      <c r="H184" s="4">
        <f t="shared" si="75"/>
        <v>4</v>
      </c>
      <c r="I184" s="105" t="str">
        <f t="shared" si="76"/>
        <v>A</v>
      </c>
      <c r="J184" s="4" t="str">
        <f t="shared" si="77"/>
        <v>CEI</v>
      </c>
      <c r="K184" s="106">
        <f t="shared" si="78"/>
        <v>4</v>
      </c>
      <c r="L184" s="106">
        <f>IF(NOT(ISERROR(VLOOKUP(B184,Deflatores!G$42:H$64,2,FALSE))),VLOOKUP(B184,Deflatores!G$42:H$64,2,FALSE),IF(OR(ISBLANK(C184),ISBLANK(B184)),"",VLOOKUP(C184,Deflatores!G$4:H$38,2,FALSE)*H184+VLOOKUP(C184,Deflatores!G$4:I$38,3,FALSE)))</f>
        <v>4</v>
      </c>
      <c r="M184" s="6"/>
      <c r="N184" s="6"/>
      <c r="O184" s="111"/>
    </row>
    <row r="185" spans="1:15" x14ac:dyDescent="0.2">
      <c r="A185" s="112" t="s">
        <v>184</v>
      </c>
      <c r="B185" s="113" t="s">
        <v>47</v>
      </c>
      <c r="C185" s="113" t="s">
        <v>44</v>
      </c>
      <c r="D185" s="4">
        <v>3</v>
      </c>
      <c r="E185" s="4">
        <v>1</v>
      </c>
      <c r="F185" s="105" t="str">
        <f t="shared" si="79"/>
        <v>Baixa</v>
      </c>
      <c r="G185" s="4" t="str">
        <f t="shared" si="80"/>
        <v>EEL</v>
      </c>
      <c r="H185" s="4">
        <f t="shared" si="75"/>
        <v>3</v>
      </c>
      <c r="I185" s="105" t="str">
        <f t="shared" si="76"/>
        <v>L</v>
      </c>
      <c r="J185" s="4" t="str">
        <f t="shared" si="77"/>
        <v>EEI</v>
      </c>
      <c r="K185" s="106">
        <f t="shared" si="78"/>
        <v>3</v>
      </c>
      <c r="L185" s="106">
        <f>IF(NOT(ISERROR(VLOOKUP(B185,Deflatores!G$42:H$64,2,FALSE))),VLOOKUP(B185,Deflatores!G$42:H$64,2,FALSE),IF(OR(ISBLANK(C185),ISBLANK(B185)),"",VLOOKUP(C185,Deflatores!G$4:H$38,2,FALSE)*H185+VLOOKUP(C185,Deflatores!G$4:I$38,3,FALSE)))</f>
        <v>3</v>
      </c>
      <c r="M185" s="6"/>
      <c r="N185" s="6"/>
      <c r="O185" s="111"/>
    </row>
    <row r="186" spans="1:15" x14ac:dyDescent="0.2">
      <c r="A186" s="112" t="s">
        <v>185</v>
      </c>
      <c r="B186" s="113" t="s">
        <v>49</v>
      </c>
      <c r="C186" s="113" t="s">
        <v>44</v>
      </c>
      <c r="D186" s="4">
        <v>11</v>
      </c>
      <c r="E186" s="4">
        <v>2</v>
      </c>
      <c r="F186" s="105" t="str">
        <f t="shared" si="79"/>
        <v>Média</v>
      </c>
      <c r="G186" s="4" t="str">
        <f t="shared" si="80"/>
        <v>CEA</v>
      </c>
      <c r="H186" s="4">
        <f t="shared" si="75"/>
        <v>4</v>
      </c>
      <c r="I186" s="105" t="str">
        <f t="shared" si="76"/>
        <v>A</v>
      </c>
      <c r="J186" s="4" t="str">
        <f t="shared" si="77"/>
        <v>CEI</v>
      </c>
      <c r="K186" s="106">
        <f t="shared" si="78"/>
        <v>4</v>
      </c>
      <c r="L186" s="106">
        <f>IF(NOT(ISERROR(VLOOKUP(B186,Deflatores!G$42:H$64,2,FALSE))),VLOOKUP(B186,Deflatores!G$42:H$64,2,FALSE),IF(OR(ISBLANK(C186),ISBLANK(B186)),"",VLOOKUP(C186,Deflatores!G$4:H$38,2,FALSE)*H186+VLOOKUP(C186,Deflatores!G$4:I$38,3,FALSE)))</f>
        <v>4</v>
      </c>
      <c r="M186" s="6"/>
      <c r="N186" s="6"/>
      <c r="O186" s="111"/>
    </row>
    <row r="187" spans="1:15" x14ac:dyDescent="0.2">
      <c r="A187" s="112"/>
      <c r="B187" s="113"/>
      <c r="C187" s="113"/>
      <c r="D187" s="4"/>
      <c r="E187" s="4"/>
      <c r="F187" s="105" t="str">
        <f t="shared" si="79"/>
        <v/>
      </c>
      <c r="G187" s="4" t="str">
        <f t="shared" si="80"/>
        <v/>
      </c>
      <c r="H187" s="4" t="str">
        <f t="shared" si="75"/>
        <v/>
      </c>
      <c r="I187" s="105" t="str">
        <f t="shared" si="76"/>
        <v/>
      </c>
      <c r="J187" s="4" t="str">
        <f t="shared" si="77"/>
        <v/>
      </c>
      <c r="K187" s="106" t="str">
        <f t="shared" si="78"/>
        <v/>
      </c>
      <c r="L187" s="106" t="str">
        <f>IF(NOT(ISERROR(VLOOKUP(B187,Deflatores!G$42:H$64,2,FALSE))),VLOOKUP(B187,Deflatores!G$42:H$64,2,FALSE),IF(OR(ISBLANK(C187),ISBLANK(B187)),"",VLOOKUP(C187,Deflatores!G$4:H$38,2,FALSE)*H187+VLOOKUP(C187,Deflatores!G$4:I$38,3,FALSE)))</f>
        <v/>
      </c>
      <c r="M187" s="6"/>
      <c r="N187" s="6"/>
      <c r="O187" s="111"/>
    </row>
    <row r="188" spans="1:15" x14ac:dyDescent="0.2">
      <c r="A188" s="115" t="s">
        <v>186</v>
      </c>
      <c r="B188" s="113"/>
      <c r="C188" s="113"/>
      <c r="D188" s="4"/>
      <c r="E188" s="4"/>
      <c r="F188" s="105" t="str">
        <f t="shared" si="79"/>
        <v/>
      </c>
      <c r="G188" s="4" t="str">
        <f t="shared" si="80"/>
        <v/>
      </c>
      <c r="H188" s="4" t="str">
        <f t="shared" si="75"/>
        <v/>
      </c>
      <c r="I188" s="105" t="str">
        <f t="shared" si="76"/>
        <v/>
      </c>
      <c r="J188" s="4" t="str">
        <f t="shared" si="77"/>
        <v/>
      </c>
      <c r="K188" s="106" t="str">
        <f t="shared" si="78"/>
        <v/>
      </c>
      <c r="L188" s="106" t="str">
        <f>IF(NOT(ISERROR(VLOOKUP(B188,Deflatores!G$42:H$64,2,FALSE))),VLOOKUP(B188,Deflatores!G$42:H$64,2,FALSE),IF(OR(ISBLANK(C188),ISBLANK(B188)),"",VLOOKUP(C188,Deflatores!G$4:H$38,2,FALSE)*H188+VLOOKUP(C188,Deflatores!G$4:I$38,3,FALSE)))</f>
        <v/>
      </c>
      <c r="M188" s="6"/>
      <c r="N188" s="6"/>
      <c r="O188" s="111"/>
    </row>
    <row r="189" spans="1:15" x14ac:dyDescent="0.2">
      <c r="A189" s="112" t="s">
        <v>187</v>
      </c>
      <c r="B189" s="113" t="s">
        <v>60</v>
      </c>
      <c r="C189" s="113" t="s">
        <v>44</v>
      </c>
      <c r="D189" s="4">
        <v>3</v>
      </c>
      <c r="E189" s="4">
        <v>1</v>
      </c>
      <c r="F189" s="105" t="str">
        <f t="shared" si="79"/>
        <v>Baixa</v>
      </c>
      <c r="G189" s="4" t="str">
        <f t="shared" si="80"/>
        <v>AIEL</v>
      </c>
      <c r="H189" s="4">
        <f t="shared" si="75"/>
        <v>5</v>
      </c>
      <c r="I189" s="105" t="str">
        <f t="shared" si="76"/>
        <v>L</v>
      </c>
      <c r="J189" s="4" t="str">
        <f t="shared" si="77"/>
        <v>AIEI</v>
      </c>
      <c r="K189" s="106">
        <f t="shared" si="78"/>
        <v>5</v>
      </c>
      <c r="L189" s="106">
        <f>IF(NOT(ISERROR(VLOOKUP(B189,Deflatores!G$42:H$64,2,FALSE))),VLOOKUP(B189,Deflatores!G$42:H$64,2,FALSE),IF(OR(ISBLANK(C189),ISBLANK(B189)),"",VLOOKUP(C189,Deflatores!G$4:H$38,2,FALSE)*H189+VLOOKUP(C189,Deflatores!G$4:I$38,3,FALSE)))</f>
        <v>5</v>
      </c>
      <c r="M189" s="6"/>
      <c r="N189" s="6"/>
      <c r="O189" s="111"/>
    </row>
    <row r="190" spans="1:15" x14ac:dyDescent="0.2">
      <c r="A190" s="112" t="s">
        <v>188</v>
      </c>
      <c r="B190" s="113" t="s">
        <v>43</v>
      </c>
      <c r="C190" s="113" t="s">
        <v>44</v>
      </c>
      <c r="D190" s="4">
        <v>24</v>
      </c>
      <c r="E190" s="4">
        <v>2</v>
      </c>
      <c r="F190" s="105" t="str">
        <f t="shared" si="79"/>
        <v>Média</v>
      </c>
      <c r="G190" s="4" t="str">
        <f t="shared" si="80"/>
        <v>ALIA</v>
      </c>
      <c r="H190" s="4">
        <f t="shared" si="75"/>
        <v>10</v>
      </c>
      <c r="I190" s="105" t="str">
        <f t="shared" si="76"/>
        <v>A</v>
      </c>
      <c r="J190" s="4" t="str">
        <f t="shared" si="77"/>
        <v>ALII</v>
      </c>
      <c r="K190" s="106">
        <f t="shared" si="78"/>
        <v>10</v>
      </c>
      <c r="L190" s="106">
        <f>IF(NOT(ISERROR(VLOOKUP(B190,Deflatores!G$42:H$64,2,FALSE))),VLOOKUP(B190,Deflatores!G$42:H$64,2,FALSE),IF(OR(ISBLANK(C190),ISBLANK(B190)),"",VLOOKUP(C190,Deflatores!G$4:H$38,2,FALSE)*H190+VLOOKUP(C190,Deflatores!G$4:I$38,3,FALSE)))</f>
        <v>10</v>
      </c>
      <c r="M190" s="6"/>
      <c r="N190" s="6"/>
      <c r="O190" s="111"/>
    </row>
    <row r="191" spans="1:15" x14ac:dyDescent="0.2">
      <c r="A191" s="112" t="s">
        <v>189</v>
      </c>
      <c r="B191" s="113" t="s">
        <v>47</v>
      </c>
      <c r="C191" s="113" t="s">
        <v>44</v>
      </c>
      <c r="D191" s="4">
        <v>26</v>
      </c>
      <c r="E191" s="4">
        <v>3</v>
      </c>
      <c r="F191" s="105" t="str">
        <f t="shared" si="79"/>
        <v>Alta</v>
      </c>
      <c r="G191" s="4" t="str">
        <f t="shared" si="80"/>
        <v>EEH</v>
      </c>
      <c r="H191" s="4">
        <f t="shared" si="75"/>
        <v>6</v>
      </c>
      <c r="I191" s="105" t="str">
        <f t="shared" si="76"/>
        <v>H</v>
      </c>
      <c r="J191" s="4" t="str">
        <f t="shared" si="77"/>
        <v>EEI</v>
      </c>
      <c r="K191" s="106">
        <f t="shared" si="78"/>
        <v>6</v>
      </c>
      <c r="L191" s="106">
        <f>IF(NOT(ISERROR(VLOOKUP(B191,Deflatores!G$42:H$64,2,FALSE))),VLOOKUP(B191,Deflatores!G$42:H$64,2,FALSE),IF(OR(ISBLANK(C191),ISBLANK(B191)),"",VLOOKUP(C191,Deflatores!G$4:H$38,2,FALSE)*H191+VLOOKUP(C191,Deflatores!G$4:I$38,3,FALSE)))</f>
        <v>6</v>
      </c>
      <c r="M191" s="6"/>
      <c r="N191" s="6"/>
      <c r="O191" s="111"/>
    </row>
    <row r="192" spans="1:15" x14ac:dyDescent="0.2">
      <c r="A192" s="114" t="s">
        <v>190</v>
      </c>
      <c r="B192" s="113" t="s">
        <v>49</v>
      </c>
      <c r="C192" s="113" t="s">
        <v>64</v>
      </c>
      <c r="D192" s="4">
        <v>3</v>
      </c>
      <c r="E192" s="4">
        <v>1</v>
      </c>
      <c r="F192" s="105" t="str">
        <f t="shared" si="79"/>
        <v>Baixa</v>
      </c>
      <c r="G192" s="4" t="str">
        <f t="shared" si="80"/>
        <v>CEL</v>
      </c>
      <c r="H192" s="4">
        <f t="shared" si="75"/>
        <v>3</v>
      </c>
      <c r="I192" s="105" t="str">
        <f t="shared" si="76"/>
        <v>L</v>
      </c>
      <c r="J192" s="4" t="str">
        <f t="shared" si="77"/>
        <v>CEE</v>
      </c>
      <c r="K192" s="106">
        <f t="shared" si="78"/>
        <v>3</v>
      </c>
      <c r="L192" s="106">
        <f>IF(NOT(ISERROR(VLOOKUP(B192,Deflatores!G$42:H$64,2,FALSE))),VLOOKUP(B192,Deflatores!G$42:H$64,2,FALSE),IF(OR(ISBLANK(C192),ISBLANK(B192)),"",VLOOKUP(C192,Deflatores!G$4:H$38,2,FALSE)*H192+VLOOKUP(C192,Deflatores!G$4:I$38,3,FALSE)))</f>
        <v>1.2000000000000002</v>
      </c>
      <c r="M192" s="6"/>
      <c r="N192" s="6"/>
      <c r="O192" s="111"/>
    </row>
    <row r="193" spans="1:15" x14ac:dyDescent="0.2">
      <c r="A193" s="114" t="s">
        <v>191</v>
      </c>
      <c r="B193" s="113" t="s">
        <v>49</v>
      </c>
      <c r="C193" s="113" t="s">
        <v>44</v>
      </c>
      <c r="D193" s="4">
        <v>9</v>
      </c>
      <c r="E193" s="4">
        <v>1</v>
      </c>
      <c r="F193" s="105" t="str">
        <f t="shared" ref="F193" si="85">IF(ISBLANK(B193),"",IF(I193="L","Baixa",IF(I193="A","Média",IF(I193="","","Alta"))))</f>
        <v>Baixa</v>
      </c>
      <c r="G193" s="4" t="str">
        <f t="shared" ref="G193" si="86">CONCATENATE(B193,I193)</f>
        <v>CEL</v>
      </c>
      <c r="H193" s="4">
        <f t="shared" si="75"/>
        <v>3</v>
      </c>
      <c r="I193" s="105" t="str">
        <f t="shared" si="76"/>
        <v>L</v>
      </c>
      <c r="J193" s="4" t="str">
        <f t="shared" si="77"/>
        <v>CEI</v>
      </c>
      <c r="K193" s="106">
        <f t="shared" si="78"/>
        <v>3</v>
      </c>
      <c r="L193" s="106">
        <f>IF(NOT(ISERROR(VLOOKUP(B193,Deflatores!G$42:H$64,2,FALSE))),VLOOKUP(B193,Deflatores!G$42:H$64,2,FALSE),IF(OR(ISBLANK(C193),ISBLANK(B193)),"",VLOOKUP(C193,Deflatores!G$4:H$38,2,FALSE)*H193+VLOOKUP(C193,Deflatores!G$4:I$38,3,FALSE)))</f>
        <v>3</v>
      </c>
      <c r="M193" s="6"/>
      <c r="N193" s="6"/>
      <c r="O193" s="111"/>
    </row>
    <row r="194" spans="1:15" x14ac:dyDescent="0.2">
      <c r="A194" s="112" t="s">
        <v>192</v>
      </c>
      <c r="B194" s="113" t="s">
        <v>47</v>
      </c>
      <c r="C194" s="113" t="s">
        <v>44</v>
      </c>
      <c r="D194" s="4">
        <v>26</v>
      </c>
      <c r="E194" s="4">
        <v>3</v>
      </c>
      <c r="F194" s="105" t="str">
        <f t="shared" si="79"/>
        <v>Alta</v>
      </c>
      <c r="G194" s="4" t="str">
        <f t="shared" si="80"/>
        <v>EEH</v>
      </c>
      <c r="H194" s="4">
        <f t="shared" si="75"/>
        <v>6</v>
      </c>
      <c r="I194" s="105" t="str">
        <f t="shared" si="76"/>
        <v>H</v>
      </c>
      <c r="J194" s="4" t="str">
        <f t="shared" si="77"/>
        <v>EEI</v>
      </c>
      <c r="K194" s="106">
        <f t="shared" si="78"/>
        <v>6</v>
      </c>
      <c r="L194" s="106">
        <f>IF(NOT(ISERROR(VLOOKUP(B194,Deflatores!G$42:H$64,2,FALSE))),VLOOKUP(B194,Deflatores!G$42:H$64,2,FALSE),IF(OR(ISBLANK(C194),ISBLANK(B194)),"",VLOOKUP(C194,Deflatores!G$4:H$38,2,FALSE)*H194+VLOOKUP(C194,Deflatores!G$4:I$38,3,FALSE)))</f>
        <v>6</v>
      </c>
      <c r="M194" s="6"/>
      <c r="N194" s="6"/>
      <c r="O194" s="111"/>
    </row>
    <row r="195" spans="1:15" x14ac:dyDescent="0.2">
      <c r="A195" s="114" t="s">
        <v>69</v>
      </c>
      <c r="B195" s="113" t="s">
        <v>49</v>
      </c>
      <c r="C195" s="113" t="s">
        <v>44</v>
      </c>
      <c r="D195" s="4">
        <v>17</v>
      </c>
      <c r="E195" s="4">
        <v>1</v>
      </c>
      <c r="F195" s="105" t="str">
        <f t="shared" si="79"/>
        <v>Baixa</v>
      </c>
      <c r="G195" s="4" t="str">
        <f t="shared" si="80"/>
        <v>CEL</v>
      </c>
      <c r="H195" s="4">
        <f t="shared" si="75"/>
        <v>3</v>
      </c>
      <c r="I195" s="105" t="str">
        <f t="shared" si="76"/>
        <v>L</v>
      </c>
      <c r="J195" s="4" t="str">
        <f t="shared" si="77"/>
        <v>CEI</v>
      </c>
      <c r="K195" s="106">
        <f t="shared" si="78"/>
        <v>3</v>
      </c>
      <c r="L195" s="106">
        <f>IF(NOT(ISERROR(VLOOKUP(B195,Deflatores!G$42:H$64,2,FALSE))),VLOOKUP(B195,Deflatores!G$42:H$64,2,FALSE),IF(OR(ISBLANK(C195),ISBLANK(B195)),"",VLOOKUP(C195,Deflatores!G$4:H$38,2,FALSE)*H195+VLOOKUP(C195,Deflatores!G$4:I$38,3,FALSE)))</f>
        <v>3</v>
      </c>
      <c r="M195" s="6"/>
      <c r="N195" s="6"/>
      <c r="O195" s="111"/>
    </row>
    <row r="196" spans="1:15" x14ac:dyDescent="0.2">
      <c r="A196" s="112" t="s">
        <v>193</v>
      </c>
      <c r="B196" s="113" t="s">
        <v>49</v>
      </c>
      <c r="C196" s="113" t="s">
        <v>44</v>
      </c>
      <c r="D196" s="4">
        <v>15</v>
      </c>
      <c r="E196" s="4">
        <v>2</v>
      </c>
      <c r="F196" s="105" t="str">
        <f t="shared" si="79"/>
        <v>Média</v>
      </c>
      <c r="G196" s="4" t="str">
        <f t="shared" si="80"/>
        <v>CEA</v>
      </c>
      <c r="H196" s="4">
        <f t="shared" si="75"/>
        <v>4</v>
      </c>
      <c r="I196" s="105" t="str">
        <f t="shared" si="76"/>
        <v>A</v>
      </c>
      <c r="J196" s="4" t="str">
        <f t="shared" si="77"/>
        <v>CEI</v>
      </c>
      <c r="K196" s="106">
        <f t="shared" si="78"/>
        <v>4</v>
      </c>
      <c r="L196" s="106">
        <f>IF(NOT(ISERROR(VLOOKUP(B196,Deflatores!G$42:H$64,2,FALSE))),VLOOKUP(B196,Deflatores!G$42:H$64,2,FALSE),IF(OR(ISBLANK(C196),ISBLANK(B196)),"",VLOOKUP(C196,Deflatores!G$4:H$38,2,FALSE)*H196+VLOOKUP(C196,Deflatores!G$4:I$38,3,FALSE)))</f>
        <v>4</v>
      </c>
      <c r="M196" s="6"/>
      <c r="N196" s="6"/>
      <c r="O196" s="111"/>
    </row>
    <row r="197" spans="1:15" x14ac:dyDescent="0.2">
      <c r="A197" s="112" t="s">
        <v>194</v>
      </c>
      <c r="B197" s="113" t="s">
        <v>47</v>
      </c>
      <c r="C197" s="113" t="s">
        <v>44</v>
      </c>
      <c r="D197" s="4">
        <v>3</v>
      </c>
      <c r="E197" s="4">
        <v>1</v>
      </c>
      <c r="F197" s="105" t="str">
        <f t="shared" si="79"/>
        <v>Baixa</v>
      </c>
      <c r="G197" s="4" t="str">
        <f t="shared" si="80"/>
        <v>EEL</v>
      </c>
      <c r="H197" s="4">
        <f t="shared" si="75"/>
        <v>3</v>
      </c>
      <c r="I197" s="105" t="str">
        <f t="shared" si="76"/>
        <v>L</v>
      </c>
      <c r="J197" s="4" t="str">
        <f t="shared" si="77"/>
        <v>EEI</v>
      </c>
      <c r="K197" s="106">
        <f t="shared" si="78"/>
        <v>3</v>
      </c>
      <c r="L197" s="106">
        <f>IF(NOT(ISERROR(VLOOKUP(B197,Deflatores!G$42:H$64,2,FALSE))),VLOOKUP(B197,Deflatores!G$42:H$64,2,FALSE),IF(OR(ISBLANK(C197),ISBLANK(B197)),"",VLOOKUP(C197,Deflatores!G$4:H$38,2,FALSE)*H197+VLOOKUP(C197,Deflatores!G$4:I$38,3,FALSE)))</f>
        <v>3</v>
      </c>
      <c r="M197" s="6"/>
      <c r="N197" s="6"/>
      <c r="O197" s="111"/>
    </row>
    <row r="198" spans="1:15" x14ac:dyDescent="0.2">
      <c r="A198" s="112" t="s">
        <v>195</v>
      </c>
      <c r="B198" s="113" t="s">
        <v>49</v>
      </c>
      <c r="C198" s="113" t="s">
        <v>44</v>
      </c>
      <c r="D198" s="4">
        <v>19</v>
      </c>
      <c r="E198" s="4">
        <v>1</v>
      </c>
      <c r="F198" s="105" t="str">
        <f t="shared" si="79"/>
        <v>Baixa</v>
      </c>
      <c r="G198" s="4" t="str">
        <f t="shared" si="80"/>
        <v>CEL</v>
      </c>
      <c r="H198" s="4">
        <f t="shared" si="75"/>
        <v>3</v>
      </c>
      <c r="I198" s="105" t="str">
        <f t="shared" si="76"/>
        <v>L</v>
      </c>
      <c r="J198" s="4" t="str">
        <f t="shared" si="77"/>
        <v>CEI</v>
      </c>
      <c r="K198" s="106">
        <f t="shared" si="78"/>
        <v>3</v>
      </c>
      <c r="L198" s="106">
        <f>IF(NOT(ISERROR(VLOOKUP(B198,Deflatores!G$42:H$64,2,FALSE))),VLOOKUP(B198,Deflatores!G$42:H$64,2,FALSE),IF(OR(ISBLANK(C198),ISBLANK(B198)),"",VLOOKUP(C198,Deflatores!G$4:H$38,2,FALSE)*H198+VLOOKUP(C198,Deflatores!G$4:I$38,3,FALSE)))</f>
        <v>3</v>
      </c>
      <c r="M198" s="6"/>
      <c r="N198" s="6"/>
      <c r="O198" s="111"/>
    </row>
    <row r="199" spans="1:15" x14ac:dyDescent="0.2">
      <c r="B199" s="113"/>
      <c r="C199" s="113"/>
      <c r="D199" s="113"/>
      <c r="E199" s="113"/>
      <c r="F199" s="105" t="str">
        <f t="shared" ref="F199:F235" si="87">IF(ISBLANK(B199),"",IF(I199="L","Baixa",IF(I199="A","Média",IF(I199="","","Alta"))))</f>
        <v/>
      </c>
      <c r="G199" s="4" t="str">
        <f t="shared" ref="G199:G235" si="88">CONCATENATE(B199,I199)</f>
        <v/>
      </c>
      <c r="H199" s="4" t="str">
        <f t="shared" si="75"/>
        <v/>
      </c>
      <c r="I199" s="105" t="str">
        <f t="shared" si="76"/>
        <v/>
      </c>
      <c r="J199" s="4" t="str">
        <f t="shared" si="77"/>
        <v/>
      </c>
      <c r="K199" s="106" t="str">
        <f t="shared" si="78"/>
        <v/>
      </c>
      <c r="L199" s="106" t="str">
        <f>IF(NOT(ISERROR(VLOOKUP(B199,Deflatores!G$42:H$64,2,FALSE))),VLOOKUP(B199,Deflatores!G$42:H$64,2,FALSE),IF(OR(ISBLANK(C199),ISBLANK(B199)),"",VLOOKUP(C199,Deflatores!G$4:H$38,2,FALSE)*H199+VLOOKUP(C199,Deflatores!G$4:I$38,3,FALSE)))</f>
        <v/>
      </c>
      <c r="N199" s="6"/>
      <c r="O199" s="111"/>
    </row>
    <row r="200" spans="1:15" x14ac:dyDescent="0.2">
      <c r="A200" s="115" t="s">
        <v>196</v>
      </c>
      <c r="B200" s="113"/>
      <c r="C200" s="113"/>
      <c r="D200" s="113"/>
      <c r="E200" s="113"/>
      <c r="F200" s="105" t="str">
        <f t="shared" si="87"/>
        <v/>
      </c>
      <c r="G200" s="4" t="str">
        <f t="shared" si="88"/>
        <v/>
      </c>
      <c r="H200" s="4" t="str">
        <f t="shared" si="75"/>
        <v/>
      </c>
      <c r="I200" s="105" t="str">
        <f t="shared" si="76"/>
        <v/>
      </c>
      <c r="J200" s="4" t="str">
        <f t="shared" si="77"/>
        <v/>
      </c>
      <c r="K200" s="106" t="str">
        <f t="shared" si="78"/>
        <v/>
      </c>
      <c r="L200" s="106" t="str">
        <f>IF(NOT(ISERROR(VLOOKUP(B200,Deflatores!G$42:H$64,2,FALSE))),VLOOKUP(B200,Deflatores!G$42:H$64,2,FALSE),IF(OR(ISBLANK(C200),ISBLANK(B200)),"",VLOOKUP(C200,Deflatores!G$4:H$38,2,FALSE)*H200+VLOOKUP(C200,Deflatores!G$4:I$38,3,FALSE)))</f>
        <v/>
      </c>
      <c r="M200" s="6"/>
      <c r="N200" s="6"/>
      <c r="O200" s="111"/>
    </row>
    <row r="201" spans="1:15" x14ac:dyDescent="0.2">
      <c r="A201" s="112" t="s">
        <v>197</v>
      </c>
      <c r="B201" s="113" t="s">
        <v>43</v>
      </c>
      <c r="C201" s="113" t="s">
        <v>44</v>
      </c>
      <c r="D201" s="4">
        <v>15</v>
      </c>
      <c r="E201" s="4">
        <v>2</v>
      </c>
      <c r="F201" s="105" t="str">
        <f t="shared" si="87"/>
        <v>Baixa</v>
      </c>
      <c r="G201" s="4" t="str">
        <f t="shared" si="88"/>
        <v>ALIL</v>
      </c>
      <c r="H201" s="4">
        <f t="shared" si="75"/>
        <v>7</v>
      </c>
      <c r="I201" s="105" t="str">
        <f t="shared" si="76"/>
        <v>L</v>
      </c>
      <c r="J201" s="4" t="str">
        <f t="shared" si="77"/>
        <v>ALII</v>
      </c>
      <c r="K201" s="106">
        <f t="shared" si="78"/>
        <v>7</v>
      </c>
      <c r="L201" s="106">
        <f>IF(NOT(ISERROR(VLOOKUP(B201,Deflatores!G$42:H$64,2,FALSE))),VLOOKUP(B201,Deflatores!G$42:H$64,2,FALSE),IF(OR(ISBLANK(C201),ISBLANK(B201)),"",VLOOKUP(C201,Deflatores!G$4:H$38,2,FALSE)*H201+VLOOKUP(C201,Deflatores!G$4:I$38,3,FALSE)))</f>
        <v>7</v>
      </c>
      <c r="M201" s="6"/>
      <c r="N201" s="6"/>
      <c r="O201" s="111"/>
    </row>
    <row r="202" spans="1:15" x14ac:dyDescent="0.2">
      <c r="A202" s="112" t="s">
        <v>198</v>
      </c>
      <c r="B202" s="113" t="s">
        <v>47</v>
      </c>
      <c r="C202" s="113" t="s">
        <v>44</v>
      </c>
      <c r="D202" s="4">
        <v>9</v>
      </c>
      <c r="E202" s="4">
        <v>2</v>
      </c>
      <c r="F202" s="105" t="str">
        <f t="shared" si="87"/>
        <v>Média</v>
      </c>
      <c r="G202" s="4" t="str">
        <f t="shared" si="88"/>
        <v>EEA</v>
      </c>
      <c r="H202" s="4">
        <f t="shared" si="75"/>
        <v>4</v>
      </c>
      <c r="I202" s="105" t="str">
        <f t="shared" si="76"/>
        <v>A</v>
      </c>
      <c r="J202" s="4" t="str">
        <f t="shared" si="77"/>
        <v>EEI</v>
      </c>
      <c r="K202" s="106">
        <f t="shared" si="78"/>
        <v>4</v>
      </c>
      <c r="L202" s="106">
        <f>IF(NOT(ISERROR(VLOOKUP(B202,Deflatores!G$42:H$64,2,FALSE))),VLOOKUP(B202,Deflatores!G$42:H$64,2,FALSE),IF(OR(ISBLANK(C202),ISBLANK(B202)),"",VLOOKUP(C202,Deflatores!G$4:H$38,2,FALSE)*H202+VLOOKUP(C202,Deflatores!G$4:I$38,3,FALSE)))</f>
        <v>4</v>
      </c>
      <c r="M202" s="6"/>
      <c r="N202" s="6"/>
      <c r="O202" s="111"/>
    </row>
    <row r="203" spans="1:15" x14ac:dyDescent="0.2">
      <c r="A203" s="112" t="s">
        <v>199</v>
      </c>
      <c r="B203" s="113" t="s">
        <v>47</v>
      </c>
      <c r="C203" s="113" t="s">
        <v>44</v>
      </c>
      <c r="D203" s="4">
        <v>12</v>
      </c>
      <c r="E203" s="4">
        <v>3</v>
      </c>
      <c r="F203" s="105" t="str">
        <f t="shared" si="87"/>
        <v>Alta</v>
      </c>
      <c r="G203" s="4" t="str">
        <f t="shared" si="88"/>
        <v>EEH</v>
      </c>
      <c r="H203" s="4">
        <f t="shared" si="75"/>
        <v>6</v>
      </c>
      <c r="I203" s="105" t="str">
        <f t="shared" si="76"/>
        <v>H</v>
      </c>
      <c r="J203" s="4" t="str">
        <f t="shared" si="77"/>
        <v>EEI</v>
      </c>
      <c r="K203" s="106">
        <f t="shared" si="78"/>
        <v>6</v>
      </c>
      <c r="L203" s="106">
        <f>IF(NOT(ISERROR(VLOOKUP(B203,Deflatores!G$42:H$64,2,FALSE))),VLOOKUP(B203,Deflatores!G$42:H$64,2,FALSE),IF(OR(ISBLANK(C203),ISBLANK(B203)),"",VLOOKUP(C203,Deflatores!G$4:H$38,2,FALSE)*H203+VLOOKUP(C203,Deflatores!G$4:I$38,3,FALSE)))</f>
        <v>6</v>
      </c>
      <c r="M203" s="6"/>
      <c r="N203" s="6"/>
      <c r="O203" s="111"/>
    </row>
    <row r="204" spans="1:15" x14ac:dyDescent="0.2">
      <c r="A204" s="114" t="s">
        <v>200</v>
      </c>
      <c r="B204" s="113" t="s">
        <v>49</v>
      </c>
      <c r="C204" s="113" t="s">
        <v>44</v>
      </c>
      <c r="D204" s="4">
        <v>10</v>
      </c>
      <c r="E204" s="4">
        <v>2</v>
      </c>
      <c r="F204" s="105" t="str">
        <f t="shared" si="87"/>
        <v>Média</v>
      </c>
      <c r="G204" s="4" t="str">
        <f t="shared" si="88"/>
        <v>CEA</v>
      </c>
      <c r="H204" s="4">
        <f t="shared" si="75"/>
        <v>4</v>
      </c>
      <c r="I204" s="105" t="str">
        <f t="shared" si="76"/>
        <v>A</v>
      </c>
      <c r="J204" s="4" t="str">
        <f t="shared" si="77"/>
        <v>CEI</v>
      </c>
      <c r="K204" s="106">
        <f t="shared" si="78"/>
        <v>4</v>
      </c>
      <c r="L204" s="106">
        <f>IF(NOT(ISERROR(VLOOKUP(B204,Deflatores!G$42:H$64,2,FALSE))),VLOOKUP(B204,Deflatores!G$42:H$64,2,FALSE),IF(OR(ISBLANK(C204),ISBLANK(B204)),"",VLOOKUP(C204,Deflatores!G$4:H$38,2,FALSE)*H204+VLOOKUP(C204,Deflatores!G$4:I$38,3,FALSE)))</f>
        <v>4</v>
      </c>
      <c r="M204" s="6"/>
      <c r="N204" s="6"/>
      <c r="O204" s="111"/>
    </row>
    <row r="205" spans="1:15" x14ac:dyDescent="0.2">
      <c r="A205" s="112" t="s">
        <v>201</v>
      </c>
      <c r="B205" s="113" t="s">
        <v>47</v>
      </c>
      <c r="C205" s="113" t="s">
        <v>44</v>
      </c>
      <c r="D205" s="4">
        <v>3</v>
      </c>
      <c r="E205" s="4">
        <v>2</v>
      </c>
      <c r="F205" s="105" t="str">
        <f t="shared" si="87"/>
        <v>Baixa</v>
      </c>
      <c r="G205" s="4" t="str">
        <f t="shared" si="88"/>
        <v>EEL</v>
      </c>
      <c r="H205" s="4">
        <f t="shared" si="75"/>
        <v>3</v>
      </c>
      <c r="I205" s="105" t="str">
        <f t="shared" si="76"/>
        <v>L</v>
      </c>
      <c r="J205" s="4" t="str">
        <f t="shared" si="77"/>
        <v>EEI</v>
      </c>
      <c r="K205" s="106">
        <f t="shared" si="78"/>
        <v>3</v>
      </c>
      <c r="L205" s="106">
        <f>IF(NOT(ISERROR(VLOOKUP(B205,Deflatores!G$42:H$64,2,FALSE))),VLOOKUP(B205,Deflatores!G$42:H$64,2,FALSE),IF(OR(ISBLANK(C205),ISBLANK(B205)),"",VLOOKUP(C205,Deflatores!G$4:H$38,2,FALSE)*H205+VLOOKUP(C205,Deflatores!G$4:I$38,3,FALSE)))</f>
        <v>3</v>
      </c>
      <c r="M205" s="6"/>
      <c r="N205" s="6"/>
      <c r="O205" s="111"/>
    </row>
    <row r="206" spans="1:15" x14ac:dyDescent="0.2">
      <c r="A206" s="112" t="s">
        <v>202</v>
      </c>
      <c r="B206" s="113" t="s">
        <v>49</v>
      </c>
      <c r="C206" s="113" t="s">
        <v>44</v>
      </c>
      <c r="D206" s="4">
        <v>24</v>
      </c>
      <c r="E206" s="4">
        <v>6</v>
      </c>
      <c r="F206" s="105" t="str">
        <f t="shared" si="87"/>
        <v>Alta</v>
      </c>
      <c r="G206" s="4" t="str">
        <f t="shared" si="88"/>
        <v>CEH</v>
      </c>
      <c r="H206" s="4">
        <f t="shared" si="75"/>
        <v>6</v>
      </c>
      <c r="I206" s="105" t="str">
        <f t="shared" si="76"/>
        <v>H</v>
      </c>
      <c r="J206" s="4" t="str">
        <f t="shared" si="77"/>
        <v>CEI</v>
      </c>
      <c r="K206" s="106">
        <f t="shared" si="78"/>
        <v>6</v>
      </c>
      <c r="L206" s="106">
        <f>IF(NOT(ISERROR(VLOOKUP(B206,Deflatores!G$42:H$64,2,FALSE))),VLOOKUP(B206,Deflatores!G$42:H$64,2,FALSE),IF(OR(ISBLANK(C206),ISBLANK(B206)),"",VLOOKUP(C206,Deflatores!G$4:H$38,2,FALSE)*H206+VLOOKUP(C206,Deflatores!G$4:I$38,3,FALSE)))</f>
        <v>6</v>
      </c>
      <c r="M206" s="6"/>
      <c r="N206" s="6"/>
      <c r="O206" s="111"/>
    </row>
    <row r="207" spans="1:15" x14ac:dyDescent="0.2">
      <c r="A207" s="112" t="s">
        <v>203</v>
      </c>
      <c r="B207" s="113" t="s">
        <v>49</v>
      </c>
      <c r="C207" s="113" t="s">
        <v>44</v>
      </c>
      <c r="D207" s="4">
        <v>13</v>
      </c>
      <c r="E207" s="4">
        <v>2</v>
      </c>
      <c r="F207" s="105" t="str">
        <f t="shared" si="87"/>
        <v>Média</v>
      </c>
      <c r="G207" s="4" t="str">
        <f t="shared" si="88"/>
        <v>CEA</v>
      </c>
      <c r="H207" s="4">
        <f t="shared" si="75"/>
        <v>4</v>
      </c>
      <c r="I207" s="105" t="str">
        <f t="shared" si="76"/>
        <v>A</v>
      </c>
      <c r="J207" s="4" t="str">
        <f t="shared" si="77"/>
        <v>CEI</v>
      </c>
      <c r="K207" s="106">
        <f t="shared" si="78"/>
        <v>4</v>
      </c>
      <c r="L207" s="106">
        <f>IF(NOT(ISERROR(VLOOKUP(B207,Deflatores!G$42:H$64,2,FALSE))),VLOOKUP(B207,Deflatores!G$42:H$64,2,FALSE),IF(OR(ISBLANK(C207),ISBLANK(B207)),"",VLOOKUP(C207,Deflatores!G$4:H$38,2,FALSE)*H207+VLOOKUP(C207,Deflatores!G$4:I$38,3,FALSE)))</f>
        <v>4</v>
      </c>
      <c r="M207" s="6"/>
      <c r="N207" s="6"/>
      <c r="O207" s="111"/>
    </row>
    <row r="208" spans="1:15" x14ac:dyDescent="0.2">
      <c r="A208" s="112"/>
      <c r="B208" s="113"/>
      <c r="C208" s="113"/>
      <c r="D208" s="4"/>
      <c r="E208" s="4"/>
      <c r="F208" s="105" t="str">
        <f t="shared" si="87"/>
        <v/>
      </c>
      <c r="G208" s="4" t="str">
        <f t="shared" si="88"/>
        <v/>
      </c>
      <c r="H208" s="4" t="str">
        <f t="shared" si="75"/>
        <v/>
      </c>
      <c r="I208" s="105" t="str">
        <f t="shared" si="76"/>
        <v/>
      </c>
      <c r="J208" s="4" t="str">
        <f t="shared" si="77"/>
        <v/>
      </c>
      <c r="K208" s="106" t="str">
        <f t="shared" si="78"/>
        <v/>
      </c>
      <c r="L208" s="106" t="str">
        <f>IF(NOT(ISERROR(VLOOKUP(B208,Deflatores!G$42:H$64,2,FALSE))),VLOOKUP(B208,Deflatores!G$42:H$64,2,FALSE),IF(OR(ISBLANK(C208),ISBLANK(B208)),"",VLOOKUP(C208,Deflatores!G$4:H$38,2,FALSE)*H208+VLOOKUP(C208,Deflatores!G$4:I$38,3,FALSE)))</f>
        <v/>
      </c>
      <c r="M208" s="6"/>
      <c r="N208" s="6"/>
      <c r="O208" s="111"/>
    </row>
    <row r="209" spans="1:15" x14ac:dyDescent="0.2">
      <c r="A209" s="115" t="s">
        <v>204</v>
      </c>
      <c r="B209" s="113"/>
      <c r="C209" s="113"/>
      <c r="D209" s="113"/>
      <c r="E209" s="113"/>
      <c r="F209" s="105" t="str">
        <f t="shared" si="87"/>
        <v/>
      </c>
      <c r="G209" s="4" t="str">
        <f t="shared" si="88"/>
        <v/>
      </c>
      <c r="H209" s="4" t="str">
        <f t="shared" si="75"/>
        <v/>
      </c>
      <c r="I209" s="105" t="str">
        <f t="shared" si="76"/>
        <v/>
      </c>
      <c r="J209" s="4" t="str">
        <f t="shared" si="77"/>
        <v/>
      </c>
      <c r="K209" s="106" t="str">
        <f t="shared" si="78"/>
        <v/>
      </c>
      <c r="L209" s="106" t="str">
        <f>IF(NOT(ISERROR(VLOOKUP(B209,Deflatores!G$42:H$64,2,FALSE))),VLOOKUP(B209,Deflatores!G$42:H$64,2,FALSE),IF(OR(ISBLANK(C209),ISBLANK(B209)),"",VLOOKUP(C209,Deflatores!G$4:H$38,2,FALSE)*H209+VLOOKUP(C209,Deflatores!G$4:I$38,3,FALSE)))</f>
        <v/>
      </c>
      <c r="M209" s="6"/>
      <c r="N209" s="6"/>
      <c r="O209" s="111"/>
    </row>
    <row r="210" spans="1:15" x14ac:dyDescent="0.2">
      <c r="A210" s="112" t="s">
        <v>205</v>
      </c>
      <c r="B210" s="113" t="s">
        <v>43</v>
      </c>
      <c r="C210" s="113" t="s">
        <v>44</v>
      </c>
      <c r="D210" s="4">
        <v>12</v>
      </c>
      <c r="E210" s="4">
        <v>1</v>
      </c>
      <c r="F210" s="105" t="str">
        <f t="shared" si="87"/>
        <v>Baixa</v>
      </c>
      <c r="G210" s="4" t="str">
        <f t="shared" si="88"/>
        <v>ALIL</v>
      </c>
      <c r="H210" s="4">
        <f t="shared" si="75"/>
        <v>7</v>
      </c>
      <c r="I210" s="105" t="str">
        <f t="shared" si="76"/>
        <v>L</v>
      </c>
      <c r="J210" s="4" t="str">
        <f t="shared" si="77"/>
        <v>ALII</v>
      </c>
      <c r="K210" s="106">
        <f t="shared" si="78"/>
        <v>7</v>
      </c>
      <c r="L210" s="106">
        <f>IF(NOT(ISERROR(VLOOKUP(B210,Deflatores!G$42:H$64,2,FALSE))),VLOOKUP(B210,Deflatores!G$42:H$64,2,FALSE),IF(OR(ISBLANK(C210),ISBLANK(B210)),"",VLOOKUP(C210,Deflatores!G$4:H$38,2,FALSE)*H210+VLOOKUP(C210,Deflatores!G$4:I$38,3,FALSE)))</f>
        <v>7</v>
      </c>
      <c r="M210" s="6"/>
      <c r="N210" s="6"/>
      <c r="O210" s="111"/>
    </row>
    <row r="211" spans="1:15" x14ac:dyDescent="0.2">
      <c r="A211" s="112" t="s">
        <v>206</v>
      </c>
      <c r="B211" s="113" t="s">
        <v>47</v>
      </c>
      <c r="C211" s="113" t="s">
        <v>44</v>
      </c>
      <c r="D211" s="4">
        <v>12</v>
      </c>
      <c r="E211" s="4">
        <v>1</v>
      </c>
      <c r="F211" s="105" t="str">
        <f t="shared" si="87"/>
        <v>Baixa</v>
      </c>
      <c r="G211" s="4" t="str">
        <f t="shared" si="88"/>
        <v>EEL</v>
      </c>
      <c r="H211" s="4">
        <f t="shared" si="75"/>
        <v>3</v>
      </c>
      <c r="I211" s="105" t="str">
        <f t="shared" si="76"/>
        <v>L</v>
      </c>
      <c r="J211" s="4" t="str">
        <f t="shared" si="77"/>
        <v>EEI</v>
      </c>
      <c r="K211" s="106">
        <f t="shared" si="78"/>
        <v>3</v>
      </c>
      <c r="L211" s="106">
        <f>IF(NOT(ISERROR(VLOOKUP(B211,Deflatores!G$42:H$64,2,FALSE))),VLOOKUP(B211,Deflatores!G$42:H$64,2,FALSE),IF(OR(ISBLANK(C211),ISBLANK(B211)),"",VLOOKUP(C211,Deflatores!G$4:H$38,2,FALSE)*H211+VLOOKUP(C211,Deflatores!G$4:I$38,3,FALSE)))</f>
        <v>3</v>
      </c>
      <c r="M211" s="106"/>
      <c r="N211" s="106"/>
      <c r="O211" s="106"/>
    </row>
    <row r="212" spans="1:15" x14ac:dyDescent="0.2">
      <c r="A212" s="112" t="s">
        <v>207</v>
      </c>
      <c r="B212" s="113" t="s">
        <v>47</v>
      </c>
      <c r="C212" s="113" t="s">
        <v>44</v>
      </c>
      <c r="D212" s="4">
        <v>12</v>
      </c>
      <c r="E212" s="4">
        <v>1</v>
      </c>
      <c r="F212" s="105" t="str">
        <f t="shared" si="87"/>
        <v>Baixa</v>
      </c>
      <c r="G212" s="4" t="str">
        <f t="shared" si="88"/>
        <v>EEL</v>
      </c>
      <c r="H212" s="4">
        <f t="shared" si="75"/>
        <v>3</v>
      </c>
      <c r="I212" s="105" t="str">
        <f t="shared" si="76"/>
        <v>L</v>
      </c>
      <c r="J212" s="4" t="str">
        <f t="shared" si="77"/>
        <v>EEI</v>
      </c>
      <c r="K212" s="106">
        <f t="shared" si="78"/>
        <v>3</v>
      </c>
      <c r="L212" s="106">
        <f>IF(NOT(ISERROR(VLOOKUP(B212,Deflatores!G$42:H$64,2,FALSE))),VLOOKUP(B212,Deflatores!G$42:H$64,2,FALSE),IF(OR(ISBLANK(C212),ISBLANK(B212)),"",VLOOKUP(C212,Deflatores!G$4:H$38,2,FALSE)*H212+VLOOKUP(C212,Deflatores!G$4:I$38,3,FALSE)))</f>
        <v>3</v>
      </c>
      <c r="M212" s="106"/>
      <c r="N212" s="106"/>
      <c r="O212" s="106"/>
    </row>
    <row r="213" spans="1:15" x14ac:dyDescent="0.2">
      <c r="A213" s="114" t="s">
        <v>200</v>
      </c>
      <c r="B213" s="113" t="s">
        <v>49</v>
      </c>
      <c r="C213" s="113" t="s">
        <v>44</v>
      </c>
      <c r="D213" s="4">
        <v>8</v>
      </c>
      <c r="E213" s="4">
        <v>1</v>
      </c>
      <c r="F213" s="105" t="str">
        <f t="shared" si="87"/>
        <v>Baixa</v>
      </c>
      <c r="G213" s="4" t="str">
        <f t="shared" si="88"/>
        <v>CEL</v>
      </c>
      <c r="H213" s="4">
        <f t="shared" ref="H213:H275" si="89">IF(ISBLANK(B213),"",IF(B213="ALI",IF(I213="L",7,IF(I213="A",10,15)),IF(B213="AIE",IF(I213="L",5,IF(I213="A",7,10)),IF(B213="SE",IF(I213="L",4,IF(I213="A",5,7)),IF(OR(B213="EE",B213="CE"),IF(I213="L",3,IF(I213="A",4,6)),0)))))</f>
        <v>3</v>
      </c>
      <c r="I213" s="105" t="str">
        <f t="shared" ref="I213:I275" si="90">IF(OR(ISBLANK(D213),ISBLANK(E213)),IF(OR(B213="ALI",B213="AIE"),"L",IF(OR(B213="EE",B213="SE",B213="CE"),"A","")),IF(B213="EE",IF(E213&gt;=3,IF(D213&gt;=5,"H","A"),IF(E213&gt;=2,IF(D213&gt;=16,"H",IF(D213&lt;=4,"L","A")),IF(D213&lt;=15,"L","A"))),IF(OR(B213="SE",B213="CE"),IF(E213&gt;=4,IF(D213&gt;=6,"H","A"),IF(E213&gt;=2,IF(D213&gt;=20,"H",IF(D213&lt;=5,"L","A")),IF(D213&lt;=19,"L","A"))),IF(OR(B213="ALI",B213="AIE"),IF(E213&gt;=6,IF(D213&gt;=20,"H","A"),IF(E213&gt;=2,IF(D213&gt;=51,"H",IF(D213&lt;=19,"L","A")),IF(D213&lt;=50,"L","A"))),""))))</f>
        <v>L</v>
      </c>
      <c r="J213" s="4" t="str">
        <f t="shared" ref="J213:J275" si="91">CONCATENATE(B213,C213)</f>
        <v>CEI</v>
      </c>
      <c r="K213" s="106">
        <f t="shared" ref="K213:K275" si="92">IF(OR(H213="",H213=0),L213,H213)</f>
        <v>3</v>
      </c>
      <c r="L213" s="106">
        <f>IF(NOT(ISERROR(VLOOKUP(B213,Deflatores!G$42:H$64,2,FALSE))),VLOOKUP(B213,Deflatores!G$42:H$64,2,FALSE),IF(OR(ISBLANK(C213),ISBLANK(B213)),"",VLOOKUP(C213,Deflatores!G$4:H$38,2,FALSE)*H213+VLOOKUP(C213,Deflatores!G$4:I$38,3,FALSE)))</f>
        <v>3</v>
      </c>
      <c r="M213" s="106"/>
      <c r="N213" s="106"/>
      <c r="O213" s="106"/>
    </row>
    <row r="214" spans="1:15" x14ac:dyDescent="0.2">
      <c r="A214" s="112" t="s">
        <v>208</v>
      </c>
      <c r="B214" s="113" t="s">
        <v>47</v>
      </c>
      <c r="C214" s="113" t="s">
        <v>44</v>
      </c>
      <c r="D214" s="4">
        <v>3</v>
      </c>
      <c r="E214" s="4">
        <v>1</v>
      </c>
      <c r="F214" s="105" t="str">
        <f t="shared" si="87"/>
        <v>Baixa</v>
      </c>
      <c r="G214" s="4" t="str">
        <f t="shared" si="88"/>
        <v>EEL</v>
      </c>
      <c r="H214" s="4">
        <f t="shared" si="89"/>
        <v>3</v>
      </c>
      <c r="I214" s="105" t="str">
        <f t="shared" si="90"/>
        <v>L</v>
      </c>
      <c r="J214" s="4" t="str">
        <f t="shared" si="91"/>
        <v>EEI</v>
      </c>
      <c r="K214" s="106">
        <f t="shared" si="92"/>
        <v>3</v>
      </c>
      <c r="L214" s="106">
        <f>IF(NOT(ISERROR(VLOOKUP(B214,Deflatores!G$42:H$64,2,FALSE))),VLOOKUP(B214,Deflatores!G$42:H$64,2,FALSE),IF(OR(ISBLANK(C214),ISBLANK(B214)),"",VLOOKUP(C214,Deflatores!G$4:H$38,2,FALSE)*H214+VLOOKUP(C214,Deflatores!G$4:I$38,3,FALSE)))</f>
        <v>3</v>
      </c>
      <c r="M214" s="106"/>
      <c r="N214" s="106"/>
      <c r="O214" s="106"/>
    </row>
    <row r="215" spans="1:15" x14ac:dyDescent="0.2">
      <c r="A215" s="112" t="s">
        <v>209</v>
      </c>
      <c r="B215" s="113" t="s">
        <v>49</v>
      </c>
      <c r="C215" s="113" t="s">
        <v>44</v>
      </c>
      <c r="D215" s="4">
        <v>10</v>
      </c>
      <c r="E215" s="4">
        <v>2</v>
      </c>
      <c r="F215" s="105" t="str">
        <f t="shared" si="87"/>
        <v>Média</v>
      </c>
      <c r="G215" s="4" t="str">
        <f t="shared" si="88"/>
        <v>CEA</v>
      </c>
      <c r="H215" s="4">
        <f t="shared" si="89"/>
        <v>4</v>
      </c>
      <c r="I215" s="105" t="str">
        <f t="shared" si="90"/>
        <v>A</v>
      </c>
      <c r="J215" s="4" t="str">
        <f t="shared" si="91"/>
        <v>CEI</v>
      </c>
      <c r="K215" s="106">
        <f t="shared" si="92"/>
        <v>4</v>
      </c>
      <c r="L215" s="106">
        <f>IF(NOT(ISERROR(VLOOKUP(B215,Deflatores!G$42:H$64,2,FALSE))),VLOOKUP(B215,Deflatores!G$42:H$64,2,FALSE),IF(OR(ISBLANK(C215),ISBLANK(B215)),"",VLOOKUP(C215,Deflatores!G$4:H$38,2,FALSE)*H215+VLOOKUP(C215,Deflatores!G$4:I$38,3,FALSE)))</f>
        <v>4</v>
      </c>
      <c r="M215" s="106"/>
      <c r="N215" s="106"/>
      <c r="O215" s="106"/>
    </row>
    <row r="216" spans="1:15" x14ac:dyDescent="0.2">
      <c r="A216" s="106"/>
      <c r="B216" s="106"/>
      <c r="C216" s="106"/>
      <c r="D216" s="106"/>
      <c r="E216" s="106"/>
      <c r="F216" s="106" t="str">
        <f t="shared" si="87"/>
        <v/>
      </c>
      <c r="G216" s="106" t="str">
        <f t="shared" si="88"/>
        <v/>
      </c>
      <c r="H216" s="4" t="str">
        <f t="shared" si="89"/>
        <v/>
      </c>
      <c r="I216" s="105" t="str">
        <f t="shared" si="90"/>
        <v/>
      </c>
      <c r="J216" s="4" t="str">
        <f t="shared" si="91"/>
        <v/>
      </c>
      <c r="K216" s="106" t="str">
        <f t="shared" si="92"/>
        <v/>
      </c>
      <c r="L216" s="106" t="str">
        <f>IF(NOT(ISERROR(VLOOKUP(B216,Deflatores!G$42:H$64,2,FALSE))),VLOOKUP(B216,Deflatores!G$42:H$64,2,FALSE),IF(OR(ISBLANK(C216),ISBLANK(B216)),"",VLOOKUP(C216,Deflatores!G$4:H$38,2,FALSE)*H216+VLOOKUP(C216,Deflatores!G$4:I$38,3,FALSE)))</f>
        <v/>
      </c>
      <c r="M216" s="106"/>
      <c r="N216" s="106"/>
      <c r="O216" s="106"/>
    </row>
    <row r="217" spans="1:15" x14ac:dyDescent="0.2">
      <c r="A217" s="115" t="s">
        <v>210</v>
      </c>
      <c r="B217" s="113"/>
      <c r="C217" s="113"/>
      <c r="D217" s="113"/>
      <c r="E217" s="113"/>
      <c r="F217" s="105" t="str">
        <f t="shared" si="87"/>
        <v/>
      </c>
      <c r="G217" s="4" t="str">
        <f t="shared" si="88"/>
        <v/>
      </c>
      <c r="H217" s="4" t="str">
        <f t="shared" si="89"/>
        <v/>
      </c>
      <c r="I217" s="105" t="str">
        <f t="shared" si="90"/>
        <v/>
      </c>
      <c r="J217" s="4" t="str">
        <f t="shared" si="91"/>
        <v/>
      </c>
      <c r="K217" s="106" t="str">
        <f t="shared" si="92"/>
        <v/>
      </c>
      <c r="L217" s="106" t="str">
        <f>IF(NOT(ISERROR(VLOOKUP(B217,Deflatores!G$42:H$64,2,FALSE))),VLOOKUP(B217,Deflatores!G$42:H$64,2,FALSE),IF(OR(ISBLANK(C217),ISBLANK(B217)),"",VLOOKUP(C217,Deflatores!G$4:H$38,2,FALSE)*H217+VLOOKUP(C217,Deflatores!G$4:I$38,3,FALSE)))</f>
        <v/>
      </c>
      <c r="M217" s="6"/>
      <c r="N217" s="6"/>
      <c r="O217" s="111"/>
    </row>
    <row r="218" spans="1:15" x14ac:dyDescent="0.2">
      <c r="A218" s="112" t="s">
        <v>211</v>
      </c>
      <c r="B218" s="113" t="s">
        <v>49</v>
      </c>
      <c r="C218" s="113" t="s">
        <v>44</v>
      </c>
      <c r="D218" s="4">
        <v>9</v>
      </c>
      <c r="E218" s="4">
        <v>3</v>
      </c>
      <c r="F218" s="105" t="str">
        <f t="shared" si="87"/>
        <v>Média</v>
      </c>
      <c r="G218" s="4" t="str">
        <f t="shared" si="88"/>
        <v>CEA</v>
      </c>
      <c r="H218" s="4">
        <f t="shared" si="89"/>
        <v>4</v>
      </c>
      <c r="I218" s="105" t="str">
        <f t="shared" si="90"/>
        <v>A</v>
      </c>
      <c r="J218" s="4" t="str">
        <f t="shared" si="91"/>
        <v>CEI</v>
      </c>
      <c r="K218" s="106">
        <f t="shared" si="92"/>
        <v>4</v>
      </c>
      <c r="L218" s="106">
        <f>IF(NOT(ISERROR(VLOOKUP(B218,Deflatores!G$42:H$64,2,FALSE))),VLOOKUP(B218,Deflatores!G$42:H$64,2,FALSE),IF(OR(ISBLANK(C218),ISBLANK(B218)),"",VLOOKUP(C218,Deflatores!G$4:H$38,2,FALSE)*H218+VLOOKUP(C218,Deflatores!G$4:I$38,3,FALSE)))</f>
        <v>4</v>
      </c>
      <c r="M218" s="6"/>
      <c r="N218" s="6"/>
      <c r="O218" s="111"/>
    </row>
    <row r="219" spans="1:15" x14ac:dyDescent="0.2">
      <c r="A219" s="112"/>
      <c r="B219" s="113"/>
      <c r="C219" s="113"/>
      <c r="D219" s="4"/>
      <c r="E219" s="4"/>
      <c r="F219" s="105" t="str">
        <f t="shared" si="87"/>
        <v/>
      </c>
      <c r="G219" s="4" t="str">
        <f t="shared" si="88"/>
        <v/>
      </c>
      <c r="H219" s="4" t="str">
        <f t="shared" si="89"/>
        <v/>
      </c>
      <c r="I219" s="105" t="str">
        <f t="shared" si="90"/>
        <v/>
      </c>
      <c r="J219" s="4" t="str">
        <f t="shared" si="91"/>
        <v/>
      </c>
      <c r="K219" s="106" t="str">
        <f t="shared" si="92"/>
        <v/>
      </c>
      <c r="L219" s="106" t="str">
        <f>IF(NOT(ISERROR(VLOOKUP(B219,Deflatores!G$42:H$64,2,FALSE))),VLOOKUP(B219,Deflatores!G$42:H$64,2,FALSE),IF(OR(ISBLANK(C219),ISBLANK(B219)),"",VLOOKUP(C219,Deflatores!G$4:H$38,2,FALSE)*H219+VLOOKUP(C219,Deflatores!G$4:I$38,3,FALSE)))</f>
        <v/>
      </c>
      <c r="M219" s="6"/>
      <c r="N219" s="6"/>
      <c r="O219" s="111"/>
    </row>
    <row r="220" spans="1:15" x14ac:dyDescent="0.2">
      <c r="A220" s="115" t="s">
        <v>212</v>
      </c>
      <c r="B220" s="113"/>
      <c r="C220" s="113"/>
      <c r="D220" s="113"/>
      <c r="E220" s="113"/>
      <c r="F220" s="105" t="str">
        <f t="shared" si="87"/>
        <v/>
      </c>
      <c r="G220" s="4" t="str">
        <f t="shared" si="88"/>
        <v/>
      </c>
      <c r="H220" s="4" t="str">
        <f t="shared" si="89"/>
        <v/>
      </c>
      <c r="I220" s="105" t="str">
        <f t="shared" si="90"/>
        <v/>
      </c>
      <c r="J220" s="4" t="str">
        <f t="shared" si="91"/>
        <v/>
      </c>
      <c r="K220" s="106" t="str">
        <f t="shared" si="92"/>
        <v/>
      </c>
      <c r="L220" s="106" t="str">
        <f>IF(NOT(ISERROR(VLOOKUP(B220,Deflatores!G$42:H$64,2,FALSE))),VLOOKUP(B220,Deflatores!G$42:H$64,2,FALSE),IF(OR(ISBLANK(C220),ISBLANK(B220)),"",VLOOKUP(C220,Deflatores!G$4:H$38,2,FALSE)*H220+VLOOKUP(C220,Deflatores!G$4:I$38,3,FALSE)))</f>
        <v/>
      </c>
      <c r="M220" s="6"/>
      <c r="N220" s="6"/>
      <c r="O220" s="111"/>
    </row>
    <row r="221" spans="1:15" x14ac:dyDescent="0.2">
      <c r="A221" s="112" t="s">
        <v>213</v>
      </c>
      <c r="B221" s="113" t="s">
        <v>43</v>
      </c>
      <c r="C221" s="113" t="s">
        <v>44</v>
      </c>
      <c r="D221" s="4">
        <v>8</v>
      </c>
      <c r="E221" s="4">
        <v>1</v>
      </c>
      <c r="F221" s="105" t="str">
        <f t="shared" si="87"/>
        <v>Baixa</v>
      </c>
      <c r="G221" s="4" t="str">
        <f t="shared" si="88"/>
        <v>ALIL</v>
      </c>
      <c r="H221" s="4">
        <f t="shared" si="89"/>
        <v>7</v>
      </c>
      <c r="I221" s="105" t="str">
        <f t="shared" si="90"/>
        <v>L</v>
      </c>
      <c r="J221" s="4" t="str">
        <f t="shared" si="91"/>
        <v>ALII</v>
      </c>
      <c r="K221" s="106">
        <f t="shared" si="92"/>
        <v>7</v>
      </c>
      <c r="L221" s="106">
        <f>IF(NOT(ISERROR(VLOOKUP(B221,Deflatores!G$42:H$64,2,FALSE))),VLOOKUP(B221,Deflatores!G$42:H$64,2,FALSE),IF(OR(ISBLANK(C221),ISBLANK(B221)),"",VLOOKUP(C221,Deflatores!G$4:H$38,2,FALSE)*H221+VLOOKUP(C221,Deflatores!G$4:I$38,3,FALSE)))</f>
        <v>7</v>
      </c>
      <c r="M221" s="6"/>
      <c r="N221" s="6"/>
      <c r="O221" s="111"/>
    </row>
    <row r="222" spans="1:15" x14ac:dyDescent="0.2">
      <c r="A222" s="112" t="s">
        <v>214</v>
      </c>
      <c r="B222" s="113" t="s">
        <v>47</v>
      </c>
      <c r="C222" s="113" t="s">
        <v>44</v>
      </c>
      <c r="D222" s="4">
        <v>8</v>
      </c>
      <c r="E222" s="4">
        <v>3</v>
      </c>
      <c r="F222" s="105" t="str">
        <f t="shared" si="87"/>
        <v>Alta</v>
      </c>
      <c r="G222" s="4" t="str">
        <f t="shared" si="88"/>
        <v>EEH</v>
      </c>
      <c r="H222" s="4">
        <f t="shared" si="89"/>
        <v>6</v>
      </c>
      <c r="I222" s="105" t="str">
        <f t="shared" si="90"/>
        <v>H</v>
      </c>
      <c r="J222" s="4" t="str">
        <f t="shared" si="91"/>
        <v>EEI</v>
      </c>
      <c r="K222" s="106">
        <f t="shared" si="92"/>
        <v>6</v>
      </c>
      <c r="L222" s="106">
        <f>IF(NOT(ISERROR(VLOOKUP(B222,Deflatores!G$42:H$64,2,FALSE))),VLOOKUP(B222,Deflatores!G$42:H$64,2,FALSE),IF(OR(ISBLANK(C222),ISBLANK(B222)),"",VLOOKUP(C222,Deflatores!G$4:H$38,2,FALSE)*H222+VLOOKUP(C222,Deflatores!G$4:I$38,3,FALSE)))</f>
        <v>6</v>
      </c>
      <c r="M222" s="106"/>
      <c r="N222" s="106"/>
      <c r="O222" s="106"/>
    </row>
    <row r="223" spans="1:15" ht="13.5" customHeight="1" x14ac:dyDescent="0.2">
      <c r="A223" s="114" t="s">
        <v>215</v>
      </c>
      <c r="B223" s="113" t="s">
        <v>49</v>
      </c>
      <c r="C223" s="113" t="s">
        <v>44</v>
      </c>
      <c r="D223" s="4">
        <v>2</v>
      </c>
      <c r="E223" s="4">
        <v>1</v>
      </c>
      <c r="F223" s="105" t="str">
        <f t="shared" si="87"/>
        <v>Baixa</v>
      </c>
      <c r="G223" s="4" t="str">
        <f t="shared" si="88"/>
        <v>CEL</v>
      </c>
      <c r="H223" s="4">
        <f t="shared" si="89"/>
        <v>3</v>
      </c>
      <c r="I223" s="105" t="str">
        <f t="shared" si="90"/>
        <v>L</v>
      </c>
      <c r="J223" s="4" t="str">
        <f t="shared" si="91"/>
        <v>CEI</v>
      </c>
      <c r="K223" s="106">
        <f t="shared" si="92"/>
        <v>3</v>
      </c>
      <c r="L223" s="106">
        <f>IF(NOT(ISERROR(VLOOKUP(B223,Deflatores!G$42:H$64,2,FALSE))),VLOOKUP(B223,Deflatores!G$42:H$64,2,FALSE),IF(OR(ISBLANK(C223),ISBLANK(B223)),"",VLOOKUP(C223,Deflatores!G$4:H$38,2,FALSE)*H223+VLOOKUP(C223,Deflatores!G$4:I$38,3,FALSE)))</f>
        <v>3</v>
      </c>
      <c r="M223" s="6"/>
      <c r="N223" s="6"/>
      <c r="O223" s="111"/>
    </row>
    <row r="224" spans="1:15" x14ac:dyDescent="0.2">
      <c r="A224" s="112" t="s">
        <v>216</v>
      </c>
      <c r="B224" s="113" t="s">
        <v>47</v>
      </c>
      <c r="C224" s="113" t="s">
        <v>44</v>
      </c>
      <c r="D224" s="4">
        <v>8</v>
      </c>
      <c r="E224" s="4">
        <v>3</v>
      </c>
      <c r="F224" s="105" t="str">
        <f t="shared" si="87"/>
        <v>Alta</v>
      </c>
      <c r="G224" s="4" t="str">
        <f t="shared" si="88"/>
        <v>EEH</v>
      </c>
      <c r="H224" s="4">
        <f t="shared" si="89"/>
        <v>6</v>
      </c>
      <c r="I224" s="105" t="str">
        <f t="shared" si="90"/>
        <v>H</v>
      </c>
      <c r="J224" s="4" t="str">
        <f t="shared" si="91"/>
        <v>EEI</v>
      </c>
      <c r="K224" s="106">
        <f t="shared" si="92"/>
        <v>6</v>
      </c>
      <c r="L224" s="106">
        <f>IF(NOT(ISERROR(VLOOKUP(B224,Deflatores!G$42:H$64,2,FALSE))),VLOOKUP(B224,Deflatores!G$42:H$64,2,FALSE),IF(OR(ISBLANK(C224),ISBLANK(B224)),"",VLOOKUP(C224,Deflatores!G$4:H$38,2,FALSE)*H224+VLOOKUP(C224,Deflatores!G$4:I$38,3,FALSE)))</f>
        <v>6</v>
      </c>
      <c r="M224" s="106"/>
      <c r="N224" s="106"/>
      <c r="O224" s="106"/>
    </row>
    <row r="225" spans="1:15" x14ac:dyDescent="0.2">
      <c r="A225" s="114" t="s">
        <v>200</v>
      </c>
      <c r="B225" s="113" t="s">
        <v>49</v>
      </c>
      <c r="C225" s="113" t="s">
        <v>44</v>
      </c>
      <c r="D225" s="4">
        <v>6</v>
      </c>
      <c r="E225" s="4">
        <v>3</v>
      </c>
      <c r="F225" s="105" t="str">
        <f t="shared" si="87"/>
        <v>Média</v>
      </c>
      <c r="G225" s="4" t="str">
        <f t="shared" si="88"/>
        <v>CEA</v>
      </c>
      <c r="H225" s="4">
        <f t="shared" si="89"/>
        <v>4</v>
      </c>
      <c r="I225" s="105" t="str">
        <f t="shared" si="90"/>
        <v>A</v>
      </c>
      <c r="J225" s="4" t="str">
        <f t="shared" si="91"/>
        <v>CEI</v>
      </c>
      <c r="K225" s="106">
        <f t="shared" si="92"/>
        <v>4</v>
      </c>
      <c r="L225" s="106">
        <f>IF(NOT(ISERROR(VLOOKUP(B225,Deflatores!G$42:H$64,2,FALSE))),VLOOKUP(B225,Deflatores!G$42:H$64,2,FALSE),IF(OR(ISBLANK(C225),ISBLANK(B225)),"",VLOOKUP(C225,Deflatores!G$4:H$38,2,FALSE)*H225+VLOOKUP(C225,Deflatores!G$4:I$38,3,FALSE)))</f>
        <v>4</v>
      </c>
      <c r="M225" s="106"/>
      <c r="N225" s="106"/>
      <c r="O225" s="106"/>
    </row>
    <row r="226" spans="1:15" x14ac:dyDescent="0.2">
      <c r="A226" s="112" t="s">
        <v>217</v>
      </c>
      <c r="B226" s="113" t="s">
        <v>49</v>
      </c>
      <c r="C226" s="113" t="s">
        <v>44</v>
      </c>
      <c r="D226" s="4">
        <v>8</v>
      </c>
      <c r="E226" s="4">
        <v>3</v>
      </c>
      <c r="F226" s="105" t="str">
        <f t="shared" si="87"/>
        <v>Média</v>
      </c>
      <c r="G226" s="4" t="str">
        <f t="shared" si="88"/>
        <v>CEA</v>
      </c>
      <c r="H226" s="4">
        <f t="shared" si="89"/>
        <v>4</v>
      </c>
      <c r="I226" s="105" t="str">
        <f t="shared" si="90"/>
        <v>A</v>
      </c>
      <c r="J226" s="4" t="str">
        <f t="shared" si="91"/>
        <v>CEI</v>
      </c>
      <c r="K226" s="106">
        <f t="shared" si="92"/>
        <v>4</v>
      </c>
      <c r="L226" s="106">
        <f>IF(NOT(ISERROR(VLOOKUP(B226,Deflatores!G$42:H$64,2,FALSE))),VLOOKUP(B226,Deflatores!G$42:H$64,2,FALSE),IF(OR(ISBLANK(C226),ISBLANK(B226)),"",VLOOKUP(C226,Deflatores!G$4:H$38,2,FALSE)*H226+VLOOKUP(C226,Deflatores!G$4:I$38,3,FALSE)))</f>
        <v>4</v>
      </c>
      <c r="M226" s="106"/>
      <c r="N226" s="106"/>
      <c r="O226" s="106"/>
    </row>
    <row r="227" spans="1:15" x14ac:dyDescent="0.2">
      <c r="A227" s="112" t="s">
        <v>218</v>
      </c>
      <c r="B227" s="113" t="s">
        <v>47</v>
      </c>
      <c r="C227" s="113" t="s">
        <v>44</v>
      </c>
      <c r="D227" s="4">
        <v>3</v>
      </c>
      <c r="E227" s="4">
        <v>1</v>
      </c>
      <c r="F227" s="105" t="str">
        <f t="shared" si="87"/>
        <v>Baixa</v>
      </c>
      <c r="G227" s="4" t="str">
        <f t="shared" si="88"/>
        <v>EEL</v>
      </c>
      <c r="H227" s="4">
        <f t="shared" si="89"/>
        <v>3</v>
      </c>
      <c r="I227" s="105" t="str">
        <f t="shared" si="90"/>
        <v>L</v>
      </c>
      <c r="J227" s="4" t="str">
        <f t="shared" si="91"/>
        <v>EEI</v>
      </c>
      <c r="K227" s="106">
        <f t="shared" si="92"/>
        <v>3</v>
      </c>
      <c r="L227" s="106">
        <f>IF(NOT(ISERROR(VLOOKUP(B227,Deflatores!G$42:H$64,2,FALSE))),VLOOKUP(B227,Deflatores!G$42:H$64,2,FALSE),IF(OR(ISBLANK(C227),ISBLANK(B227)),"",VLOOKUP(C227,Deflatores!G$4:H$38,2,FALSE)*H227+VLOOKUP(C227,Deflatores!G$4:I$38,3,FALSE)))</f>
        <v>3</v>
      </c>
      <c r="M227" s="106"/>
      <c r="N227" s="106"/>
      <c r="O227" s="106"/>
    </row>
    <row r="228" spans="1:15" x14ac:dyDescent="0.2">
      <c r="A228" s="112" t="s">
        <v>219</v>
      </c>
      <c r="B228" s="113" t="s">
        <v>49</v>
      </c>
      <c r="C228" s="113" t="s">
        <v>44</v>
      </c>
      <c r="D228" s="4">
        <v>8</v>
      </c>
      <c r="E228" s="4">
        <v>3</v>
      </c>
      <c r="F228" s="105" t="str">
        <f t="shared" si="87"/>
        <v>Média</v>
      </c>
      <c r="G228" s="4" t="str">
        <f t="shared" si="88"/>
        <v>CEA</v>
      </c>
      <c r="H228" s="4">
        <f t="shared" si="89"/>
        <v>4</v>
      </c>
      <c r="I228" s="105" t="str">
        <f t="shared" si="90"/>
        <v>A</v>
      </c>
      <c r="J228" s="4" t="str">
        <f t="shared" si="91"/>
        <v>CEI</v>
      </c>
      <c r="K228" s="106">
        <f t="shared" si="92"/>
        <v>4</v>
      </c>
      <c r="L228" s="106">
        <f>IF(NOT(ISERROR(VLOOKUP(B228,Deflatores!G$42:H$64,2,FALSE))),VLOOKUP(B228,Deflatores!G$42:H$64,2,FALSE),IF(OR(ISBLANK(C228),ISBLANK(B228)),"",VLOOKUP(C228,Deflatores!G$4:H$38,2,FALSE)*H228+VLOOKUP(C228,Deflatores!G$4:I$38,3,FALSE)))</f>
        <v>4</v>
      </c>
      <c r="M228" s="106"/>
      <c r="N228" s="106"/>
      <c r="O228" s="106"/>
    </row>
    <row r="229" spans="1:15" x14ac:dyDescent="0.2">
      <c r="A229" s="112" t="s">
        <v>220</v>
      </c>
      <c r="B229" s="113" t="s">
        <v>49</v>
      </c>
      <c r="C229" s="113" t="s">
        <v>44</v>
      </c>
      <c r="D229" s="4">
        <v>8</v>
      </c>
      <c r="E229" s="4">
        <v>3</v>
      </c>
      <c r="F229" s="105" t="str">
        <f t="shared" si="87"/>
        <v>Média</v>
      </c>
      <c r="G229" s="4" t="str">
        <f t="shared" si="88"/>
        <v>CEA</v>
      </c>
      <c r="H229" s="4">
        <f t="shared" si="89"/>
        <v>4</v>
      </c>
      <c r="I229" s="105" t="str">
        <f t="shared" si="90"/>
        <v>A</v>
      </c>
      <c r="J229" s="4" t="str">
        <f t="shared" si="91"/>
        <v>CEI</v>
      </c>
      <c r="K229" s="106">
        <f t="shared" si="92"/>
        <v>4</v>
      </c>
      <c r="L229" s="106">
        <f>IF(NOT(ISERROR(VLOOKUP(B229,Deflatores!G$42:H$64,2,FALSE))),VLOOKUP(B229,Deflatores!G$42:H$64,2,FALSE),IF(OR(ISBLANK(C229),ISBLANK(B229)),"",VLOOKUP(C229,Deflatores!G$4:H$38,2,FALSE)*H229+VLOOKUP(C229,Deflatores!G$4:I$38,3,FALSE)))</f>
        <v>4</v>
      </c>
      <c r="M229" s="106"/>
      <c r="N229" s="106"/>
      <c r="O229" s="106"/>
    </row>
    <row r="230" spans="1:15" x14ac:dyDescent="0.2">
      <c r="A230" s="106"/>
      <c r="B230" s="106"/>
      <c r="C230" s="106"/>
      <c r="D230" s="106"/>
      <c r="E230" s="106"/>
      <c r="F230" s="105" t="str">
        <f t="shared" si="87"/>
        <v/>
      </c>
      <c r="G230" s="4" t="str">
        <f t="shared" si="88"/>
        <v/>
      </c>
      <c r="H230" s="4" t="str">
        <f t="shared" si="89"/>
        <v/>
      </c>
      <c r="I230" s="105" t="str">
        <f t="shared" si="90"/>
        <v/>
      </c>
      <c r="J230" s="4" t="str">
        <f t="shared" si="91"/>
        <v/>
      </c>
      <c r="K230" s="106" t="str">
        <f t="shared" si="92"/>
        <v/>
      </c>
      <c r="L230" s="106" t="str">
        <f>IF(NOT(ISERROR(VLOOKUP(B230,Deflatores!G$42:H$64,2,FALSE))),VLOOKUP(B230,Deflatores!G$42:H$64,2,FALSE),IF(OR(ISBLANK(C230),ISBLANK(B230)),"",VLOOKUP(C230,Deflatores!G$4:H$38,2,FALSE)*H230+VLOOKUP(C230,Deflatores!G$4:I$38,3,FALSE)))</f>
        <v/>
      </c>
      <c r="M230" s="106"/>
      <c r="N230" s="106"/>
      <c r="O230" s="106"/>
    </row>
    <row r="231" spans="1:15" x14ac:dyDescent="0.2">
      <c r="A231" s="115" t="s">
        <v>221</v>
      </c>
      <c r="B231" s="113"/>
      <c r="C231" s="113"/>
      <c r="D231" s="113"/>
      <c r="E231" s="113"/>
      <c r="F231" s="106" t="str">
        <f t="shared" si="87"/>
        <v/>
      </c>
      <c r="G231" s="106" t="str">
        <f t="shared" si="88"/>
        <v/>
      </c>
      <c r="H231" s="4" t="str">
        <f t="shared" si="89"/>
        <v/>
      </c>
      <c r="I231" s="105" t="str">
        <f t="shared" si="90"/>
        <v/>
      </c>
      <c r="J231" s="4" t="str">
        <f t="shared" si="91"/>
        <v/>
      </c>
      <c r="K231" s="106" t="str">
        <f t="shared" si="92"/>
        <v/>
      </c>
      <c r="L231" s="106" t="str">
        <f>IF(NOT(ISERROR(VLOOKUP(B231,Deflatores!G$42:H$64,2,FALSE))),VLOOKUP(B231,Deflatores!G$42:H$64,2,FALSE),IF(OR(ISBLANK(C231),ISBLANK(B231)),"",VLOOKUP(C231,Deflatores!G$4:H$38,2,FALSE)*H231+VLOOKUP(C231,Deflatores!G$4:I$38,3,FALSE)))</f>
        <v/>
      </c>
      <c r="M231" s="106"/>
      <c r="N231" s="106"/>
      <c r="O231" s="106"/>
    </row>
    <row r="232" spans="1:15" x14ac:dyDescent="0.2">
      <c r="A232" s="112" t="s">
        <v>222</v>
      </c>
      <c r="B232" s="113" t="s">
        <v>43</v>
      </c>
      <c r="C232" s="113" t="s">
        <v>44</v>
      </c>
      <c r="D232" s="4">
        <v>19</v>
      </c>
      <c r="E232" s="4">
        <v>2</v>
      </c>
      <c r="F232" s="106" t="str">
        <f t="shared" si="87"/>
        <v>Baixa</v>
      </c>
      <c r="G232" s="106" t="str">
        <f t="shared" si="88"/>
        <v>ALIL</v>
      </c>
      <c r="H232" s="4">
        <f t="shared" si="89"/>
        <v>7</v>
      </c>
      <c r="I232" s="105" t="str">
        <f t="shared" si="90"/>
        <v>L</v>
      </c>
      <c r="J232" s="4" t="str">
        <f t="shared" si="91"/>
        <v>ALII</v>
      </c>
      <c r="K232" s="106">
        <f t="shared" si="92"/>
        <v>7</v>
      </c>
      <c r="L232" s="106">
        <f>IF(NOT(ISERROR(VLOOKUP(B232,Deflatores!G$42:H$64,2,FALSE))),VLOOKUP(B232,Deflatores!G$42:H$64,2,FALSE),IF(OR(ISBLANK(C232),ISBLANK(B232)),"",VLOOKUP(C232,Deflatores!G$4:H$38,2,FALSE)*H232+VLOOKUP(C232,Deflatores!G$4:I$38,3,FALSE)))</f>
        <v>7</v>
      </c>
      <c r="M232" s="106"/>
      <c r="N232" s="106"/>
      <c r="O232" s="106"/>
    </row>
    <row r="233" spans="1:15" x14ac:dyDescent="0.2">
      <c r="A233" s="112" t="s">
        <v>223</v>
      </c>
      <c r="B233" s="113" t="s">
        <v>49</v>
      </c>
      <c r="C233" s="113" t="s">
        <v>44</v>
      </c>
      <c r="D233" s="4">
        <v>12</v>
      </c>
      <c r="E233" s="4">
        <v>2</v>
      </c>
      <c r="F233" s="106" t="str">
        <f t="shared" si="87"/>
        <v>Média</v>
      </c>
      <c r="G233" s="106" t="str">
        <f t="shared" si="88"/>
        <v>CEA</v>
      </c>
      <c r="H233" s="4">
        <f t="shared" si="89"/>
        <v>4</v>
      </c>
      <c r="I233" s="105" t="str">
        <f t="shared" si="90"/>
        <v>A</v>
      </c>
      <c r="J233" s="4" t="str">
        <f t="shared" si="91"/>
        <v>CEI</v>
      </c>
      <c r="K233" s="106">
        <f t="shared" si="92"/>
        <v>4</v>
      </c>
      <c r="L233" s="106">
        <f>IF(NOT(ISERROR(VLOOKUP(B233,Deflatores!G$42:H$64,2,FALSE))),VLOOKUP(B233,Deflatores!G$42:H$64,2,FALSE),IF(OR(ISBLANK(C233),ISBLANK(B233)),"",VLOOKUP(C233,Deflatores!G$4:H$38,2,FALSE)*H233+VLOOKUP(C233,Deflatores!G$4:I$38,3,FALSE)))</f>
        <v>4</v>
      </c>
      <c r="M233" s="106"/>
      <c r="N233" s="106"/>
      <c r="O233" s="106"/>
    </row>
    <row r="234" spans="1:15" x14ac:dyDescent="0.2">
      <c r="A234" s="112" t="s">
        <v>224</v>
      </c>
      <c r="B234" s="113" t="s">
        <v>49</v>
      </c>
      <c r="C234" s="113" t="s">
        <v>44</v>
      </c>
      <c r="D234" s="4">
        <v>7</v>
      </c>
      <c r="E234" s="4">
        <v>2</v>
      </c>
      <c r="F234" s="106" t="str">
        <f t="shared" si="87"/>
        <v>Média</v>
      </c>
      <c r="G234" s="106" t="str">
        <f t="shared" si="88"/>
        <v>CEA</v>
      </c>
      <c r="H234" s="4">
        <f t="shared" si="89"/>
        <v>4</v>
      </c>
      <c r="I234" s="105" t="str">
        <f t="shared" si="90"/>
        <v>A</v>
      </c>
      <c r="J234" s="4" t="str">
        <f t="shared" si="91"/>
        <v>CEI</v>
      </c>
      <c r="K234" s="106">
        <f t="shared" si="92"/>
        <v>4</v>
      </c>
      <c r="L234" s="106">
        <f>IF(NOT(ISERROR(VLOOKUP(B234,Deflatores!G$42:H$64,2,FALSE))),VLOOKUP(B234,Deflatores!G$42:H$64,2,FALSE),IF(OR(ISBLANK(C234),ISBLANK(B234)),"",VLOOKUP(C234,Deflatores!G$4:H$38,2,FALSE)*H234+VLOOKUP(C234,Deflatores!G$4:I$38,3,FALSE)))</f>
        <v>4</v>
      </c>
      <c r="M234" s="106"/>
      <c r="N234" s="106"/>
      <c r="O234" s="106"/>
    </row>
    <row r="235" spans="1:15" x14ac:dyDescent="0.2">
      <c r="A235" s="112" t="s">
        <v>225</v>
      </c>
      <c r="B235" s="113" t="s">
        <v>49</v>
      </c>
      <c r="C235" s="113" t="s">
        <v>44</v>
      </c>
      <c r="D235" s="4">
        <v>22</v>
      </c>
      <c r="E235" s="4">
        <v>2</v>
      </c>
      <c r="F235" s="106" t="str">
        <f t="shared" si="87"/>
        <v>Alta</v>
      </c>
      <c r="G235" s="106" t="str">
        <f t="shared" si="88"/>
        <v>CEH</v>
      </c>
      <c r="H235" s="4">
        <f t="shared" si="89"/>
        <v>6</v>
      </c>
      <c r="I235" s="105" t="str">
        <f t="shared" si="90"/>
        <v>H</v>
      </c>
      <c r="J235" s="4" t="str">
        <f t="shared" si="91"/>
        <v>CEI</v>
      </c>
      <c r="K235" s="106">
        <f t="shared" si="92"/>
        <v>6</v>
      </c>
      <c r="L235" s="106">
        <f>IF(NOT(ISERROR(VLOOKUP(B235,Deflatores!G$42:H$64,2,FALSE))),VLOOKUP(B235,Deflatores!G$42:H$64,2,FALSE),IF(OR(ISBLANK(C235),ISBLANK(B235)),"",VLOOKUP(C235,Deflatores!G$4:H$38,2,FALSE)*H235+VLOOKUP(C235,Deflatores!G$4:I$38,3,FALSE)))</f>
        <v>6</v>
      </c>
      <c r="M235" s="106"/>
      <c r="N235" s="106"/>
      <c r="O235" s="106"/>
    </row>
    <row r="236" spans="1:15" x14ac:dyDescent="0.2">
      <c r="H236" s="4" t="str">
        <f t="shared" si="89"/>
        <v/>
      </c>
      <c r="I236" s="105" t="str">
        <f t="shared" si="90"/>
        <v/>
      </c>
      <c r="J236" s="4" t="str">
        <f t="shared" si="91"/>
        <v/>
      </c>
      <c r="K236" s="106" t="str">
        <f t="shared" si="92"/>
        <v/>
      </c>
      <c r="L236" s="106" t="str">
        <f>IF(NOT(ISERROR(VLOOKUP(B236,Deflatores!G$42:H$64,2,FALSE))),VLOOKUP(B236,Deflatores!G$42:H$64,2,FALSE),IF(OR(ISBLANK(C236),ISBLANK(B236)),"",VLOOKUP(C236,Deflatores!G$4:H$38,2,FALSE)*H236+VLOOKUP(C236,Deflatores!G$4:I$38,3,FALSE)))</f>
        <v/>
      </c>
    </row>
    <row r="237" spans="1:15" x14ac:dyDescent="0.2">
      <c r="A237" s="115" t="s">
        <v>451</v>
      </c>
      <c r="B237" s="113"/>
      <c r="C237" s="113"/>
      <c r="D237" s="113"/>
      <c r="E237" s="113"/>
      <c r="F237" s="106" t="str">
        <f t="shared" ref="F237:F255" si="93">IF(ISBLANK(B237),"",IF(I237="L","Baixa",IF(I237="A","Média",IF(I237="","","Alta"))))</f>
        <v/>
      </c>
      <c r="G237" s="106" t="str">
        <f t="shared" ref="G237:G255" si="94">CONCATENATE(B237,I237)</f>
        <v/>
      </c>
      <c r="H237" s="4" t="str">
        <f t="shared" si="89"/>
        <v/>
      </c>
      <c r="I237" s="105" t="str">
        <f t="shared" si="90"/>
        <v/>
      </c>
      <c r="J237" s="4" t="str">
        <f t="shared" si="91"/>
        <v/>
      </c>
      <c r="K237" s="106" t="str">
        <f t="shared" si="92"/>
        <v/>
      </c>
      <c r="L237" s="106" t="str">
        <f>IF(NOT(ISERROR(VLOOKUP(B237,Deflatores!G$42:H$64,2,FALSE))),VLOOKUP(B237,Deflatores!G$42:H$64,2,FALSE),IF(OR(ISBLANK(C237),ISBLANK(B237)),"",VLOOKUP(C237,Deflatores!G$4:H$38,2,FALSE)*H237+VLOOKUP(C237,Deflatores!G$4:I$38,3,FALSE)))</f>
        <v/>
      </c>
      <c r="M237" s="106"/>
      <c r="N237" s="106"/>
      <c r="O237" s="106"/>
    </row>
    <row r="238" spans="1:15" x14ac:dyDescent="0.2">
      <c r="A238" s="112" t="s">
        <v>226</v>
      </c>
      <c r="B238" s="113" t="s">
        <v>43</v>
      </c>
      <c r="C238" s="113" t="s">
        <v>44</v>
      </c>
      <c r="D238" s="4">
        <v>22</v>
      </c>
      <c r="E238" s="4">
        <v>1</v>
      </c>
      <c r="F238" s="106" t="str">
        <f t="shared" si="93"/>
        <v>Baixa</v>
      </c>
      <c r="G238" s="106" t="str">
        <f t="shared" si="94"/>
        <v>ALIL</v>
      </c>
      <c r="H238" s="4">
        <f t="shared" si="89"/>
        <v>7</v>
      </c>
      <c r="I238" s="105" t="str">
        <f t="shared" si="90"/>
        <v>L</v>
      </c>
      <c r="J238" s="4" t="str">
        <f t="shared" si="91"/>
        <v>ALII</v>
      </c>
      <c r="K238" s="106">
        <f t="shared" si="92"/>
        <v>7</v>
      </c>
      <c r="L238" s="106">
        <f>IF(NOT(ISERROR(VLOOKUP(B238,Deflatores!G$42:H$64,2,FALSE))),VLOOKUP(B238,Deflatores!G$42:H$64,2,FALSE),IF(OR(ISBLANK(C238),ISBLANK(B238)),"",VLOOKUP(C238,Deflatores!G$4:H$38,2,FALSE)*H238+VLOOKUP(C238,Deflatores!G$4:I$38,3,FALSE)))</f>
        <v>7</v>
      </c>
      <c r="M238" s="106"/>
      <c r="N238" s="106"/>
      <c r="O238" s="106"/>
    </row>
    <row r="239" spans="1:15" x14ac:dyDescent="0.2">
      <c r="A239" s="112" t="s">
        <v>227</v>
      </c>
      <c r="B239" s="113" t="s">
        <v>47</v>
      </c>
      <c r="C239" s="113" t="s">
        <v>44</v>
      </c>
      <c r="D239" s="4">
        <v>14</v>
      </c>
      <c r="E239" s="4">
        <v>4</v>
      </c>
      <c r="F239" s="106" t="str">
        <f t="shared" si="93"/>
        <v>Alta</v>
      </c>
      <c r="G239" s="106" t="str">
        <f t="shared" si="94"/>
        <v>EEH</v>
      </c>
      <c r="H239" s="4">
        <f t="shared" si="89"/>
        <v>6</v>
      </c>
      <c r="I239" s="105" t="str">
        <f t="shared" si="90"/>
        <v>H</v>
      </c>
      <c r="J239" s="4" t="str">
        <f t="shared" si="91"/>
        <v>EEI</v>
      </c>
      <c r="K239" s="106">
        <f t="shared" si="92"/>
        <v>6</v>
      </c>
      <c r="L239" s="106">
        <f>IF(NOT(ISERROR(VLOOKUP(B239,Deflatores!G$42:H$64,2,FALSE))),VLOOKUP(B239,Deflatores!G$42:H$64,2,FALSE),IF(OR(ISBLANK(C239),ISBLANK(B239)),"",VLOOKUP(C239,Deflatores!G$4:H$38,2,FALSE)*H239+VLOOKUP(C239,Deflatores!G$4:I$38,3,FALSE)))</f>
        <v>6</v>
      </c>
      <c r="M239" s="106"/>
      <c r="N239" s="106"/>
      <c r="O239" s="106"/>
    </row>
    <row r="240" spans="1:15" x14ac:dyDescent="0.2">
      <c r="A240" s="114" t="s">
        <v>228</v>
      </c>
      <c r="B240" s="113" t="s">
        <v>49</v>
      </c>
      <c r="C240" s="113" t="s">
        <v>44</v>
      </c>
      <c r="D240" s="113">
        <v>4</v>
      </c>
      <c r="E240" s="120">
        <v>1</v>
      </c>
      <c r="F240" s="106" t="str">
        <f t="shared" si="93"/>
        <v>Baixa</v>
      </c>
      <c r="G240" s="106" t="str">
        <f t="shared" si="94"/>
        <v>CEL</v>
      </c>
      <c r="H240" s="4">
        <f t="shared" si="89"/>
        <v>3</v>
      </c>
      <c r="I240" s="105" t="str">
        <f t="shared" si="90"/>
        <v>L</v>
      </c>
      <c r="J240" s="4" t="str">
        <f t="shared" si="91"/>
        <v>CEI</v>
      </c>
      <c r="K240" s="106">
        <f t="shared" si="92"/>
        <v>3</v>
      </c>
      <c r="L240" s="106">
        <f>IF(NOT(ISERROR(VLOOKUP(B240,Deflatores!G$42:H$64,2,FALSE))),VLOOKUP(B240,Deflatores!G$42:H$64,2,FALSE),IF(OR(ISBLANK(C240),ISBLANK(B240)),"",VLOOKUP(C240,Deflatores!G$4:H$38,2,FALSE)*H240+VLOOKUP(C240,Deflatores!G$4:I$38,3,FALSE)))</f>
        <v>3</v>
      </c>
      <c r="M240" s="106"/>
      <c r="N240" s="106"/>
      <c r="O240" s="106"/>
    </row>
    <row r="241" spans="1:15" x14ac:dyDescent="0.2">
      <c r="A241" s="112" t="s">
        <v>229</v>
      </c>
      <c r="B241" s="113" t="s">
        <v>47</v>
      </c>
      <c r="C241" s="113" t="s">
        <v>44</v>
      </c>
      <c r="D241" s="4">
        <v>14</v>
      </c>
      <c r="E241" s="4">
        <v>4</v>
      </c>
      <c r="F241" s="106" t="str">
        <f t="shared" si="93"/>
        <v>Alta</v>
      </c>
      <c r="G241" s="106" t="str">
        <f t="shared" si="94"/>
        <v>EEH</v>
      </c>
      <c r="H241" s="4">
        <f t="shared" si="89"/>
        <v>6</v>
      </c>
      <c r="I241" s="105" t="str">
        <f t="shared" si="90"/>
        <v>H</v>
      </c>
      <c r="J241" s="4" t="str">
        <f t="shared" si="91"/>
        <v>EEI</v>
      </c>
      <c r="K241" s="106">
        <f t="shared" si="92"/>
        <v>6</v>
      </c>
      <c r="L241" s="106">
        <f>IF(NOT(ISERROR(VLOOKUP(B241,Deflatores!G$42:H$64,2,FALSE))),VLOOKUP(B241,Deflatores!G$42:H$64,2,FALSE),IF(OR(ISBLANK(C241),ISBLANK(B241)),"",VLOOKUP(C241,Deflatores!G$4:H$38,2,FALSE)*H241+VLOOKUP(C241,Deflatores!G$4:I$38,3,FALSE)))</f>
        <v>6</v>
      </c>
      <c r="M241" s="106"/>
      <c r="N241" s="106"/>
      <c r="O241" s="106"/>
    </row>
    <row r="242" spans="1:15" x14ac:dyDescent="0.2">
      <c r="A242" s="114" t="s">
        <v>230</v>
      </c>
      <c r="B242" s="113" t="s">
        <v>49</v>
      </c>
      <c r="C242" s="113" t="s">
        <v>44</v>
      </c>
      <c r="D242" s="4">
        <v>12</v>
      </c>
      <c r="E242" s="4">
        <v>4</v>
      </c>
      <c r="F242" s="106" t="str">
        <f t="shared" si="93"/>
        <v>Alta</v>
      </c>
      <c r="G242" s="106" t="str">
        <f t="shared" si="94"/>
        <v>CEH</v>
      </c>
      <c r="H242" s="4">
        <f t="shared" si="89"/>
        <v>6</v>
      </c>
      <c r="I242" s="105" t="str">
        <f t="shared" si="90"/>
        <v>H</v>
      </c>
      <c r="J242" s="4" t="str">
        <f t="shared" si="91"/>
        <v>CEI</v>
      </c>
      <c r="K242" s="106">
        <f t="shared" si="92"/>
        <v>6</v>
      </c>
      <c r="L242" s="106">
        <f>IF(NOT(ISERROR(VLOOKUP(B242,Deflatores!G$42:H$64,2,FALSE))),VLOOKUP(B242,Deflatores!G$42:H$64,2,FALSE),IF(OR(ISBLANK(C242),ISBLANK(B242)),"",VLOOKUP(C242,Deflatores!G$4:H$38,2,FALSE)*H242+VLOOKUP(C242,Deflatores!G$4:I$38,3,FALSE)))</f>
        <v>6</v>
      </c>
      <c r="M242" s="106"/>
      <c r="N242" s="106"/>
      <c r="O242" s="106"/>
    </row>
    <row r="243" spans="1:15" x14ac:dyDescent="0.2">
      <c r="A243" s="112" t="s">
        <v>430</v>
      </c>
      <c r="B243" s="113" t="s">
        <v>47</v>
      </c>
      <c r="C243" s="113" t="s">
        <v>44</v>
      </c>
      <c r="D243" s="4">
        <v>4</v>
      </c>
      <c r="E243" s="4">
        <v>2</v>
      </c>
      <c r="F243" s="106" t="str">
        <f t="shared" si="93"/>
        <v>Baixa</v>
      </c>
      <c r="G243" s="106" t="str">
        <f t="shared" si="94"/>
        <v>EEL</v>
      </c>
      <c r="H243" s="4">
        <f t="shared" si="89"/>
        <v>3</v>
      </c>
      <c r="I243" s="105" t="str">
        <f t="shared" si="90"/>
        <v>L</v>
      </c>
      <c r="J243" s="4" t="str">
        <f t="shared" si="91"/>
        <v>EEI</v>
      </c>
      <c r="K243" s="106">
        <f t="shared" si="92"/>
        <v>3</v>
      </c>
      <c r="L243" s="106">
        <f>IF(NOT(ISERROR(VLOOKUP(B243,Deflatores!G$42:H$64,2,FALSE))),VLOOKUP(B243,Deflatores!G$42:H$64,2,FALSE),IF(OR(ISBLANK(C243),ISBLANK(B243)),"",VLOOKUP(C243,Deflatores!G$4:H$38,2,FALSE)*H243+VLOOKUP(C243,Deflatores!G$4:I$38,3,FALSE)))</f>
        <v>3</v>
      </c>
      <c r="M243" s="106"/>
      <c r="N243" s="106"/>
      <c r="O243" s="106"/>
    </row>
    <row r="244" spans="1:15" x14ac:dyDescent="0.2">
      <c r="A244" s="114" t="s">
        <v>431</v>
      </c>
      <c r="B244" s="113" t="s">
        <v>49</v>
      </c>
      <c r="C244" s="113" t="s">
        <v>44</v>
      </c>
      <c r="D244" s="4">
        <v>2</v>
      </c>
      <c r="E244" s="4">
        <v>2</v>
      </c>
      <c r="F244" s="106" t="str">
        <f t="shared" ref="F244:F245" si="95">IF(ISBLANK(B244),"",IF(I244="L","Baixa",IF(I244="A","Média",IF(I244="","","Alta"))))</f>
        <v>Baixa</v>
      </c>
      <c r="G244" s="106" t="str">
        <f t="shared" ref="G244:G245" si="96">CONCATENATE(B244,I244)</f>
        <v>CEL</v>
      </c>
      <c r="H244" s="4">
        <f t="shared" si="89"/>
        <v>3</v>
      </c>
      <c r="I244" s="105" t="str">
        <f t="shared" si="90"/>
        <v>L</v>
      </c>
      <c r="J244" s="4" t="str">
        <f t="shared" si="91"/>
        <v>CEI</v>
      </c>
      <c r="K244" s="106">
        <f t="shared" si="92"/>
        <v>3</v>
      </c>
      <c r="L244" s="106">
        <f>IF(NOT(ISERROR(VLOOKUP(B244,Deflatores!G$42:H$64,2,FALSE))),VLOOKUP(B244,Deflatores!G$42:H$64,2,FALSE),IF(OR(ISBLANK(C244),ISBLANK(B244)),"",VLOOKUP(C244,Deflatores!G$4:H$38,2,FALSE)*H244+VLOOKUP(C244,Deflatores!G$4:I$38,3,FALSE)))</f>
        <v>3</v>
      </c>
      <c r="M244" s="106"/>
      <c r="N244" s="106"/>
      <c r="O244" s="106"/>
    </row>
    <row r="245" spans="1:15" x14ac:dyDescent="0.2">
      <c r="A245" s="112" t="s">
        <v>231</v>
      </c>
      <c r="B245" s="113" t="s">
        <v>47</v>
      </c>
      <c r="C245" s="113" t="s">
        <v>44</v>
      </c>
      <c r="D245" s="4">
        <v>4</v>
      </c>
      <c r="E245" s="4">
        <v>2</v>
      </c>
      <c r="F245" s="106" t="str">
        <f t="shared" si="95"/>
        <v>Baixa</v>
      </c>
      <c r="G245" s="106" t="str">
        <f t="shared" si="96"/>
        <v>EEL</v>
      </c>
      <c r="H245" s="4">
        <f t="shared" si="89"/>
        <v>3</v>
      </c>
      <c r="I245" s="105" t="str">
        <f t="shared" si="90"/>
        <v>L</v>
      </c>
      <c r="J245" s="4" t="str">
        <f t="shared" si="91"/>
        <v>EEI</v>
      </c>
      <c r="K245" s="106">
        <f t="shared" si="92"/>
        <v>3</v>
      </c>
      <c r="L245" s="106">
        <f>IF(NOT(ISERROR(VLOOKUP(B245,Deflatores!G$42:H$64,2,FALSE))),VLOOKUP(B245,Deflatores!G$42:H$64,2,FALSE),IF(OR(ISBLANK(C245),ISBLANK(B245)),"",VLOOKUP(C245,Deflatores!G$4:H$38,2,FALSE)*H245+VLOOKUP(C245,Deflatores!G$4:I$38,3,FALSE)))</f>
        <v>3</v>
      </c>
      <c r="M245" s="106"/>
      <c r="N245" s="106"/>
      <c r="O245" s="106"/>
    </row>
    <row r="246" spans="1:15" x14ac:dyDescent="0.2">
      <c r="A246" s="114" t="s">
        <v>232</v>
      </c>
      <c r="B246" s="113" t="s">
        <v>49</v>
      </c>
      <c r="C246" s="113" t="s">
        <v>44</v>
      </c>
      <c r="D246" s="4">
        <v>2</v>
      </c>
      <c r="E246" s="4">
        <v>2</v>
      </c>
      <c r="F246" s="106" t="str">
        <f t="shared" si="93"/>
        <v>Baixa</v>
      </c>
      <c r="G246" s="106" t="str">
        <f t="shared" si="94"/>
        <v>CEL</v>
      </c>
      <c r="H246" s="4">
        <f t="shared" si="89"/>
        <v>3</v>
      </c>
      <c r="I246" s="105" t="str">
        <f t="shared" si="90"/>
        <v>L</v>
      </c>
      <c r="J246" s="4" t="str">
        <f t="shared" si="91"/>
        <v>CEI</v>
      </c>
      <c r="K246" s="106">
        <f t="shared" si="92"/>
        <v>3</v>
      </c>
      <c r="L246" s="106">
        <f>IF(NOT(ISERROR(VLOOKUP(B246,Deflatores!G$42:H$64,2,FALSE))),VLOOKUP(B246,Deflatores!G$42:H$64,2,FALSE),IF(OR(ISBLANK(C246),ISBLANK(B246)),"",VLOOKUP(C246,Deflatores!G$4:H$38,2,FALSE)*H246+VLOOKUP(C246,Deflatores!G$4:I$38,3,FALSE)))</f>
        <v>3</v>
      </c>
      <c r="M246" s="106"/>
      <c r="N246" s="106"/>
      <c r="O246" s="106"/>
    </row>
    <row r="247" spans="1:15" x14ac:dyDescent="0.2">
      <c r="A247" s="112" t="s">
        <v>233</v>
      </c>
      <c r="B247" s="113" t="s">
        <v>49</v>
      </c>
      <c r="C247" s="113" t="s">
        <v>44</v>
      </c>
      <c r="D247" s="4">
        <v>11</v>
      </c>
      <c r="E247" s="4">
        <v>3</v>
      </c>
      <c r="F247" s="106" t="str">
        <f t="shared" si="93"/>
        <v>Média</v>
      </c>
      <c r="G247" s="106" t="str">
        <f t="shared" si="94"/>
        <v>CEA</v>
      </c>
      <c r="H247" s="4">
        <f t="shared" si="89"/>
        <v>4</v>
      </c>
      <c r="I247" s="105" t="str">
        <f t="shared" si="90"/>
        <v>A</v>
      </c>
      <c r="J247" s="4" t="str">
        <f t="shared" si="91"/>
        <v>CEI</v>
      </c>
      <c r="K247" s="106">
        <f t="shared" si="92"/>
        <v>4</v>
      </c>
      <c r="L247" s="106">
        <f>IF(NOT(ISERROR(VLOOKUP(B247,Deflatores!G$42:H$64,2,FALSE))),VLOOKUP(B247,Deflatores!G$42:H$64,2,FALSE),IF(OR(ISBLANK(C247),ISBLANK(B247)),"",VLOOKUP(C247,Deflatores!G$4:H$38,2,FALSE)*H247+VLOOKUP(C247,Deflatores!G$4:I$38,3,FALSE)))</f>
        <v>4</v>
      </c>
      <c r="M247" s="106"/>
      <c r="N247" s="106"/>
      <c r="O247" s="106"/>
    </row>
    <row r="248" spans="1:15" x14ac:dyDescent="0.2">
      <c r="A248" s="112" t="s">
        <v>234</v>
      </c>
      <c r="B248" s="113" t="s">
        <v>49</v>
      </c>
      <c r="C248" s="113" t="s">
        <v>44</v>
      </c>
      <c r="D248" s="4">
        <v>11</v>
      </c>
      <c r="E248" s="4">
        <v>3</v>
      </c>
      <c r="F248" s="106" t="str">
        <f t="shared" si="93"/>
        <v>Média</v>
      </c>
      <c r="G248" s="106" t="str">
        <f t="shared" si="94"/>
        <v>CEA</v>
      </c>
      <c r="H248" s="4">
        <f t="shared" si="89"/>
        <v>4</v>
      </c>
      <c r="I248" s="105" t="str">
        <f t="shared" si="90"/>
        <v>A</v>
      </c>
      <c r="J248" s="4" t="str">
        <f t="shared" si="91"/>
        <v>CEI</v>
      </c>
      <c r="K248" s="106">
        <f t="shared" si="92"/>
        <v>4</v>
      </c>
      <c r="L248" s="106">
        <f>IF(NOT(ISERROR(VLOOKUP(B248,Deflatores!G$42:H$64,2,FALSE))),VLOOKUP(B248,Deflatores!G$42:H$64,2,FALSE),IF(OR(ISBLANK(C248),ISBLANK(B248)),"",VLOOKUP(C248,Deflatores!G$4:H$38,2,FALSE)*H248+VLOOKUP(C248,Deflatores!G$4:I$38,3,FALSE)))</f>
        <v>4</v>
      </c>
      <c r="M248" s="106"/>
      <c r="N248" s="106"/>
      <c r="O248" s="106"/>
    </row>
    <row r="249" spans="1:15" x14ac:dyDescent="0.2">
      <c r="A249" s="112" t="s">
        <v>235</v>
      </c>
      <c r="B249" s="113" t="s">
        <v>49</v>
      </c>
      <c r="C249" s="113" t="s">
        <v>44</v>
      </c>
      <c r="D249" s="4">
        <v>14</v>
      </c>
      <c r="E249" s="4">
        <v>4</v>
      </c>
      <c r="F249" s="106" t="str">
        <f t="shared" si="93"/>
        <v>Alta</v>
      </c>
      <c r="G249" s="106" t="str">
        <f t="shared" si="94"/>
        <v>CEH</v>
      </c>
      <c r="H249" s="4">
        <f t="shared" si="89"/>
        <v>6</v>
      </c>
      <c r="I249" s="105" t="str">
        <f t="shared" si="90"/>
        <v>H</v>
      </c>
      <c r="J249" s="4" t="str">
        <f t="shared" si="91"/>
        <v>CEI</v>
      </c>
      <c r="K249" s="106">
        <f t="shared" si="92"/>
        <v>6</v>
      </c>
      <c r="L249" s="106">
        <f>IF(NOT(ISERROR(VLOOKUP(B249,Deflatores!G$42:H$64,2,FALSE))),VLOOKUP(B249,Deflatores!G$42:H$64,2,FALSE),IF(OR(ISBLANK(C249),ISBLANK(B249)),"",VLOOKUP(C249,Deflatores!G$4:H$38,2,FALSE)*H249+VLOOKUP(C249,Deflatores!G$4:I$38,3,FALSE)))</f>
        <v>6</v>
      </c>
      <c r="M249" s="106"/>
      <c r="N249" s="106"/>
      <c r="O249" s="106"/>
    </row>
    <row r="250" spans="1:15" x14ac:dyDescent="0.2">
      <c r="A250" s="112" t="s">
        <v>432</v>
      </c>
      <c r="B250" s="113" t="s">
        <v>49</v>
      </c>
      <c r="C250" s="113" t="s">
        <v>44</v>
      </c>
      <c r="D250" s="4">
        <v>4</v>
      </c>
      <c r="E250" s="4">
        <v>2</v>
      </c>
      <c r="F250" s="106" t="str">
        <f t="shared" ref="F250:F251" si="97">IF(ISBLANK(B250),"",IF(I250="L","Baixa",IF(I250="A","Média",IF(I250="","","Alta"))))</f>
        <v>Baixa</v>
      </c>
      <c r="G250" s="106" t="str">
        <f t="shared" ref="G250:G251" si="98">CONCATENATE(B250,I250)</f>
        <v>CEL</v>
      </c>
      <c r="H250" s="4">
        <f t="shared" si="89"/>
        <v>3</v>
      </c>
      <c r="I250" s="105" t="str">
        <f t="shared" si="90"/>
        <v>L</v>
      </c>
      <c r="J250" s="4" t="str">
        <f t="shared" si="91"/>
        <v>CEI</v>
      </c>
      <c r="K250" s="106">
        <f t="shared" si="92"/>
        <v>3</v>
      </c>
      <c r="L250" s="106">
        <f>IF(NOT(ISERROR(VLOOKUP(B250,Deflatores!G$42:H$64,2,FALSE))),VLOOKUP(B250,Deflatores!G$42:H$64,2,FALSE),IF(OR(ISBLANK(C250),ISBLANK(B250)),"",VLOOKUP(C250,Deflatores!G$4:H$38,2,FALSE)*H250+VLOOKUP(C250,Deflatores!G$4:I$38,3,FALSE)))</f>
        <v>3</v>
      </c>
      <c r="M250" s="106"/>
      <c r="N250" s="106"/>
      <c r="O250" s="106"/>
    </row>
    <row r="251" spans="1:15" x14ac:dyDescent="0.2">
      <c r="A251" s="112" t="s">
        <v>236</v>
      </c>
      <c r="B251" s="113" t="s">
        <v>47</v>
      </c>
      <c r="C251" s="113" t="s">
        <v>44</v>
      </c>
      <c r="D251" s="113">
        <v>3</v>
      </c>
      <c r="E251" s="4">
        <v>1</v>
      </c>
      <c r="F251" s="106" t="str">
        <f t="shared" si="97"/>
        <v>Baixa</v>
      </c>
      <c r="G251" s="106" t="str">
        <f t="shared" si="98"/>
        <v>EEL</v>
      </c>
      <c r="H251" s="4">
        <f t="shared" si="89"/>
        <v>3</v>
      </c>
      <c r="I251" s="105" t="str">
        <f t="shared" si="90"/>
        <v>L</v>
      </c>
      <c r="J251" s="4" t="str">
        <f t="shared" si="91"/>
        <v>EEI</v>
      </c>
      <c r="K251" s="106">
        <f t="shared" si="92"/>
        <v>3</v>
      </c>
      <c r="L251" s="106">
        <f>IF(NOT(ISERROR(VLOOKUP(B251,Deflatores!G$42:H$64,2,FALSE))),VLOOKUP(B251,Deflatores!G$42:H$64,2,FALSE),IF(OR(ISBLANK(C251),ISBLANK(B251)),"",VLOOKUP(C251,Deflatores!G$4:H$38,2,FALSE)*H251+VLOOKUP(C251,Deflatores!G$4:I$38,3,FALSE)))</f>
        <v>3</v>
      </c>
      <c r="M251" s="106"/>
      <c r="N251" s="106"/>
      <c r="O251" s="106"/>
    </row>
    <row r="252" spans="1:15" x14ac:dyDescent="0.2">
      <c r="A252" s="112" t="s">
        <v>237</v>
      </c>
      <c r="B252" s="113" t="s">
        <v>47</v>
      </c>
      <c r="C252" s="113" t="s">
        <v>44</v>
      </c>
      <c r="D252" s="113">
        <v>4</v>
      </c>
      <c r="E252" s="4">
        <v>1</v>
      </c>
      <c r="F252" s="106" t="str">
        <f t="shared" si="93"/>
        <v>Baixa</v>
      </c>
      <c r="G252" s="106" t="str">
        <f t="shared" si="94"/>
        <v>EEL</v>
      </c>
      <c r="H252" s="4">
        <f t="shared" si="89"/>
        <v>3</v>
      </c>
      <c r="I252" s="105" t="str">
        <f t="shared" si="90"/>
        <v>L</v>
      </c>
      <c r="J252" s="4" t="str">
        <f t="shared" si="91"/>
        <v>EEI</v>
      </c>
      <c r="K252" s="106">
        <f t="shared" si="92"/>
        <v>3</v>
      </c>
      <c r="L252" s="106">
        <f>IF(NOT(ISERROR(VLOOKUP(B252,Deflatores!G$42:H$64,2,FALSE))),VLOOKUP(B252,Deflatores!G$42:H$64,2,FALSE),IF(OR(ISBLANK(C252),ISBLANK(B252)),"",VLOOKUP(C252,Deflatores!G$4:H$38,2,FALSE)*H252+VLOOKUP(C252,Deflatores!G$4:I$38,3,FALSE)))</f>
        <v>3</v>
      </c>
      <c r="M252" s="106"/>
      <c r="N252" s="106"/>
      <c r="O252" s="106"/>
    </row>
    <row r="253" spans="1:15" x14ac:dyDescent="0.2">
      <c r="A253" s="112"/>
      <c r="B253" s="113"/>
      <c r="C253" s="113"/>
      <c r="D253" s="113"/>
      <c r="E253" s="113"/>
      <c r="F253" s="106" t="str">
        <f t="shared" si="93"/>
        <v/>
      </c>
      <c r="G253" s="106" t="str">
        <f t="shared" si="94"/>
        <v/>
      </c>
      <c r="H253" s="4" t="str">
        <f t="shared" si="89"/>
        <v/>
      </c>
      <c r="I253" s="105" t="str">
        <f t="shared" si="90"/>
        <v/>
      </c>
      <c r="J253" s="4" t="str">
        <f t="shared" si="91"/>
        <v/>
      </c>
      <c r="K253" s="106" t="str">
        <f t="shared" si="92"/>
        <v/>
      </c>
      <c r="L253" s="106" t="str">
        <f>IF(NOT(ISERROR(VLOOKUP(B253,Deflatores!G$42:H$64,2,FALSE))),VLOOKUP(B253,Deflatores!G$42:H$64,2,FALSE),IF(OR(ISBLANK(C253),ISBLANK(B253)),"",VLOOKUP(C253,Deflatores!G$4:H$38,2,FALSE)*H253+VLOOKUP(C253,Deflatores!G$4:I$38,3,FALSE)))</f>
        <v/>
      </c>
      <c r="M253" s="106"/>
      <c r="N253" s="106"/>
      <c r="O253" s="106"/>
    </row>
    <row r="254" spans="1:15" x14ac:dyDescent="0.2">
      <c r="A254" s="115" t="s">
        <v>450</v>
      </c>
      <c r="B254" s="113"/>
      <c r="C254" s="113"/>
      <c r="D254" s="113"/>
      <c r="E254" s="113"/>
      <c r="F254" s="106" t="str">
        <f t="shared" ref="F254" si="99">IF(ISBLANK(B254),"",IF(I254="L","Baixa",IF(I254="A","Média",IF(I254="","","Alta"))))</f>
        <v/>
      </c>
      <c r="G254" s="106" t="str">
        <f t="shared" ref="G254" si="100">CONCATENATE(B254,I254)</f>
        <v/>
      </c>
      <c r="H254" s="4" t="str">
        <f t="shared" si="89"/>
        <v/>
      </c>
      <c r="I254" s="105" t="str">
        <f t="shared" si="90"/>
        <v/>
      </c>
      <c r="J254" s="4" t="str">
        <f t="shared" si="91"/>
        <v/>
      </c>
      <c r="K254" s="106" t="str">
        <f t="shared" si="92"/>
        <v/>
      </c>
      <c r="L254" s="106" t="str">
        <f>IF(NOT(ISERROR(VLOOKUP(B254,Deflatores!G$42:H$64,2,FALSE))),VLOOKUP(B254,Deflatores!G$42:H$64,2,FALSE),IF(OR(ISBLANK(C254),ISBLANK(B254)),"",VLOOKUP(C254,Deflatores!G$4:H$38,2,FALSE)*H254+VLOOKUP(C254,Deflatores!G$4:I$38,3,FALSE)))</f>
        <v/>
      </c>
      <c r="M254" s="106"/>
      <c r="N254" s="106"/>
      <c r="O254" s="106"/>
    </row>
    <row r="255" spans="1:15" x14ac:dyDescent="0.2">
      <c r="A255" s="112" t="s">
        <v>238</v>
      </c>
      <c r="B255" s="113" t="s">
        <v>43</v>
      </c>
      <c r="C255" s="113" t="s">
        <v>44</v>
      </c>
      <c r="D255" s="4">
        <v>10</v>
      </c>
      <c r="E255" s="4">
        <v>1</v>
      </c>
      <c r="F255" s="106" t="str">
        <f t="shared" si="93"/>
        <v>Baixa</v>
      </c>
      <c r="G255" s="106" t="str">
        <f t="shared" si="94"/>
        <v>ALIL</v>
      </c>
      <c r="H255" s="4">
        <f t="shared" si="89"/>
        <v>7</v>
      </c>
      <c r="I255" s="105" t="str">
        <f t="shared" si="90"/>
        <v>L</v>
      </c>
      <c r="J255" s="4" t="str">
        <f t="shared" si="91"/>
        <v>ALII</v>
      </c>
      <c r="K255" s="106">
        <f t="shared" si="92"/>
        <v>7</v>
      </c>
      <c r="L255" s="106">
        <f>IF(NOT(ISERROR(VLOOKUP(B255,Deflatores!G$42:H$64,2,FALSE))),VLOOKUP(B255,Deflatores!G$42:H$64,2,FALSE),IF(OR(ISBLANK(C255),ISBLANK(B255)),"",VLOOKUP(C255,Deflatores!G$4:H$38,2,FALSE)*H255+VLOOKUP(C255,Deflatores!G$4:I$38,3,FALSE)))</f>
        <v>7</v>
      </c>
      <c r="M255" s="106"/>
      <c r="N255" s="106"/>
      <c r="O255" s="106"/>
    </row>
    <row r="256" spans="1:15" x14ac:dyDescent="0.2">
      <c r="A256" s="112" t="s">
        <v>239</v>
      </c>
      <c r="B256" s="113" t="s">
        <v>47</v>
      </c>
      <c r="C256" s="113" t="s">
        <v>44</v>
      </c>
      <c r="D256" s="4">
        <v>8</v>
      </c>
      <c r="E256" s="4">
        <v>3</v>
      </c>
      <c r="F256" s="106" t="str">
        <f t="shared" ref="F256:F262" si="101">IF(ISBLANK(B256),"",IF(I256="L","Baixa",IF(I256="A","Média",IF(I256="","","Alta"))))</f>
        <v>Alta</v>
      </c>
      <c r="G256" s="106" t="str">
        <f t="shared" ref="G256:G262" si="102">CONCATENATE(B256,I256)</f>
        <v>EEH</v>
      </c>
      <c r="H256" s="4">
        <f t="shared" si="89"/>
        <v>6</v>
      </c>
      <c r="I256" s="105" t="str">
        <f t="shared" si="90"/>
        <v>H</v>
      </c>
      <c r="J256" s="4" t="str">
        <f t="shared" si="91"/>
        <v>EEI</v>
      </c>
      <c r="K256" s="106">
        <f t="shared" si="92"/>
        <v>6</v>
      </c>
      <c r="L256" s="106">
        <f>IF(NOT(ISERROR(VLOOKUP(B256,Deflatores!G$42:H$64,2,FALSE))),VLOOKUP(B256,Deflatores!G$42:H$64,2,FALSE),IF(OR(ISBLANK(C256),ISBLANK(B256)),"",VLOOKUP(C256,Deflatores!G$4:H$38,2,FALSE)*H256+VLOOKUP(C256,Deflatores!G$4:I$38,3,FALSE)))</f>
        <v>6</v>
      </c>
      <c r="M256" s="106"/>
      <c r="N256" s="106"/>
      <c r="O256" s="106"/>
    </row>
    <row r="257" spans="1:15" x14ac:dyDescent="0.2">
      <c r="A257" s="112" t="s">
        <v>240</v>
      </c>
      <c r="B257" s="113" t="s">
        <v>47</v>
      </c>
      <c r="C257" s="113" t="s">
        <v>44</v>
      </c>
      <c r="D257" s="4">
        <v>6</v>
      </c>
      <c r="E257" s="4">
        <v>3</v>
      </c>
      <c r="F257" s="106" t="str">
        <f t="shared" si="101"/>
        <v>Alta</v>
      </c>
      <c r="G257" s="106" t="str">
        <f t="shared" si="102"/>
        <v>EEH</v>
      </c>
      <c r="H257" s="4">
        <f t="shared" si="89"/>
        <v>6</v>
      </c>
      <c r="I257" s="105" t="str">
        <f t="shared" si="90"/>
        <v>H</v>
      </c>
      <c r="J257" s="4" t="str">
        <f t="shared" si="91"/>
        <v>EEI</v>
      </c>
      <c r="K257" s="106">
        <f t="shared" si="92"/>
        <v>6</v>
      </c>
      <c r="L257" s="106">
        <f>IF(NOT(ISERROR(VLOOKUP(B257,Deflatores!G$42:H$64,2,FALSE))),VLOOKUP(B257,Deflatores!G$42:H$64,2,FALSE),IF(OR(ISBLANK(C257),ISBLANK(B257)),"",VLOOKUP(C257,Deflatores!G$4:H$38,2,FALSE)*H257+VLOOKUP(C257,Deflatores!G$4:I$38,3,FALSE)))</f>
        <v>6</v>
      </c>
      <c r="M257" s="106"/>
      <c r="N257" s="106"/>
      <c r="O257" s="106"/>
    </row>
    <row r="258" spans="1:15" x14ac:dyDescent="0.2">
      <c r="A258" s="114" t="s">
        <v>241</v>
      </c>
      <c r="B258" s="113" t="s">
        <v>49</v>
      </c>
      <c r="C258" s="113" t="s">
        <v>44</v>
      </c>
      <c r="D258" s="4">
        <v>10</v>
      </c>
      <c r="E258" s="4">
        <v>3</v>
      </c>
      <c r="F258" s="106" t="str">
        <f t="shared" si="101"/>
        <v>Média</v>
      </c>
      <c r="G258" s="106" t="str">
        <f t="shared" si="102"/>
        <v>CEA</v>
      </c>
      <c r="H258" s="4">
        <f t="shared" si="89"/>
        <v>4</v>
      </c>
      <c r="I258" s="105" t="str">
        <f t="shared" si="90"/>
        <v>A</v>
      </c>
      <c r="J258" s="4" t="str">
        <f t="shared" si="91"/>
        <v>CEI</v>
      </c>
      <c r="K258" s="106">
        <f t="shared" si="92"/>
        <v>4</v>
      </c>
      <c r="L258" s="106">
        <f>IF(NOT(ISERROR(VLOOKUP(B258,Deflatores!G$42:H$64,2,FALSE))),VLOOKUP(B258,Deflatores!G$42:H$64,2,FALSE),IF(OR(ISBLANK(C258),ISBLANK(B258)),"",VLOOKUP(C258,Deflatores!G$4:H$38,2,FALSE)*H258+VLOOKUP(C258,Deflatores!G$4:I$38,3,FALSE)))</f>
        <v>4</v>
      </c>
      <c r="M258" s="106"/>
      <c r="N258" s="106"/>
      <c r="O258" s="106"/>
    </row>
    <row r="259" spans="1:15" x14ac:dyDescent="0.2">
      <c r="A259" s="112" t="s">
        <v>242</v>
      </c>
      <c r="B259" s="113" t="s">
        <v>49</v>
      </c>
      <c r="C259" s="113" t="s">
        <v>44</v>
      </c>
      <c r="D259" s="4">
        <v>12</v>
      </c>
      <c r="E259" s="4">
        <v>3</v>
      </c>
      <c r="F259" s="106" t="str">
        <f t="shared" si="101"/>
        <v>Média</v>
      </c>
      <c r="G259" s="106" t="str">
        <f t="shared" si="102"/>
        <v>CEA</v>
      </c>
      <c r="H259" s="4">
        <f t="shared" si="89"/>
        <v>4</v>
      </c>
      <c r="I259" s="105" t="str">
        <f t="shared" si="90"/>
        <v>A</v>
      </c>
      <c r="J259" s="4" t="str">
        <f t="shared" si="91"/>
        <v>CEI</v>
      </c>
      <c r="K259" s="106">
        <f t="shared" si="92"/>
        <v>4</v>
      </c>
      <c r="L259" s="106">
        <f>IF(NOT(ISERROR(VLOOKUP(B259,Deflatores!G$42:H$64,2,FALSE))),VLOOKUP(B259,Deflatores!G$42:H$64,2,FALSE),IF(OR(ISBLANK(C259),ISBLANK(B259)),"",VLOOKUP(C259,Deflatores!G$4:H$38,2,FALSE)*H259+VLOOKUP(C259,Deflatores!G$4:I$38,3,FALSE)))</f>
        <v>4</v>
      </c>
      <c r="M259" s="106"/>
      <c r="N259" s="106"/>
      <c r="O259" s="106"/>
    </row>
    <row r="260" spans="1:15" x14ac:dyDescent="0.2">
      <c r="A260" s="112" t="s">
        <v>233</v>
      </c>
      <c r="B260" s="113" t="s">
        <v>49</v>
      </c>
      <c r="C260" s="113" t="s">
        <v>44</v>
      </c>
      <c r="D260" s="4">
        <v>10</v>
      </c>
      <c r="E260" s="4">
        <v>2</v>
      </c>
      <c r="F260" s="106" t="str">
        <f t="shared" si="101"/>
        <v>Média</v>
      </c>
      <c r="G260" s="106" t="str">
        <f t="shared" si="102"/>
        <v>CEA</v>
      </c>
      <c r="H260" s="4">
        <f t="shared" si="89"/>
        <v>4</v>
      </c>
      <c r="I260" s="105" t="str">
        <f t="shared" si="90"/>
        <v>A</v>
      </c>
      <c r="J260" s="4" t="str">
        <f t="shared" si="91"/>
        <v>CEI</v>
      </c>
      <c r="K260" s="106">
        <f t="shared" si="92"/>
        <v>4</v>
      </c>
      <c r="L260" s="106">
        <f>IF(NOT(ISERROR(VLOOKUP(B260,Deflatores!G$42:H$64,2,FALSE))),VLOOKUP(B260,Deflatores!G$42:H$64,2,FALSE),IF(OR(ISBLANK(C260),ISBLANK(B260)),"",VLOOKUP(C260,Deflatores!G$4:H$38,2,FALSE)*H260+VLOOKUP(C260,Deflatores!G$4:I$38,3,FALSE)))</f>
        <v>4</v>
      </c>
      <c r="M260" s="106"/>
      <c r="N260" s="106"/>
      <c r="O260" s="106"/>
    </row>
    <row r="261" spans="1:15" x14ac:dyDescent="0.2">
      <c r="A261" s="112" t="s">
        <v>236</v>
      </c>
      <c r="B261" s="113" t="s">
        <v>47</v>
      </c>
      <c r="C261" s="113" t="s">
        <v>44</v>
      </c>
      <c r="D261" s="113">
        <v>3</v>
      </c>
      <c r="E261" s="4">
        <v>1</v>
      </c>
      <c r="F261" s="106" t="str">
        <f t="shared" si="101"/>
        <v>Baixa</v>
      </c>
      <c r="G261" s="106" t="str">
        <f t="shared" si="102"/>
        <v>EEL</v>
      </c>
      <c r="H261" s="4">
        <f t="shared" si="89"/>
        <v>3</v>
      </c>
      <c r="I261" s="105" t="str">
        <f t="shared" si="90"/>
        <v>L</v>
      </c>
      <c r="J261" s="4" t="str">
        <f t="shared" si="91"/>
        <v>EEI</v>
      </c>
      <c r="K261" s="106">
        <f t="shared" si="92"/>
        <v>3</v>
      </c>
      <c r="L261" s="106">
        <f>IF(NOT(ISERROR(VLOOKUP(B261,Deflatores!G$42:H$64,2,FALSE))),VLOOKUP(B261,Deflatores!G$42:H$64,2,FALSE),IF(OR(ISBLANK(C261),ISBLANK(B261)),"",VLOOKUP(C261,Deflatores!G$4:H$38,2,FALSE)*H261+VLOOKUP(C261,Deflatores!G$4:I$38,3,FALSE)))</f>
        <v>3</v>
      </c>
      <c r="M261" s="106"/>
      <c r="N261" s="106"/>
      <c r="O261" s="106"/>
    </row>
    <row r="262" spans="1:15" x14ac:dyDescent="0.2">
      <c r="A262" s="112" t="s">
        <v>243</v>
      </c>
      <c r="B262" s="113" t="s">
        <v>49</v>
      </c>
      <c r="C262" s="113" t="s">
        <v>44</v>
      </c>
      <c r="D262" s="113">
        <v>4</v>
      </c>
      <c r="E262" s="4">
        <v>1</v>
      </c>
      <c r="F262" s="106" t="str">
        <f t="shared" si="101"/>
        <v>Baixa</v>
      </c>
      <c r="G262" s="106" t="str">
        <f t="shared" si="102"/>
        <v>CEL</v>
      </c>
      <c r="H262" s="4">
        <f t="shared" si="89"/>
        <v>3</v>
      </c>
      <c r="I262" s="105" t="str">
        <f t="shared" si="90"/>
        <v>L</v>
      </c>
      <c r="J262" s="4" t="str">
        <f t="shared" si="91"/>
        <v>CEI</v>
      </c>
      <c r="K262" s="106">
        <f t="shared" si="92"/>
        <v>3</v>
      </c>
      <c r="L262" s="106">
        <f>IF(NOT(ISERROR(VLOOKUP(B262,Deflatores!G$42:H$64,2,FALSE))),VLOOKUP(B262,Deflatores!G$42:H$64,2,FALSE),IF(OR(ISBLANK(C262),ISBLANK(B262)),"",VLOOKUP(C262,Deflatores!G$4:H$38,2,FALSE)*H262+VLOOKUP(C262,Deflatores!G$4:I$38,3,FALSE)))</f>
        <v>3</v>
      </c>
      <c r="M262" s="106"/>
      <c r="N262" s="106"/>
      <c r="O262" s="106"/>
    </row>
    <row r="263" spans="1:15" x14ac:dyDescent="0.2">
      <c r="A263" s="112" t="s">
        <v>234</v>
      </c>
      <c r="B263" s="113" t="s">
        <v>49</v>
      </c>
      <c r="C263" s="113" t="s">
        <v>44</v>
      </c>
      <c r="D263" s="4">
        <v>13</v>
      </c>
      <c r="E263" s="4">
        <v>3</v>
      </c>
      <c r="F263" s="106" t="str">
        <f t="shared" ref="F263:F330" si="103">IF(ISBLANK(B263),"",IF(I263="L","Baixa",IF(I263="A","Média",IF(I263="","","Alta"))))</f>
        <v>Média</v>
      </c>
      <c r="G263" s="106" t="str">
        <f t="shared" ref="G263:G330" si="104">CONCATENATE(B263,I263)</f>
        <v>CEA</v>
      </c>
      <c r="H263" s="4">
        <f t="shared" si="89"/>
        <v>4</v>
      </c>
      <c r="I263" s="105" t="str">
        <f t="shared" si="90"/>
        <v>A</v>
      </c>
      <c r="J263" s="4" t="str">
        <f t="shared" si="91"/>
        <v>CEI</v>
      </c>
      <c r="K263" s="106">
        <f t="shared" si="92"/>
        <v>4</v>
      </c>
      <c r="L263" s="106">
        <f>IF(NOT(ISERROR(VLOOKUP(B263,Deflatores!G$42:H$64,2,FALSE))),VLOOKUP(B263,Deflatores!G$42:H$64,2,FALSE),IF(OR(ISBLANK(C263),ISBLANK(B263)),"",VLOOKUP(C263,Deflatores!G$4:H$38,2,FALSE)*H263+VLOOKUP(C263,Deflatores!G$4:I$38,3,FALSE)))</f>
        <v>4</v>
      </c>
      <c r="M263" s="106"/>
      <c r="N263" s="106"/>
      <c r="O263" s="106"/>
    </row>
    <row r="264" spans="1:15" x14ac:dyDescent="0.2">
      <c r="A264" s="112"/>
      <c r="B264" s="113"/>
      <c r="C264" s="113"/>
      <c r="D264" s="4"/>
      <c r="E264" s="4"/>
      <c r="F264" s="106" t="str">
        <f t="shared" si="103"/>
        <v/>
      </c>
      <c r="G264" s="106" t="str">
        <f t="shared" si="104"/>
        <v/>
      </c>
      <c r="H264" s="4" t="str">
        <f t="shared" si="89"/>
        <v/>
      </c>
      <c r="I264" s="105" t="str">
        <f t="shared" si="90"/>
        <v/>
      </c>
      <c r="J264" s="4" t="str">
        <f t="shared" si="91"/>
        <v/>
      </c>
      <c r="K264" s="106" t="str">
        <f t="shared" si="92"/>
        <v/>
      </c>
      <c r="L264" s="106" t="str">
        <f>IF(NOT(ISERROR(VLOOKUP(B264,Deflatores!G$42:H$64,2,FALSE))),VLOOKUP(B264,Deflatores!G$42:H$64,2,FALSE),IF(OR(ISBLANK(C264),ISBLANK(B264)),"",VLOOKUP(C264,Deflatores!G$4:H$38,2,FALSE)*H264+VLOOKUP(C264,Deflatores!G$4:I$38,3,FALSE)))</f>
        <v/>
      </c>
      <c r="M264" s="106"/>
      <c r="N264" s="106"/>
      <c r="O264" s="106"/>
    </row>
    <row r="265" spans="1:15" x14ac:dyDescent="0.2">
      <c r="A265" s="115" t="s">
        <v>436</v>
      </c>
      <c r="B265" s="113"/>
      <c r="C265" s="113"/>
      <c r="D265" s="4"/>
      <c r="E265" s="4"/>
      <c r="F265" s="106" t="str">
        <f t="shared" si="103"/>
        <v/>
      </c>
      <c r="G265" s="106" t="str">
        <f t="shared" si="104"/>
        <v/>
      </c>
      <c r="H265" s="4" t="str">
        <f t="shared" si="89"/>
        <v/>
      </c>
      <c r="I265" s="105" t="str">
        <f t="shared" si="90"/>
        <v/>
      </c>
      <c r="J265" s="4" t="str">
        <f t="shared" si="91"/>
        <v/>
      </c>
      <c r="K265" s="106" t="str">
        <f t="shared" si="92"/>
        <v/>
      </c>
      <c r="L265" s="106" t="str">
        <f>IF(NOT(ISERROR(VLOOKUP(B265,Deflatores!G$42:H$64,2,FALSE))),VLOOKUP(B265,Deflatores!G$42:H$64,2,FALSE),IF(OR(ISBLANK(C265),ISBLANK(B265)),"",VLOOKUP(C265,Deflatores!G$4:H$38,2,FALSE)*H265+VLOOKUP(C265,Deflatores!G$4:I$38,3,FALSE)))</f>
        <v/>
      </c>
      <c r="M265" s="106"/>
      <c r="N265" s="106"/>
      <c r="O265" s="106"/>
    </row>
    <row r="266" spans="1:15" x14ac:dyDescent="0.2">
      <c r="A266" s="112" t="s">
        <v>239</v>
      </c>
      <c r="B266" s="113" t="s">
        <v>47</v>
      </c>
      <c r="C266" s="113" t="s">
        <v>44</v>
      </c>
      <c r="D266" s="4">
        <v>5</v>
      </c>
      <c r="E266" s="4">
        <v>1</v>
      </c>
      <c r="F266" s="106" t="str">
        <f t="shared" si="103"/>
        <v>Baixa</v>
      </c>
      <c r="G266" s="106" t="str">
        <f t="shared" si="104"/>
        <v>EEL</v>
      </c>
      <c r="H266" s="4">
        <f t="shared" si="89"/>
        <v>3</v>
      </c>
      <c r="I266" s="105" t="str">
        <f t="shared" si="90"/>
        <v>L</v>
      </c>
      <c r="J266" s="4" t="str">
        <f t="shared" si="91"/>
        <v>EEI</v>
      </c>
      <c r="K266" s="106">
        <f t="shared" si="92"/>
        <v>3</v>
      </c>
      <c r="L266" s="106">
        <f>IF(NOT(ISERROR(VLOOKUP(B266,Deflatores!G$42:H$64,2,FALSE))),VLOOKUP(B266,Deflatores!G$42:H$64,2,FALSE),IF(OR(ISBLANK(C266),ISBLANK(B266)),"",VLOOKUP(C266,Deflatores!G$4:H$38,2,FALSE)*H266+VLOOKUP(C266,Deflatores!G$4:I$38,3,FALSE)))</f>
        <v>3</v>
      </c>
      <c r="M266" s="106"/>
      <c r="N266" s="106"/>
      <c r="O266" s="106"/>
    </row>
    <row r="267" spans="1:15" x14ac:dyDescent="0.2">
      <c r="A267" s="112" t="s">
        <v>240</v>
      </c>
      <c r="B267" s="113" t="s">
        <v>47</v>
      </c>
      <c r="C267" s="113" t="s">
        <v>44</v>
      </c>
      <c r="D267" s="4">
        <v>5</v>
      </c>
      <c r="E267" s="4">
        <v>1</v>
      </c>
      <c r="F267" s="106" t="str">
        <f t="shared" si="103"/>
        <v>Baixa</v>
      </c>
      <c r="G267" s="106" t="str">
        <f t="shared" si="104"/>
        <v>EEL</v>
      </c>
      <c r="H267" s="4">
        <f t="shared" si="89"/>
        <v>3</v>
      </c>
      <c r="I267" s="105" t="str">
        <f t="shared" si="90"/>
        <v>L</v>
      </c>
      <c r="J267" s="4" t="str">
        <f t="shared" si="91"/>
        <v>EEI</v>
      </c>
      <c r="K267" s="106">
        <f t="shared" si="92"/>
        <v>3</v>
      </c>
      <c r="L267" s="106">
        <f>IF(NOT(ISERROR(VLOOKUP(B267,Deflatores!G$42:H$64,2,FALSE))),VLOOKUP(B267,Deflatores!G$42:H$64,2,FALSE),IF(OR(ISBLANK(C267),ISBLANK(B267)),"",VLOOKUP(C267,Deflatores!G$4:H$38,2,FALSE)*H267+VLOOKUP(C267,Deflatores!G$4:I$38,3,FALSE)))</f>
        <v>3</v>
      </c>
      <c r="M267" s="106"/>
      <c r="N267" s="106"/>
      <c r="O267" s="106"/>
    </row>
    <row r="268" spans="1:15" x14ac:dyDescent="0.2">
      <c r="A268" s="114" t="s">
        <v>241</v>
      </c>
      <c r="B268" s="113" t="s">
        <v>49</v>
      </c>
      <c r="C268" s="113" t="s">
        <v>44</v>
      </c>
      <c r="D268" s="4">
        <v>3</v>
      </c>
      <c r="E268" s="4">
        <v>1</v>
      </c>
      <c r="F268" s="106" t="str">
        <f t="shared" si="103"/>
        <v>Baixa</v>
      </c>
      <c r="G268" s="106" t="str">
        <f t="shared" si="104"/>
        <v>CEL</v>
      </c>
      <c r="H268" s="4">
        <f t="shared" si="89"/>
        <v>3</v>
      </c>
      <c r="I268" s="105" t="str">
        <f t="shared" si="90"/>
        <v>L</v>
      </c>
      <c r="J268" s="4" t="str">
        <f t="shared" si="91"/>
        <v>CEI</v>
      </c>
      <c r="K268" s="106">
        <f t="shared" si="92"/>
        <v>3</v>
      </c>
      <c r="L268" s="106">
        <f>IF(NOT(ISERROR(VLOOKUP(B268,Deflatores!G$42:H$64,2,FALSE))),VLOOKUP(B268,Deflatores!G$42:H$64,2,FALSE),IF(OR(ISBLANK(C268),ISBLANK(B268)),"",VLOOKUP(C268,Deflatores!G$4:H$38,2,FALSE)*H268+VLOOKUP(C268,Deflatores!G$4:I$38,3,FALSE)))</f>
        <v>3</v>
      </c>
      <c r="M268" s="106"/>
      <c r="N268" s="106"/>
      <c r="O268" s="106"/>
    </row>
    <row r="269" spans="1:15" x14ac:dyDescent="0.2">
      <c r="A269" s="112" t="s">
        <v>233</v>
      </c>
      <c r="B269" s="113" t="s">
        <v>49</v>
      </c>
      <c r="C269" s="113" t="s">
        <v>44</v>
      </c>
      <c r="D269" s="4">
        <v>7</v>
      </c>
      <c r="E269" s="4">
        <v>2</v>
      </c>
      <c r="F269" s="106" t="str">
        <f t="shared" si="103"/>
        <v>Média</v>
      </c>
      <c r="G269" s="106" t="str">
        <f t="shared" si="104"/>
        <v>CEA</v>
      </c>
      <c r="H269" s="4">
        <f t="shared" si="89"/>
        <v>4</v>
      </c>
      <c r="I269" s="105" t="str">
        <f t="shared" si="90"/>
        <v>A</v>
      </c>
      <c r="J269" s="4" t="str">
        <f t="shared" si="91"/>
        <v>CEI</v>
      </c>
      <c r="K269" s="106">
        <f t="shared" si="92"/>
        <v>4</v>
      </c>
      <c r="L269" s="106">
        <f>IF(NOT(ISERROR(VLOOKUP(B269,Deflatores!G$42:H$64,2,FALSE))),VLOOKUP(B269,Deflatores!G$42:H$64,2,FALSE),IF(OR(ISBLANK(C269),ISBLANK(B269)),"",VLOOKUP(C269,Deflatores!G$4:H$38,2,FALSE)*H269+VLOOKUP(C269,Deflatores!G$4:I$38,3,FALSE)))</f>
        <v>4</v>
      </c>
      <c r="M269" s="106"/>
      <c r="N269" s="106"/>
      <c r="O269" s="106"/>
    </row>
    <row r="270" spans="1:15" x14ac:dyDescent="0.2">
      <c r="A270" s="112" t="s">
        <v>244</v>
      </c>
      <c r="B270" s="113" t="s">
        <v>49</v>
      </c>
      <c r="C270" s="113" t="s">
        <v>44</v>
      </c>
      <c r="D270" s="4">
        <v>5</v>
      </c>
      <c r="E270" s="4">
        <v>1</v>
      </c>
      <c r="F270" s="106" t="str">
        <f t="shared" si="103"/>
        <v>Baixa</v>
      </c>
      <c r="G270" s="106" t="str">
        <f t="shared" si="104"/>
        <v>CEL</v>
      </c>
      <c r="H270" s="4">
        <f t="shared" si="89"/>
        <v>3</v>
      </c>
      <c r="I270" s="105" t="str">
        <f t="shared" si="90"/>
        <v>L</v>
      </c>
      <c r="J270" s="4" t="str">
        <f t="shared" si="91"/>
        <v>CEI</v>
      </c>
      <c r="K270" s="106">
        <f t="shared" si="92"/>
        <v>3</v>
      </c>
      <c r="L270" s="106">
        <f>IF(NOT(ISERROR(VLOOKUP(B270,Deflatores!G$42:H$64,2,FALSE))),VLOOKUP(B270,Deflatores!G$42:H$64,2,FALSE),IF(OR(ISBLANK(C270),ISBLANK(B270)),"",VLOOKUP(C270,Deflatores!G$4:H$38,2,FALSE)*H270+VLOOKUP(C270,Deflatores!G$4:I$38,3,FALSE)))</f>
        <v>3</v>
      </c>
      <c r="M270" s="106"/>
      <c r="N270" s="106"/>
      <c r="O270" s="106"/>
    </row>
    <row r="271" spans="1:15" x14ac:dyDescent="0.2">
      <c r="A271" s="112" t="s">
        <v>236</v>
      </c>
      <c r="B271" s="113" t="s">
        <v>47</v>
      </c>
      <c r="C271" s="113" t="s">
        <v>44</v>
      </c>
      <c r="D271" s="113">
        <v>3</v>
      </c>
      <c r="E271" s="4">
        <v>1</v>
      </c>
      <c r="F271" s="106" t="str">
        <f t="shared" si="103"/>
        <v>Baixa</v>
      </c>
      <c r="G271" s="106" t="str">
        <f t="shared" si="104"/>
        <v>EEL</v>
      </c>
      <c r="H271" s="4">
        <f t="shared" si="89"/>
        <v>3</v>
      </c>
      <c r="I271" s="105" t="str">
        <f t="shared" si="90"/>
        <v>L</v>
      </c>
      <c r="J271" s="4" t="str">
        <f t="shared" si="91"/>
        <v>EEI</v>
      </c>
      <c r="K271" s="106">
        <f t="shared" si="92"/>
        <v>3</v>
      </c>
      <c r="L271" s="106">
        <f>IF(NOT(ISERROR(VLOOKUP(B271,Deflatores!G$42:H$64,2,FALSE))),VLOOKUP(B271,Deflatores!G$42:H$64,2,FALSE),IF(OR(ISBLANK(C271),ISBLANK(B271)),"",VLOOKUP(C271,Deflatores!G$4:H$38,2,FALSE)*H271+VLOOKUP(C271,Deflatores!G$4:I$38,3,FALSE)))</f>
        <v>3</v>
      </c>
      <c r="M271" s="106"/>
      <c r="N271" s="106"/>
      <c r="O271" s="106"/>
    </row>
    <row r="272" spans="1:15" x14ac:dyDescent="0.2">
      <c r="A272" s="112" t="s">
        <v>245</v>
      </c>
      <c r="B272" s="113" t="s">
        <v>49</v>
      </c>
      <c r="C272" s="113" t="s">
        <v>44</v>
      </c>
      <c r="D272" s="113">
        <v>4</v>
      </c>
      <c r="E272" s="4">
        <v>1</v>
      </c>
      <c r="F272" s="106" t="str">
        <f t="shared" si="103"/>
        <v>Baixa</v>
      </c>
      <c r="G272" s="106" t="str">
        <f t="shared" si="104"/>
        <v>CEL</v>
      </c>
      <c r="H272" s="4">
        <f t="shared" si="89"/>
        <v>3</v>
      </c>
      <c r="I272" s="105" t="str">
        <f t="shared" si="90"/>
        <v>L</v>
      </c>
      <c r="J272" s="4" t="str">
        <f t="shared" si="91"/>
        <v>CEI</v>
      </c>
      <c r="K272" s="106">
        <f t="shared" si="92"/>
        <v>3</v>
      </c>
      <c r="L272" s="106">
        <f>IF(NOT(ISERROR(VLOOKUP(B272,Deflatores!G$42:H$64,2,FALSE))),VLOOKUP(B272,Deflatores!G$42:H$64,2,FALSE),IF(OR(ISBLANK(C272),ISBLANK(B272)),"",VLOOKUP(C272,Deflatores!G$4:H$38,2,FALSE)*H272+VLOOKUP(C272,Deflatores!G$4:I$38,3,FALSE)))</f>
        <v>3</v>
      </c>
      <c r="M272" s="106"/>
      <c r="N272" s="106"/>
      <c r="O272" s="106"/>
    </row>
    <row r="273" spans="1:15" x14ac:dyDescent="0.2">
      <c r="A273" s="112" t="s">
        <v>246</v>
      </c>
      <c r="B273" s="113" t="s">
        <v>47</v>
      </c>
      <c r="C273" s="113" t="s">
        <v>44</v>
      </c>
      <c r="D273" s="113">
        <v>4</v>
      </c>
      <c r="E273" s="4">
        <v>2</v>
      </c>
      <c r="F273" s="106" t="str">
        <f t="shared" si="103"/>
        <v>Baixa</v>
      </c>
      <c r="G273" s="106" t="str">
        <f t="shared" si="104"/>
        <v>EEL</v>
      </c>
      <c r="H273" s="4">
        <f t="shared" si="89"/>
        <v>3</v>
      </c>
      <c r="I273" s="105" t="str">
        <f t="shared" si="90"/>
        <v>L</v>
      </c>
      <c r="J273" s="4" t="str">
        <f t="shared" si="91"/>
        <v>EEI</v>
      </c>
      <c r="K273" s="106">
        <f t="shared" si="92"/>
        <v>3</v>
      </c>
      <c r="L273" s="106">
        <f>IF(NOT(ISERROR(VLOOKUP(B273,Deflatores!G$42:H$64,2,FALSE))),VLOOKUP(B273,Deflatores!G$42:H$64,2,FALSE),IF(OR(ISBLANK(C273),ISBLANK(B273)),"",VLOOKUP(C273,Deflatores!G$4:H$38,2,FALSE)*H273+VLOOKUP(C273,Deflatores!G$4:I$38,3,FALSE)))</f>
        <v>3</v>
      </c>
      <c r="M273" s="106"/>
      <c r="N273" s="106"/>
      <c r="O273" s="106"/>
    </row>
    <row r="274" spans="1:15" s="119" customFormat="1" x14ac:dyDescent="0.2">
      <c r="A274" s="112" t="s">
        <v>247</v>
      </c>
      <c r="B274" s="113" t="s">
        <v>47</v>
      </c>
      <c r="C274" s="113" t="s">
        <v>44</v>
      </c>
      <c r="D274" s="113">
        <v>4</v>
      </c>
      <c r="E274" s="4">
        <v>1</v>
      </c>
      <c r="F274" s="106" t="str">
        <f t="shared" si="103"/>
        <v>Baixa</v>
      </c>
      <c r="G274" s="106" t="str">
        <f t="shared" si="104"/>
        <v>EEL</v>
      </c>
      <c r="H274" s="4">
        <f t="shared" si="89"/>
        <v>3</v>
      </c>
      <c r="I274" s="105" t="str">
        <f t="shared" si="90"/>
        <v>L</v>
      </c>
      <c r="J274" s="4" t="str">
        <f t="shared" si="91"/>
        <v>EEI</v>
      </c>
      <c r="K274" s="106">
        <f t="shared" si="92"/>
        <v>3</v>
      </c>
      <c r="L274" s="106">
        <f>IF(NOT(ISERROR(VLOOKUP(B274,Deflatores!G$42:H$64,2,FALSE))),VLOOKUP(B274,Deflatores!G$42:H$64,2,FALSE),IF(OR(ISBLANK(C274),ISBLANK(B274)),"",VLOOKUP(C274,Deflatores!G$4:H$38,2,FALSE)*H274+VLOOKUP(C274,Deflatores!G$4:I$38,3,FALSE)))</f>
        <v>3</v>
      </c>
      <c r="M274" s="118"/>
      <c r="N274" s="118"/>
      <c r="O274" s="118"/>
    </row>
    <row r="275" spans="1:15" x14ac:dyDescent="0.2">
      <c r="A275" s="112" t="s">
        <v>234</v>
      </c>
      <c r="B275" s="113" t="s">
        <v>49</v>
      </c>
      <c r="C275" s="113" t="s">
        <v>44</v>
      </c>
      <c r="D275" s="4">
        <v>9</v>
      </c>
      <c r="E275" s="4">
        <v>2</v>
      </c>
      <c r="F275" s="106" t="str">
        <f t="shared" si="103"/>
        <v>Média</v>
      </c>
      <c r="G275" s="106" t="str">
        <f t="shared" si="104"/>
        <v>CEA</v>
      </c>
      <c r="H275" s="4">
        <f t="shared" si="89"/>
        <v>4</v>
      </c>
      <c r="I275" s="105" t="str">
        <f t="shared" si="90"/>
        <v>A</v>
      </c>
      <c r="J275" s="4" t="str">
        <f t="shared" si="91"/>
        <v>CEI</v>
      </c>
      <c r="K275" s="106">
        <f t="shared" si="92"/>
        <v>4</v>
      </c>
      <c r="L275" s="106">
        <f>IF(NOT(ISERROR(VLOOKUP(B275,Deflatores!G$42:H$64,2,FALSE))),VLOOKUP(B275,Deflatores!G$42:H$64,2,FALSE),IF(OR(ISBLANK(C275),ISBLANK(B275)),"",VLOOKUP(C275,Deflatores!G$4:H$38,2,FALSE)*H275+VLOOKUP(C275,Deflatores!G$4:I$38,3,FALSE)))</f>
        <v>4</v>
      </c>
      <c r="M275" s="106"/>
      <c r="N275" s="106"/>
      <c r="O275" s="106"/>
    </row>
    <row r="276" spans="1:15" x14ac:dyDescent="0.2">
      <c r="A276" s="112"/>
      <c r="B276" s="113"/>
      <c r="C276" s="113"/>
      <c r="D276" s="4"/>
      <c r="E276" s="4"/>
      <c r="F276" s="106" t="str">
        <f t="shared" si="103"/>
        <v/>
      </c>
      <c r="G276" s="106" t="str">
        <f t="shared" si="104"/>
        <v/>
      </c>
      <c r="H276" s="4" t="str">
        <f t="shared" ref="H276:H339" si="105">IF(ISBLANK(B276),"",IF(B276="ALI",IF(I276="L",7,IF(I276="A",10,15)),IF(B276="AIE",IF(I276="L",5,IF(I276="A",7,10)),IF(B276="SE",IF(I276="L",4,IF(I276="A",5,7)),IF(OR(B276="EE",B276="CE"),IF(I276="L",3,IF(I276="A",4,6)),0)))))</f>
        <v/>
      </c>
      <c r="I276" s="105" t="str">
        <f t="shared" ref="I276:I339" si="106">IF(OR(ISBLANK(D276),ISBLANK(E276)),IF(OR(B276="ALI",B276="AIE"),"L",IF(OR(B276="EE",B276="SE",B276="CE"),"A","")),IF(B276="EE",IF(E276&gt;=3,IF(D276&gt;=5,"H","A"),IF(E276&gt;=2,IF(D276&gt;=16,"H",IF(D276&lt;=4,"L","A")),IF(D276&lt;=15,"L","A"))),IF(OR(B276="SE",B276="CE"),IF(E276&gt;=4,IF(D276&gt;=6,"H","A"),IF(E276&gt;=2,IF(D276&gt;=20,"H",IF(D276&lt;=5,"L","A")),IF(D276&lt;=19,"L","A"))),IF(OR(B276="ALI",B276="AIE"),IF(E276&gt;=6,IF(D276&gt;=20,"H","A"),IF(E276&gt;=2,IF(D276&gt;=51,"H",IF(D276&lt;=19,"L","A")),IF(D276&lt;=50,"L","A"))),""))))</f>
        <v/>
      </c>
      <c r="J276" s="4" t="str">
        <f t="shared" ref="J276:J339" si="107">CONCATENATE(B276,C276)</f>
        <v/>
      </c>
      <c r="K276" s="106" t="str">
        <f t="shared" ref="K276:K339" si="108">IF(OR(H276="",H276=0),L276,H276)</f>
        <v/>
      </c>
      <c r="L276" s="106" t="str">
        <f>IF(NOT(ISERROR(VLOOKUP(B276,Deflatores!G$42:H$64,2,FALSE))),VLOOKUP(B276,Deflatores!G$42:H$64,2,FALSE),IF(OR(ISBLANK(C276),ISBLANK(B276)),"",VLOOKUP(C276,Deflatores!G$4:H$38,2,FALSE)*H276+VLOOKUP(C276,Deflatores!G$4:I$38,3,FALSE)))</f>
        <v/>
      </c>
      <c r="M276" s="106"/>
      <c r="N276" s="106"/>
      <c r="O276" s="106"/>
    </row>
    <row r="277" spans="1:15" x14ac:dyDescent="0.2">
      <c r="A277" s="115" t="s">
        <v>449</v>
      </c>
      <c r="B277" s="113"/>
      <c r="C277" s="113"/>
      <c r="D277" s="4"/>
      <c r="E277" s="4"/>
      <c r="F277" s="106" t="str">
        <f t="shared" si="103"/>
        <v/>
      </c>
      <c r="G277" s="106" t="str">
        <f t="shared" si="104"/>
        <v/>
      </c>
      <c r="H277" s="4" t="str">
        <f t="shared" si="105"/>
        <v/>
      </c>
      <c r="I277" s="105" t="str">
        <f t="shared" si="106"/>
        <v/>
      </c>
      <c r="J277" s="4" t="str">
        <f t="shared" si="107"/>
        <v/>
      </c>
      <c r="K277" s="106" t="str">
        <f t="shared" si="108"/>
        <v/>
      </c>
      <c r="L277" s="106" t="str">
        <f>IF(NOT(ISERROR(VLOOKUP(B277,Deflatores!G$42:H$64,2,FALSE))),VLOOKUP(B277,Deflatores!G$42:H$64,2,FALSE),IF(OR(ISBLANK(C277),ISBLANK(B277)),"",VLOOKUP(C277,Deflatores!G$4:H$38,2,FALSE)*H277+VLOOKUP(C277,Deflatores!G$4:I$38,3,FALSE)))</f>
        <v/>
      </c>
      <c r="M277" s="106"/>
      <c r="N277" s="106"/>
      <c r="O277" s="106"/>
    </row>
    <row r="278" spans="1:15" x14ac:dyDescent="0.2">
      <c r="A278" s="112" t="s">
        <v>248</v>
      </c>
      <c r="B278" s="113" t="s">
        <v>43</v>
      </c>
      <c r="C278" s="113" t="s">
        <v>44</v>
      </c>
      <c r="D278" s="4">
        <v>7</v>
      </c>
      <c r="E278" s="4">
        <v>1</v>
      </c>
      <c r="F278" s="106" t="str">
        <f t="shared" si="103"/>
        <v>Baixa</v>
      </c>
      <c r="G278" s="106" t="str">
        <f t="shared" si="104"/>
        <v>ALIL</v>
      </c>
      <c r="H278" s="4">
        <f t="shared" si="105"/>
        <v>7</v>
      </c>
      <c r="I278" s="105" t="str">
        <f t="shared" si="106"/>
        <v>L</v>
      </c>
      <c r="J278" s="4" t="str">
        <f t="shared" si="107"/>
        <v>ALII</v>
      </c>
      <c r="K278" s="106">
        <f t="shared" si="108"/>
        <v>7</v>
      </c>
      <c r="L278" s="106">
        <f>IF(NOT(ISERROR(VLOOKUP(B278,Deflatores!G$42:H$64,2,FALSE))),VLOOKUP(B278,Deflatores!G$42:H$64,2,FALSE),IF(OR(ISBLANK(C278),ISBLANK(B278)),"",VLOOKUP(C278,Deflatores!G$4:H$38,2,FALSE)*H278+VLOOKUP(C278,Deflatores!G$4:I$38,3,FALSE)))</f>
        <v>7</v>
      </c>
      <c r="M278" s="106"/>
      <c r="N278" s="106"/>
      <c r="O278" s="106"/>
    </row>
    <row r="279" spans="1:15" x14ac:dyDescent="0.2">
      <c r="A279" s="112" t="s">
        <v>249</v>
      </c>
      <c r="B279" s="113" t="s">
        <v>49</v>
      </c>
      <c r="C279" s="113" t="s">
        <v>44</v>
      </c>
      <c r="D279" s="4">
        <v>9</v>
      </c>
      <c r="E279" s="4">
        <v>1</v>
      </c>
      <c r="F279" s="106" t="str">
        <f t="shared" si="103"/>
        <v>Baixa</v>
      </c>
      <c r="G279" s="106" t="str">
        <f t="shared" si="104"/>
        <v>CEL</v>
      </c>
      <c r="H279" s="4">
        <f t="shared" si="105"/>
        <v>3</v>
      </c>
      <c r="I279" s="105" t="str">
        <f t="shared" si="106"/>
        <v>L</v>
      </c>
      <c r="J279" s="4" t="str">
        <f t="shared" si="107"/>
        <v>CEI</v>
      </c>
      <c r="K279" s="106">
        <f t="shared" si="108"/>
        <v>3</v>
      </c>
      <c r="L279" s="106">
        <f>IF(NOT(ISERROR(VLOOKUP(B279,Deflatores!G$42:H$64,2,FALSE))),VLOOKUP(B279,Deflatores!G$42:H$64,2,FALSE),IF(OR(ISBLANK(C279),ISBLANK(B279)),"",VLOOKUP(C279,Deflatores!G$4:H$38,2,FALSE)*H279+VLOOKUP(C279,Deflatores!G$4:I$38,3,FALSE)))</f>
        <v>3</v>
      </c>
      <c r="M279" s="106"/>
      <c r="N279" s="106"/>
      <c r="O279" s="106"/>
    </row>
    <row r="280" spans="1:15" x14ac:dyDescent="0.2">
      <c r="A280" s="112" t="s">
        <v>239</v>
      </c>
      <c r="B280" s="113" t="s">
        <v>47</v>
      </c>
      <c r="C280" s="113" t="s">
        <v>44</v>
      </c>
      <c r="D280" s="4">
        <v>9</v>
      </c>
      <c r="E280" s="4">
        <v>1</v>
      </c>
      <c r="F280" s="106" t="str">
        <f t="shared" si="103"/>
        <v>Baixa</v>
      </c>
      <c r="G280" s="106" t="str">
        <f t="shared" si="104"/>
        <v>EEL</v>
      </c>
      <c r="H280" s="4">
        <f t="shared" si="105"/>
        <v>3</v>
      </c>
      <c r="I280" s="105" t="str">
        <f t="shared" si="106"/>
        <v>L</v>
      </c>
      <c r="J280" s="4" t="str">
        <f t="shared" si="107"/>
        <v>EEI</v>
      </c>
      <c r="K280" s="106">
        <f t="shared" si="108"/>
        <v>3</v>
      </c>
      <c r="L280" s="106">
        <f>IF(NOT(ISERROR(VLOOKUP(B280,Deflatores!G$42:H$64,2,FALSE))),VLOOKUP(B280,Deflatores!G$42:H$64,2,FALSE),IF(OR(ISBLANK(C280),ISBLANK(B280)),"",VLOOKUP(C280,Deflatores!G$4:H$38,2,FALSE)*H280+VLOOKUP(C280,Deflatores!G$4:I$38,3,FALSE)))</f>
        <v>3</v>
      </c>
      <c r="M280" s="106"/>
      <c r="N280" s="106"/>
      <c r="O280" s="106"/>
    </row>
    <row r="281" spans="1:15" x14ac:dyDescent="0.2">
      <c r="A281" s="112" t="s">
        <v>240</v>
      </c>
      <c r="B281" s="113" t="s">
        <v>47</v>
      </c>
      <c r="C281" s="113" t="s">
        <v>44</v>
      </c>
      <c r="D281" s="4">
        <v>6</v>
      </c>
      <c r="E281" s="4">
        <v>1</v>
      </c>
      <c r="F281" s="106" t="str">
        <f t="shared" si="103"/>
        <v>Baixa</v>
      </c>
      <c r="G281" s="106" t="str">
        <f t="shared" si="104"/>
        <v>EEL</v>
      </c>
      <c r="H281" s="4">
        <f t="shared" si="105"/>
        <v>3</v>
      </c>
      <c r="I281" s="105" t="str">
        <f t="shared" si="106"/>
        <v>L</v>
      </c>
      <c r="J281" s="4" t="str">
        <f t="shared" si="107"/>
        <v>EEI</v>
      </c>
      <c r="K281" s="106">
        <f t="shared" si="108"/>
        <v>3</v>
      </c>
      <c r="L281" s="106">
        <f>IF(NOT(ISERROR(VLOOKUP(B281,Deflatores!G$42:H$64,2,FALSE))),VLOOKUP(B281,Deflatores!G$42:H$64,2,FALSE),IF(OR(ISBLANK(C281),ISBLANK(B281)),"",VLOOKUP(C281,Deflatores!G$4:H$38,2,FALSE)*H281+VLOOKUP(C281,Deflatores!G$4:I$38,3,FALSE)))</f>
        <v>3</v>
      </c>
      <c r="M281" s="106"/>
      <c r="N281" s="106"/>
      <c r="O281" s="106"/>
    </row>
    <row r="282" spans="1:15" x14ac:dyDescent="0.2">
      <c r="A282" s="114" t="s">
        <v>241</v>
      </c>
      <c r="B282" s="113" t="s">
        <v>49</v>
      </c>
      <c r="C282" s="113" t="s">
        <v>44</v>
      </c>
      <c r="D282" s="4">
        <v>7</v>
      </c>
      <c r="E282" s="4">
        <v>1</v>
      </c>
      <c r="F282" s="106" t="str">
        <f t="shared" si="103"/>
        <v>Baixa</v>
      </c>
      <c r="G282" s="106" t="str">
        <f t="shared" si="104"/>
        <v>CEL</v>
      </c>
      <c r="H282" s="4">
        <f t="shared" si="105"/>
        <v>3</v>
      </c>
      <c r="I282" s="105" t="str">
        <f t="shared" si="106"/>
        <v>L</v>
      </c>
      <c r="J282" s="4" t="str">
        <f t="shared" si="107"/>
        <v>CEI</v>
      </c>
      <c r="K282" s="106">
        <f t="shared" si="108"/>
        <v>3</v>
      </c>
      <c r="L282" s="106">
        <f>IF(NOT(ISERROR(VLOOKUP(B282,Deflatores!G$42:H$64,2,FALSE))),VLOOKUP(B282,Deflatores!G$42:H$64,2,FALSE),IF(OR(ISBLANK(C282),ISBLANK(B282)),"",VLOOKUP(C282,Deflatores!G$4:H$38,2,FALSE)*H282+VLOOKUP(C282,Deflatores!G$4:I$38,3,FALSE)))</f>
        <v>3</v>
      </c>
      <c r="M282" s="106"/>
      <c r="N282" s="106"/>
      <c r="O282" s="106"/>
    </row>
    <row r="283" spans="1:15" x14ac:dyDescent="0.2">
      <c r="A283" s="112" t="s">
        <v>233</v>
      </c>
      <c r="B283" s="113" t="s">
        <v>49</v>
      </c>
      <c r="C283" s="113" t="s">
        <v>44</v>
      </c>
      <c r="D283" s="4">
        <v>9</v>
      </c>
      <c r="E283" s="4">
        <v>1</v>
      </c>
      <c r="F283" s="106" t="str">
        <f t="shared" si="103"/>
        <v>Baixa</v>
      </c>
      <c r="G283" s="106" t="str">
        <f t="shared" si="104"/>
        <v>CEL</v>
      </c>
      <c r="H283" s="4">
        <f t="shared" si="105"/>
        <v>3</v>
      </c>
      <c r="I283" s="105" t="str">
        <f t="shared" si="106"/>
        <v>L</v>
      </c>
      <c r="J283" s="4" t="str">
        <f t="shared" si="107"/>
        <v>CEI</v>
      </c>
      <c r="K283" s="106">
        <f t="shared" si="108"/>
        <v>3</v>
      </c>
      <c r="L283" s="106">
        <f>IF(NOT(ISERROR(VLOOKUP(B283,Deflatores!G$42:H$64,2,FALSE))),VLOOKUP(B283,Deflatores!G$42:H$64,2,FALSE),IF(OR(ISBLANK(C283),ISBLANK(B283)),"",VLOOKUP(C283,Deflatores!G$4:H$38,2,FALSE)*H283+VLOOKUP(C283,Deflatores!G$4:I$38,3,FALSE)))</f>
        <v>3</v>
      </c>
      <c r="M283" s="106"/>
      <c r="N283" s="106"/>
      <c r="O283" s="106"/>
    </row>
    <row r="284" spans="1:15" x14ac:dyDescent="0.2">
      <c r="A284" s="112" t="s">
        <v>242</v>
      </c>
      <c r="B284" s="113" t="s">
        <v>49</v>
      </c>
      <c r="C284" s="113" t="s">
        <v>44</v>
      </c>
      <c r="D284" s="4">
        <v>9</v>
      </c>
      <c r="E284" s="4">
        <v>1</v>
      </c>
      <c r="F284" s="106" t="str">
        <f t="shared" si="103"/>
        <v>Baixa</v>
      </c>
      <c r="G284" s="106" t="str">
        <f t="shared" si="104"/>
        <v>CEL</v>
      </c>
      <c r="H284" s="4">
        <f t="shared" si="105"/>
        <v>3</v>
      </c>
      <c r="I284" s="105" t="str">
        <f t="shared" si="106"/>
        <v>L</v>
      </c>
      <c r="J284" s="4" t="str">
        <f t="shared" si="107"/>
        <v>CEI</v>
      </c>
      <c r="K284" s="106">
        <f t="shared" si="108"/>
        <v>3</v>
      </c>
      <c r="L284" s="106">
        <f>IF(NOT(ISERROR(VLOOKUP(B284,Deflatores!G$42:H$64,2,FALSE))),VLOOKUP(B284,Deflatores!G$42:H$64,2,FALSE),IF(OR(ISBLANK(C284),ISBLANK(B284)),"",VLOOKUP(C284,Deflatores!G$4:H$38,2,FALSE)*H284+VLOOKUP(C284,Deflatores!G$4:I$38,3,FALSE)))</f>
        <v>3</v>
      </c>
      <c r="M284" s="106"/>
      <c r="N284" s="106"/>
      <c r="O284" s="106"/>
    </row>
    <row r="285" spans="1:15" x14ac:dyDescent="0.2">
      <c r="A285" s="112" t="s">
        <v>236</v>
      </c>
      <c r="B285" s="113" t="s">
        <v>47</v>
      </c>
      <c r="C285" s="113" t="s">
        <v>44</v>
      </c>
      <c r="D285" s="113">
        <v>3</v>
      </c>
      <c r="E285" s="4">
        <v>1</v>
      </c>
      <c r="F285" s="106" t="str">
        <f t="shared" si="103"/>
        <v>Baixa</v>
      </c>
      <c r="G285" s="106" t="str">
        <f t="shared" si="104"/>
        <v>EEL</v>
      </c>
      <c r="H285" s="4">
        <f t="shared" si="105"/>
        <v>3</v>
      </c>
      <c r="I285" s="105" t="str">
        <f t="shared" si="106"/>
        <v>L</v>
      </c>
      <c r="J285" s="4" t="str">
        <f t="shared" si="107"/>
        <v>EEI</v>
      </c>
      <c r="K285" s="106">
        <f t="shared" si="108"/>
        <v>3</v>
      </c>
      <c r="L285" s="106">
        <f>IF(NOT(ISERROR(VLOOKUP(B285,Deflatores!G$42:H$64,2,FALSE))),VLOOKUP(B285,Deflatores!G$42:H$64,2,FALSE),IF(OR(ISBLANK(C285),ISBLANK(B285)),"",VLOOKUP(C285,Deflatores!G$4:H$38,2,FALSE)*H285+VLOOKUP(C285,Deflatores!G$4:I$38,3,FALSE)))</f>
        <v>3</v>
      </c>
      <c r="M285" s="106"/>
      <c r="N285" s="106"/>
      <c r="O285" s="106"/>
    </row>
    <row r="286" spans="1:15" x14ac:dyDescent="0.2">
      <c r="A286" s="112" t="s">
        <v>234</v>
      </c>
      <c r="B286" s="113" t="s">
        <v>49</v>
      </c>
      <c r="C286" s="113" t="s">
        <v>44</v>
      </c>
      <c r="D286" s="4">
        <v>9</v>
      </c>
      <c r="E286" s="4">
        <v>1</v>
      </c>
      <c r="F286" s="106" t="str">
        <f t="shared" si="103"/>
        <v>Baixa</v>
      </c>
      <c r="G286" s="106" t="str">
        <f t="shared" si="104"/>
        <v>CEL</v>
      </c>
      <c r="H286" s="4">
        <f t="shared" si="105"/>
        <v>3</v>
      </c>
      <c r="I286" s="105" t="str">
        <f t="shared" si="106"/>
        <v>L</v>
      </c>
      <c r="J286" s="4" t="str">
        <f t="shared" si="107"/>
        <v>CEI</v>
      </c>
      <c r="K286" s="106">
        <f t="shared" si="108"/>
        <v>3</v>
      </c>
      <c r="L286" s="106">
        <f>IF(NOT(ISERROR(VLOOKUP(B286,Deflatores!G$42:H$64,2,FALSE))),VLOOKUP(B286,Deflatores!G$42:H$64,2,FALSE),IF(OR(ISBLANK(C286),ISBLANK(B286)),"",VLOOKUP(C286,Deflatores!G$4:H$38,2,FALSE)*H286+VLOOKUP(C286,Deflatores!G$4:I$38,3,FALSE)))</f>
        <v>3</v>
      </c>
      <c r="M286" s="106"/>
      <c r="N286" s="106"/>
      <c r="O286" s="106"/>
    </row>
    <row r="287" spans="1:15" x14ac:dyDescent="0.2">
      <c r="A287" s="112"/>
      <c r="B287" s="113"/>
      <c r="C287" s="113"/>
      <c r="D287" s="4"/>
      <c r="E287" s="4"/>
      <c r="F287" s="106" t="str">
        <f t="shared" si="103"/>
        <v/>
      </c>
      <c r="G287" s="106" t="str">
        <f t="shared" si="104"/>
        <v/>
      </c>
      <c r="H287" s="4" t="str">
        <f t="shared" si="105"/>
        <v/>
      </c>
      <c r="I287" s="105" t="str">
        <f t="shared" si="106"/>
        <v/>
      </c>
      <c r="J287" s="4" t="str">
        <f t="shared" si="107"/>
        <v/>
      </c>
      <c r="K287" s="106" t="str">
        <f t="shared" si="108"/>
        <v/>
      </c>
      <c r="L287" s="106" t="str">
        <f>IF(NOT(ISERROR(VLOOKUP(B287,Deflatores!G$42:H$64,2,FALSE))),VLOOKUP(B287,Deflatores!G$42:H$64,2,FALSE),IF(OR(ISBLANK(C287),ISBLANK(B287)),"",VLOOKUP(C287,Deflatores!G$4:H$38,2,FALSE)*H287+VLOOKUP(C287,Deflatores!G$4:I$38,3,FALSE)))</f>
        <v/>
      </c>
      <c r="M287" s="106"/>
      <c r="N287" s="106"/>
      <c r="O287" s="106"/>
    </row>
    <row r="288" spans="1:15" x14ac:dyDescent="0.2">
      <c r="A288" s="115" t="s">
        <v>448</v>
      </c>
      <c r="B288" s="113"/>
      <c r="C288" s="113"/>
      <c r="D288" s="4"/>
      <c r="E288" s="4"/>
      <c r="F288" s="106" t="str">
        <f t="shared" si="103"/>
        <v/>
      </c>
      <c r="G288" s="106" t="str">
        <f t="shared" si="104"/>
        <v/>
      </c>
      <c r="H288" s="4" t="str">
        <f t="shared" si="105"/>
        <v/>
      </c>
      <c r="I288" s="105" t="str">
        <f t="shared" si="106"/>
        <v/>
      </c>
      <c r="J288" s="4" t="str">
        <f t="shared" si="107"/>
        <v/>
      </c>
      <c r="K288" s="106" t="str">
        <f t="shared" si="108"/>
        <v/>
      </c>
      <c r="L288" s="106" t="str">
        <f>IF(NOT(ISERROR(VLOOKUP(B288,Deflatores!G$42:H$64,2,FALSE))),VLOOKUP(B288,Deflatores!G$42:H$64,2,FALSE),IF(OR(ISBLANK(C288),ISBLANK(B288)),"",VLOOKUP(C288,Deflatores!G$4:H$38,2,FALSE)*H288+VLOOKUP(C288,Deflatores!G$4:I$38,3,FALSE)))</f>
        <v/>
      </c>
      <c r="M288" s="106"/>
      <c r="N288" s="106"/>
      <c r="O288" s="106"/>
    </row>
    <row r="289" spans="1:15" x14ac:dyDescent="0.2">
      <c r="A289" s="112" t="s">
        <v>250</v>
      </c>
      <c r="B289" s="113" t="s">
        <v>47</v>
      </c>
      <c r="C289" s="113" t="s">
        <v>44</v>
      </c>
      <c r="D289" s="4">
        <v>19</v>
      </c>
      <c r="E289" s="4">
        <v>3</v>
      </c>
      <c r="F289" s="106" t="str">
        <f t="shared" si="103"/>
        <v>Alta</v>
      </c>
      <c r="G289" s="106" t="str">
        <f t="shared" si="104"/>
        <v>EEH</v>
      </c>
      <c r="H289" s="4">
        <f t="shared" si="105"/>
        <v>6</v>
      </c>
      <c r="I289" s="105" t="str">
        <f t="shared" si="106"/>
        <v>H</v>
      </c>
      <c r="J289" s="4" t="str">
        <f t="shared" si="107"/>
        <v>EEI</v>
      </c>
      <c r="K289" s="106">
        <f t="shared" si="108"/>
        <v>6</v>
      </c>
      <c r="L289" s="106">
        <f>IF(NOT(ISERROR(VLOOKUP(B289,Deflatores!G$42:H$64,2,FALSE))),VLOOKUP(B289,Deflatores!G$42:H$64,2,FALSE),IF(OR(ISBLANK(C289),ISBLANK(B289)),"",VLOOKUP(C289,Deflatores!G$4:H$38,2,FALSE)*H289+VLOOKUP(C289,Deflatores!G$4:I$38,3,FALSE)))</f>
        <v>6</v>
      </c>
      <c r="M289" s="106"/>
      <c r="N289" s="106"/>
      <c r="O289" s="106"/>
    </row>
    <row r="290" spans="1:15" x14ac:dyDescent="0.2">
      <c r="A290" s="112"/>
      <c r="B290" s="113"/>
      <c r="C290" s="113"/>
      <c r="D290" s="4"/>
      <c r="E290" s="4"/>
      <c r="F290" s="106" t="str">
        <f t="shared" si="103"/>
        <v/>
      </c>
      <c r="G290" s="106" t="str">
        <f t="shared" si="104"/>
        <v/>
      </c>
      <c r="H290" s="4" t="str">
        <f t="shared" si="105"/>
        <v/>
      </c>
      <c r="I290" s="105" t="str">
        <f t="shared" si="106"/>
        <v/>
      </c>
      <c r="J290" s="4" t="str">
        <f t="shared" si="107"/>
        <v/>
      </c>
      <c r="K290" s="106" t="str">
        <f t="shared" si="108"/>
        <v/>
      </c>
      <c r="L290" s="106" t="str">
        <f>IF(NOT(ISERROR(VLOOKUP(B290,Deflatores!G$42:H$64,2,FALSE))),VLOOKUP(B290,Deflatores!G$42:H$64,2,FALSE),IF(OR(ISBLANK(C290),ISBLANK(B290)),"",VLOOKUP(C290,Deflatores!G$4:H$38,2,FALSE)*H290+VLOOKUP(C290,Deflatores!G$4:I$38,3,FALSE)))</f>
        <v/>
      </c>
      <c r="M290" s="106"/>
      <c r="N290" s="106"/>
      <c r="O290" s="106"/>
    </row>
    <row r="291" spans="1:15" x14ac:dyDescent="0.2">
      <c r="A291" s="115" t="s">
        <v>447</v>
      </c>
      <c r="B291" s="113"/>
      <c r="C291" s="113"/>
      <c r="D291" s="113"/>
      <c r="E291" s="113"/>
      <c r="F291" s="106" t="str">
        <f t="shared" si="103"/>
        <v/>
      </c>
      <c r="G291" s="106" t="str">
        <f t="shared" si="104"/>
        <v/>
      </c>
      <c r="H291" s="4" t="str">
        <f t="shared" si="105"/>
        <v/>
      </c>
      <c r="I291" s="105" t="str">
        <f t="shared" si="106"/>
        <v/>
      </c>
      <c r="J291" s="4" t="str">
        <f t="shared" si="107"/>
        <v/>
      </c>
      <c r="K291" s="106" t="str">
        <f t="shared" si="108"/>
        <v/>
      </c>
      <c r="L291" s="106" t="str">
        <f>IF(NOT(ISERROR(VLOOKUP(B291,Deflatores!G$42:H$64,2,FALSE))),VLOOKUP(B291,Deflatores!G$42:H$64,2,FALSE),IF(OR(ISBLANK(C291),ISBLANK(B291)),"",VLOOKUP(C291,Deflatores!G$4:H$38,2,FALSE)*H291+VLOOKUP(C291,Deflatores!G$4:I$38,3,FALSE)))</f>
        <v/>
      </c>
      <c r="M291" s="106"/>
      <c r="N291" s="106"/>
      <c r="O291" s="106"/>
    </row>
    <row r="292" spans="1:15" x14ac:dyDescent="0.2">
      <c r="A292" s="112" t="s">
        <v>251</v>
      </c>
      <c r="B292" s="113" t="s">
        <v>95</v>
      </c>
      <c r="C292" s="113" t="s">
        <v>44</v>
      </c>
      <c r="D292" s="4">
        <v>16</v>
      </c>
      <c r="E292" s="4">
        <v>2</v>
      </c>
      <c r="F292" s="106" t="str">
        <f t="shared" si="103"/>
        <v>Média</v>
      </c>
      <c r="G292" s="106" t="str">
        <f t="shared" si="104"/>
        <v>SEA</v>
      </c>
      <c r="H292" s="4">
        <f t="shared" si="105"/>
        <v>5</v>
      </c>
      <c r="I292" s="105" t="str">
        <f t="shared" si="106"/>
        <v>A</v>
      </c>
      <c r="J292" s="4" t="str">
        <f t="shared" si="107"/>
        <v>SEI</v>
      </c>
      <c r="K292" s="106">
        <f t="shared" si="108"/>
        <v>5</v>
      </c>
      <c r="L292" s="106">
        <f>IF(NOT(ISERROR(VLOOKUP(B292,Deflatores!G$42:H$64,2,FALSE))),VLOOKUP(B292,Deflatores!G$42:H$64,2,FALSE),IF(OR(ISBLANK(C292),ISBLANK(B292)),"",VLOOKUP(C292,Deflatores!G$4:H$38,2,FALSE)*H292+VLOOKUP(C292,Deflatores!G$4:I$38,3,FALSE)))</f>
        <v>5</v>
      </c>
      <c r="M292" s="106"/>
      <c r="N292" s="106"/>
      <c r="O292" s="106"/>
    </row>
    <row r="293" spans="1:15" x14ac:dyDescent="0.2">
      <c r="A293" s="112"/>
      <c r="B293" s="113"/>
      <c r="C293" s="113"/>
      <c r="D293" s="4"/>
      <c r="E293" s="4"/>
      <c r="F293" s="106" t="str">
        <f t="shared" si="103"/>
        <v/>
      </c>
      <c r="G293" s="106" t="str">
        <f t="shared" si="104"/>
        <v/>
      </c>
      <c r="H293" s="4" t="str">
        <f t="shared" si="105"/>
        <v/>
      </c>
      <c r="I293" s="105" t="str">
        <f t="shared" si="106"/>
        <v/>
      </c>
      <c r="J293" s="4" t="str">
        <f t="shared" si="107"/>
        <v/>
      </c>
      <c r="K293" s="106" t="str">
        <f t="shared" si="108"/>
        <v/>
      </c>
      <c r="L293" s="106" t="str">
        <f>IF(NOT(ISERROR(VLOOKUP(B293,Deflatores!G$42:H$64,2,FALSE))),VLOOKUP(B293,Deflatores!G$42:H$64,2,FALSE),IF(OR(ISBLANK(C293),ISBLANK(B293)),"",VLOOKUP(C293,Deflatores!G$4:H$38,2,FALSE)*H293+VLOOKUP(C293,Deflatores!G$4:I$38,3,FALSE)))</f>
        <v/>
      </c>
      <c r="M293" s="106"/>
      <c r="N293" s="106"/>
      <c r="O293" s="106"/>
    </row>
    <row r="294" spans="1:15" x14ac:dyDescent="0.2">
      <c r="A294" s="115" t="s">
        <v>446</v>
      </c>
      <c r="B294" s="113"/>
      <c r="C294" s="113"/>
      <c r="D294" s="4"/>
      <c r="E294" s="4"/>
      <c r="F294" s="106" t="str">
        <f t="shared" si="103"/>
        <v/>
      </c>
      <c r="G294" s="106" t="str">
        <f t="shared" si="104"/>
        <v/>
      </c>
      <c r="H294" s="4" t="str">
        <f t="shared" si="105"/>
        <v/>
      </c>
      <c r="I294" s="105" t="str">
        <f t="shared" si="106"/>
        <v/>
      </c>
      <c r="J294" s="4" t="str">
        <f t="shared" si="107"/>
        <v/>
      </c>
      <c r="K294" s="106" t="str">
        <f t="shared" si="108"/>
        <v/>
      </c>
      <c r="L294" s="106" t="str">
        <f>IF(NOT(ISERROR(VLOOKUP(B294,Deflatores!G$42:H$64,2,FALSE))),VLOOKUP(B294,Deflatores!G$42:H$64,2,FALSE),IF(OR(ISBLANK(C294),ISBLANK(B294)),"",VLOOKUP(C294,Deflatores!G$4:H$38,2,FALSE)*H294+VLOOKUP(C294,Deflatores!G$4:I$38,3,FALSE)))</f>
        <v/>
      </c>
      <c r="M294" s="106"/>
      <c r="N294" s="106"/>
      <c r="O294" s="106"/>
    </row>
    <row r="295" spans="1:15" x14ac:dyDescent="0.2">
      <c r="A295" s="112" t="s">
        <v>252</v>
      </c>
      <c r="B295" s="113" t="s">
        <v>47</v>
      </c>
      <c r="C295" s="113" t="s">
        <v>44</v>
      </c>
      <c r="D295" s="4">
        <v>14</v>
      </c>
      <c r="E295" s="4">
        <v>2</v>
      </c>
      <c r="F295" s="106" t="str">
        <f t="shared" si="103"/>
        <v>Média</v>
      </c>
      <c r="G295" s="106" t="str">
        <f t="shared" si="104"/>
        <v>EEA</v>
      </c>
      <c r="H295" s="4">
        <f t="shared" si="105"/>
        <v>4</v>
      </c>
      <c r="I295" s="105" t="str">
        <f t="shared" si="106"/>
        <v>A</v>
      </c>
      <c r="J295" s="4" t="str">
        <f t="shared" si="107"/>
        <v>EEI</v>
      </c>
      <c r="K295" s="106">
        <f t="shared" si="108"/>
        <v>4</v>
      </c>
      <c r="L295" s="106">
        <f>IF(NOT(ISERROR(VLOOKUP(B295,Deflatores!G$42:H$64,2,FALSE))),VLOOKUP(B295,Deflatores!G$42:H$64,2,FALSE),IF(OR(ISBLANK(C295),ISBLANK(B295)),"",VLOOKUP(C295,Deflatores!G$4:H$38,2,FALSE)*H295+VLOOKUP(C295,Deflatores!G$4:I$38,3,FALSE)))</f>
        <v>4</v>
      </c>
      <c r="M295" s="106"/>
      <c r="N295" s="106"/>
      <c r="O295" s="106"/>
    </row>
    <row r="296" spans="1:15" x14ac:dyDescent="0.2">
      <c r="A296" s="114" t="s">
        <v>253</v>
      </c>
      <c r="B296" s="113" t="s">
        <v>49</v>
      </c>
      <c r="C296" s="113" t="s">
        <v>44</v>
      </c>
      <c r="D296" s="4">
        <v>4</v>
      </c>
      <c r="E296" s="4">
        <v>1</v>
      </c>
      <c r="F296" s="106" t="str">
        <f t="shared" si="103"/>
        <v>Baixa</v>
      </c>
      <c r="G296" s="106" t="str">
        <f t="shared" si="104"/>
        <v>CEL</v>
      </c>
      <c r="H296" s="4">
        <f t="shared" si="105"/>
        <v>3</v>
      </c>
      <c r="I296" s="105" t="str">
        <f t="shared" si="106"/>
        <v>L</v>
      </c>
      <c r="J296" s="4" t="str">
        <f t="shared" si="107"/>
        <v>CEI</v>
      </c>
      <c r="K296" s="106">
        <f t="shared" si="108"/>
        <v>3</v>
      </c>
      <c r="L296" s="106">
        <f>IF(NOT(ISERROR(VLOOKUP(B296,Deflatores!G$42:H$64,2,FALSE))),VLOOKUP(B296,Deflatores!G$42:H$64,2,FALSE),IF(OR(ISBLANK(C296),ISBLANK(B296)),"",VLOOKUP(C296,Deflatores!G$4:H$38,2,FALSE)*H296+VLOOKUP(C296,Deflatores!G$4:I$38,3,FALSE)))</f>
        <v>3</v>
      </c>
      <c r="M296" s="106"/>
      <c r="N296" s="106"/>
      <c r="O296" s="106"/>
    </row>
    <row r="297" spans="1:15" x14ac:dyDescent="0.2">
      <c r="A297" s="115"/>
      <c r="B297" s="113"/>
      <c r="C297" s="113"/>
      <c r="D297" s="113"/>
      <c r="E297" s="113"/>
      <c r="F297" s="106" t="str">
        <f t="shared" si="103"/>
        <v/>
      </c>
      <c r="G297" s="106" t="str">
        <f t="shared" si="104"/>
        <v/>
      </c>
      <c r="H297" s="4" t="str">
        <f t="shared" si="105"/>
        <v/>
      </c>
      <c r="I297" s="105" t="str">
        <f t="shared" si="106"/>
        <v/>
      </c>
      <c r="J297" s="4" t="str">
        <f t="shared" si="107"/>
        <v/>
      </c>
      <c r="K297" s="106" t="str">
        <f t="shared" si="108"/>
        <v/>
      </c>
      <c r="L297" s="106" t="str">
        <f>IF(NOT(ISERROR(VLOOKUP(B297,Deflatores!G$42:H$64,2,FALSE))),VLOOKUP(B297,Deflatores!G$42:H$64,2,FALSE),IF(OR(ISBLANK(C297),ISBLANK(B297)),"",VLOOKUP(C297,Deflatores!G$4:H$38,2,FALSE)*H297+VLOOKUP(C297,Deflatores!G$4:I$38,3,FALSE)))</f>
        <v/>
      </c>
      <c r="M297" s="106"/>
      <c r="N297" s="106"/>
      <c r="O297" s="106"/>
    </row>
    <row r="298" spans="1:15" x14ac:dyDescent="0.2">
      <c r="A298" s="115" t="s">
        <v>445</v>
      </c>
      <c r="B298" s="113"/>
      <c r="C298" s="113"/>
      <c r="D298" s="4"/>
      <c r="E298" s="4"/>
      <c r="F298" s="106" t="str">
        <f t="shared" si="103"/>
        <v/>
      </c>
      <c r="G298" s="106" t="str">
        <f t="shared" si="104"/>
        <v/>
      </c>
      <c r="H298" s="4" t="str">
        <f t="shared" si="105"/>
        <v/>
      </c>
      <c r="I298" s="105" t="str">
        <f t="shared" si="106"/>
        <v/>
      </c>
      <c r="J298" s="4" t="str">
        <f t="shared" si="107"/>
        <v/>
      </c>
      <c r="K298" s="106" t="str">
        <f t="shared" si="108"/>
        <v/>
      </c>
      <c r="L298" s="106" t="str">
        <f>IF(NOT(ISERROR(VLOOKUP(B298,Deflatores!G$42:H$64,2,FALSE))),VLOOKUP(B298,Deflatores!G$42:H$64,2,FALSE),IF(OR(ISBLANK(C298),ISBLANK(B298)),"",VLOOKUP(C298,Deflatores!G$4:H$38,2,FALSE)*H298+VLOOKUP(C298,Deflatores!G$4:I$38,3,FALSE)))</f>
        <v/>
      </c>
      <c r="M298" s="106"/>
      <c r="N298" s="106"/>
      <c r="O298" s="106"/>
    </row>
    <row r="299" spans="1:15" x14ac:dyDescent="0.2">
      <c r="A299" s="112" t="s">
        <v>254</v>
      </c>
      <c r="B299" s="113" t="s">
        <v>43</v>
      </c>
      <c r="C299" s="113" t="s">
        <v>44</v>
      </c>
      <c r="D299" s="4">
        <v>9</v>
      </c>
      <c r="E299" s="4">
        <v>1</v>
      </c>
      <c r="F299" s="106" t="str">
        <f t="shared" si="103"/>
        <v>Baixa</v>
      </c>
      <c r="G299" s="106" t="str">
        <f t="shared" si="104"/>
        <v>ALIL</v>
      </c>
      <c r="H299" s="4">
        <f t="shared" si="105"/>
        <v>7</v>
      </c>
      <c r="I299" s="105" t="str">
        <f t="shared" si="106"/>
        <v>L</v>
      </c>
      <c r="J299" s="4" t="str">
        <f t="shared" si="107"/>
        <v>ALII</v>
      </c>
      <c r="K299" s="106">
        <f t="shared" si="108"/>
        <v>7</v>
      </c>
      <c r="L299" s="106">
        <f>IF(NOT(ISERROR(VLOOKUP(B299,Deflatores!G$42:H$64,2,FALSE))),VLOOKUP(B299,Deflatores!G$42:H$64,2,FALSE),IF(OR(ISBLANK(C299),ISBLANK(B299)),"",VLOOKUP(C299,Deflatores!G$4:H$38,2,FALSE)*H299+VLOOKUP(C299,Deflatores!G$4:I$38,3,FALSE)))</f>
        <v>7</v>
      </c>
      <c r="M299" s="106"/>
      <c r="N299" s="106"/>
      <c r="O299" s="106"/>
    </row>
    <row r="300" spans="1:15" x14ac:dyDescent="0.2">
      <c r="A300" s="112" t="s">
        <v>239</v>
      </c>
      <c r="B300" s="113" t="s">
        <v>47</v>
      </c>
      <c r="C300" s="113" t="s">
        <v>44</v>
      </c>
      <c r="D300" s="4">
        <v>11</v>
      </c>
      <c r="E300" s="4">
        <v>3</v>
      </c>
      <c r="F300" s="106" t="str">
        <f t="shared" si="103"/>
        <v>Alta</v>
      </c>
      <c r="G300" s="106" t="str">
        <f t="shared" si="104"/>
        <v>EEH</v>
      </c>
      <c r="H300" s="4">
        <f t="shared" si="105"/>
        <v>6</v>
      </c>
      <c r="I300" s="105" t="str">
        <f t="shared" si="106"/>
        <v>H</v>
      </c>
      <c r="J300" s="4" t="str">
        <f t="shared" si="107"/>
        <v>EEI</v>
      </c>
      <c r="K300" s="106">
        <f t="shared" si="108"/>
        <v>6</v>
      </c>
      <c r="L300" s="106">
        <f>IF(NOT(ISERROR(VLOOKUP(B300,Deflatores!G$42:H$64,2,FALSE))),VLOOKUP(B300,Deflatores!G$42:H$64,2,FALSE),IF(OR(ISBLANK(C300),ISBLANK(B300)),"",VLOOKUP(C300,Deflatores!G$4:H$38,2,FALSE)*H300+VLOOKUP(C300,Deflatores!G$4:I$38,3,FALSE)))</f>
        <v>6</v>
      </c>
      <c r="M300" s="106"/>
      <c r="N300" s="106"/>
      <c r="O300" s="106"/>
    </row>
    <row r="301" spans="1:15" x14ac:dyDescent="0.2">
      <c r="A301" s="114" t="s">
        <v>255</v>
      </c>
      <c r="B301" s="113" t="s">
        <v>49</v>
      </c>
      <c r="C301" s="113" t="s">
        <v>44</v>
      </c>
      <c r="D301" s="4">
        <v>9</v>
      </c>
      <c r="E301" s="4">
        <v>1</v>
      </c>
      <c r="F301" s="106" t="str">
        <f t="shared" si="103"/>
        <v>Baixa</v>
      </c>
      <c r="G301" s="106" t="str">
        <f t="shared" si="104"/>
        <v>CEL</v>
      </c>
      <c r="H301" s="4">
        <f t="shared" si="105"/>
        <v>3</v>
      </c>
      <c r="I301" s="105" t="str">
        <f t="shared" si="106"/>
        <v>L</v>
      </c>
      <c r="J301" s="4" t="str">
        <f t="shared" si="107"/>
        <v>CEI</v>
      </c>
      <c r="K301" s="106">
        <f t="shared" si="108"/>
        <v>3</v>
      </c>
      <c r="L301" s="106">
        <f>IF(NOT(ISERROR(VLOOKUP(B301,Deflatores!G$42:H$64,2,FALSE))),VLOOKUP(B301,Deflatores!G$42:H$64,2,FALSE),IF(OR(ISBLANK(C301),ISBLANK(B301)),"",VLOOKUP(C301,Deflatores!G$4:H$38,2,FALSE)*H301+VLOOKUP(C301,Deflatores!G$4:I$38,3,FALSE)))</f>
        <v>3</v>
      </c>
      <c r="M301" s="106"/>
      <c r="N301" s="106"/>
      <c r="O301" s="106"/>
    </row>
    <row r="302" spans="1:15" x14ac:dyDescent="0.2">
      <c r="A302" s="112" t="s">
        <v>240</v>
      </c>
      <c r="B302" s="113" t="s">
        <v>47</v>
      </c>
      <c r="C302" s="113" t="s">
        <v>44</v>
      </c>
      <c r="D302" s="4">
        <v>6</v>
      </c>
      <c r="E302" s="4">
        <v>3</v>
      </c>
      <c r="F302" s="106" t="str">
        <f t="shared" si="103"/>
        <v>Alta</v>
      </c>
      <c r="G302" s="106" t="str">
        <f t="shared" si="104"/>
        <v>EEH</v>
      </c>
      <c r="H302" s="4">
        <f t="shared" si="105"/>
        <v>6</v>
      </c>
      <c r="I302" s="105" t="str">
        <f t="shared" si="106"/>
        <v>H</v>
      </c>
      <c r="J302" s="4" t="str">
        <f t="shared" si="107"/>
        <v>EEI</v>
      </c>
      <c r="K302" s="106">
        <f t="shared" si="108"/>
        <v>6</v>
      </c>
      <c r="L302" s="106">
        <f>IF(NOT(ISERROR(VLOOKUP(B302,Deflatores!G$42:H$64,2,FALSE))),VLOOKUP(B302,Deflatores!G$42:H$64,2,FALSE),IF(OR(ISBLANK(C302),ISBLANK(B302)),"",VLOOKUP(C302,Deflatores!G$4:H$38,2,FALSE)*H302+VLOOKUP(C302,Deflatores!G$4:I$38,3,FALSE)))</f>
        <v>6</v>
      </c>
      <c r="M302" s="106"/>
      <c r="N302" s="106"/>
      <c r="O302" s="106"/>
    </row>
    <row r="303" spans="1:15" x14ac:dyDescent="0.2">
      <c r="A303" s="114" t="s">
        <v>241</v>
      </c>
      <c r="B303" s="113" t="s">
        <v>49</v>
      </c>
      <c r="C303" s="113" t="s">
        <v>44</v>
      </c>
      <c r="D303" s="4">
        <v>9</v>
      </c>
      <c r="E303" s="4">
        <v>3</v>
      </c>
      <c r="F303" s="106" t="str">
        <f t="shared" si="103"/>
        <v>Média</v>
      </c>
      <c r="G303" s="106" t="str">
        <f t="shared" si="104"/>
        <v>CEA</v>
      </c>
      <c r="H303" s="4">
        <f t="shared" si="105"/>
        <v>4</v>
      </c>
      <c r="I303" s="105" t="str">
        <f t="shared" si="106"/>
        <v>A</v>
      </c>
      <c r="J303" s="4" t="str">
        <f t="shared" si="107"/>
        <v>CEI</v>
      </c>
      <c r="K303" s="106">
        <f t="shared" si="108"/>
        <v>4</v>
      </c>
      <c r="L303" s="106">
        <f>IF(NOT(ISERROR(VLOOKUP(B303,Deflatores!G$42:H$64,2,FALSE))),VLOOKUP(B303,Deflatores!G$42:H$64,2,FALSE),IF(OR(ISBLANK(C303),ISBLANK(B303)),"",VLOOKUP(C303,Deflatores!G$4:H$38,2,FALSE)*H303+VLOOKUP(C303,Deflatores!G$4:I$38,3,FALSE)))</f>
        <v>4</v>
      </c>
      <c r="M303" s="106"/>
      <c r="N303" s="106"/>
      <c r="O303" s="106"/>
    </row>
    <row r="304" spans="1:15" x14ac:dyDescent="0.2">
      <c r="A304" s="112" t="s">
        <v>233</v>
      </c>
      <c r="B304" s="113" t="s">
        <v>49</v>
      </c>
      <c r="C304" s="113" t="s">
        <v>44</v>
      </c>
      <c r="D304" s="4">
        <v>10</v>
      </c>
      <c r="E304" s="4">
        <v>3</v>
      </c>
      <c r="F304" s="106" t="str">
        <f t="shared" si="103"/>
        <v>Média</v>
      </c>
      <c r="G304" s="106" t="str">
        <f t="shared" si="104"/>
        <v>CEA</v>
      </c>
      <c r="H304" s="4">
        <f t="shared" si="105"/>
        <v>4</v>
      </c>
      <c r="I304" s="105" t="str">
        <f t="shared" si="106"/>
        <v>A</v>
      </c>
      <c r="J304" s="4" t="str">
        <f t="shared" si="107"/>
        <v>CEI</v>
      </c>
      <c r="K304" s="106">
        <f t="shared" si="108"/>
        <v>4</v>
      </c>
      <c r="L304" s="106">
        <f>IF(NOT(ISERROR(VLOOKUP(B304,Deflatores!G$42:H$64,2,FALSE))),VLOOKUP(B304,Deflatores!G$42:H$64,2,FALSE),IF(OR(ISBLANK(C304),ISBLANK(B304)),"",VLOOKUP(C304,Deflatores!G$4:H$38,2,FALSE)*H304+VLOOKUP(C304,Deflatores!G$4:I$38,3,FALSE)))</f>
        <v>4</v>
      </c>
      <c r="M304" s="106"/>
      <c r="N304" s="106"/>
      <c r="O304" s="106"/>
    </row>
    <row r="305" spans="1:15" x14ac:dyDescent="0.2">
      <c r="A305" s="112" t="s">
        <v>242</v>
      </c>
      <c r="B305" s="113" t="s">
        <v>49</v>
      </c>
      <c r="C305" s="113" t="s">
        <v>44</v>
      </c>
      <c r="D305" s="4">
        <v>11</v>
      </c>
      <c r="E305" s="4">
        <v>3</v>
      </c>
      <c r="F305" s="106" t="str">
        <f t="shared" si="103"/>
        <v>Média</v>
      </c>
      <c r="G305" s="106" t="str">
        <f t="shared" si="104"/>
        <v>CEA</v>
      </c>
      <c r="H305" s="4">
        <f t="shared" si="105"/>
        <v>4</v>
      </c>
      <c r="I305" s="105" t="str">
        <f t="shared" si="106"/>
        <v>A</v>
      </c>
      <c r="J305" s="4" t="str">
        <f t="shared" si="107"/>
        <v>CEI</v>
      </c>
      <c r="K305" s="106">
        <f t="shared" si="108"/>
        <v>4</v>
      </c>
      <c r="L305" s="106">
        <f>IF(NOT(ISERROR(VLOOKUP(B305,Deflatores!G$42:H$64,2,FALSE))),VLOOKUP(B305,Deflatores!G$42:H$64,2,FALSE),IF(OR(ISBLANK(C305),ISBLANK(B305)),"",VLOOKUP(C305,Deflatores!G$4:H$38,2,FALSE)*H305+VLOOKUP(C305,Deflatores!G$4:I$38,3,FALSE)))</f>
        <v>4</v>
      </c>
      <c r="M305" s="106"/>
      <c r="N305" s="106"/>
      <c r="O305" s="106"/>
    </row>
    <row r="306" spans="1:15" x14ac:dyDescent="0.2">
      <c r="A306" s="112" t="s">
        <v>236</v>
      </c>
      <c r="B306" s="113" t="s">
        <v>47</v>
      </c>
      <c r="C306" s="113" t="s">
        <v>44</v>
      </c>
      <c r="D306" s="113">
        <v>3</v>
      </c>
      <c r="E306" s="4">
        <v>1</v>
      </c>
      <c r="F306" s="106" t="str">
        <f t="shared" si="103"/>
        <v>Baixa</v>
      </c>
      <c r="G306" s="106" t="str">
        <f t="shared" si="104"/>
        <v>EEL</v>
      </c>
      <c r="H306" s="4">
        <f t="shared" si="105"/>
        <v>3</v>
      </c>
      <c r="I306" s="105" t="str">
        <f t="shared" si="106"/>
        <v>L</v>
      </c>
      <c r="J306" s="4" t="str">
        <f t="shared" si="107"/>
        <v>EEI</v>
      </c>
      <c r="K306" s="106">
        <f t="shared" si="108"/>
        <v>3</v>
      </c>
      <c r="L306" s="106">
        <f>IF(NOT(ISERROR(VLOOKUP(B306,Deflatores!G$42:H$64,2,FALSE))),VLOOKUP(B306,Deflatores!G$42:H$64,2,FALSE),IF(OR(ISBLANK(C306),ISBLANK(B306)),"",VLOOKUP(C306,Deflatores!G$4:H$38,2,FALSE)*H306+VLOOKUP(C306,Deflatores!G$4:I$38,3,FALSE)))</f>
        <v>3</v>
      </c>
      <c r="M306" s="106"/>
      <c r="N306" s="106"/>
      <c r="O306" s="106"/>
    </row>
    <row r="307" spans="1:15" x14ac:dyDescent="0.2">
      <c r="A307" s="112" t="s">
        <v>234</v>
      </c>
      <c r="B307" s="113" t="s">
        <v>49</v>
      </c>
      <c r="C307" s="113" t="s">
        <v>44</v>
      </c>
      <c r="D307" s="4">
        <v>10</v>
      </c>
      <c r="E307" s="4">
        <v>3</v>
      </c>
      <c r="F307" s="106" t="str">
        <f t="shared" si="103"/>
        <v>Média</v>
      </c>
      <c r="G307" s="106" t="str">
        <f t="shared" si="104"/>
        <v>CEA</v>
      </c>
      <c r="H307" s="4">
        <f t="shared" si="105"/>
        <v>4</v>
      </c>
      <c r="I307" s="105" t="str">
        <f t="shared" si="106"/>
        <v>A</v>
      </c>
      <c r="J307" s="4" t="str">
        <f t="shared" si="107"/>
        <v>CEI</v>
      </c>
      <c r="K307" s="106">
        <f t="shared" si="108"/>
        <v>4</v>
      </c>
      <c r="L307" s="106">
        <f>IF(NOT(ISERROR(VLOOKUP(B307,Deflatores!G$42:H$64,2,FALSE))),VLOOKUP(B307,Deflatores!G$42:H$64,2,FALSE),IF(OR(ISBLANK(C307),ISBLANK(B307)),"",VLOOKUP(C307,Deflatores!G$4:H$38,2,FALSE)*H307+VLOOKUP(C307,Deflatores!G$4:I$38,3,FALSE)))</f>
        <v>4</v>
      </c>
      <c r="M307" s="106"/>
      <c r="N307" s="106"/>
      <c r="O307" s="106"/>
    </row>
    <row r="308" spans="1:15" x14ac:dyDescent="0.2">
      <c r="A308" s="112"/>
      <c r="B308" s="113"/>
      <c r="C308" s="113"/>
      <c r="D308" s="4"/>
      <c r="E308" s="4"/>
      <c r="F308" s="106" t="str">
        <f t="shared" si="103"/>
        <v/>
      </c>
      <c r="G308" s="106" t="str">
        <f t="shared" si="104"/>
        <v/>
      </c>
      <c r="H308" s="4" t="str">
        <f t="shared" si="105"/>
        <v/>
      </c>
      <c r="I308" s="105" t="str">
        <f t="shared" si="106"/>
        <v/>
      </c>
      <c r="J308" s="4" t="str">
        <f t="shared" si="107"/>
        <v/>
      </c>
      <c r="K308" s="106" t="str">
        <f t="shared" si="108"/>
        <v/>
      </c>
      <c r="L308" s="106" t="str">
        <f>IF(NOT(ISERROR(VLOOKUP(B308,Deflatores!G$42:H$64,2,FALSE))),VLOOKUP(B308,Deflatores!G$42:H$64,2,FALSE),IF(OR(ISBLANK(C308),ISBLANK(B308)),"",VLOOKUP(C308,Deflatores!G$4:H$38,2,FALSE)*H308+VLOOKUP(C308,Deflatores!G$4:I$38,3,FALSE)))</f>
        <v/>
      </c>
      <c r="M308" s="106"/>
      <c r="N308" s="106"/>
      <c r="O308" s="106"/>
    </row>
    <row r="309" spans="1:15" x14ac:dyDescent="0.2">
      <c r="A309" s="115" t="s">
        <v>444</v>
      </c>
      <c r="B309" s="113"/>
      <c r="C309" s="113"/>
      <c r="D309" s="4"/>
      <c r="E309" s="4"/>
      <c r="F309" s="106" t="str">
        <f t="shared" si="103"/>
        <v/>
      </c>
      <c r="G309" s="106" t="str">
        <f t="shared" si="104"/>
        <v/>
      </c>
      <c r="H309" s="4" t="str">
        <f t="shared" si="105"/>
        <v/>
      </c>
      <c r="I309" s="105" t="str">
        <f t="shared" si="106"/>
        <v/>
      </c>
      <c r="J309" s="4" t="str">
        <f t="shared" si="107"/>
        <v/>
      </c>
      <c r="K309" s="106" t="str">
        <f t="shared" si="108"/>
        <v/>
      </c>
      <c r="L309" s="106" t="str">
        <f>IF(NOT(ISERROR(VLOOKUP(B309,Deflatores!G$42:H$64,2,FALSE))),VLOOKUP(B309,Deflatores!G$42:H$64,2,FALSE),IF(OR(ISBLANK(C309),ISBLANK(B309)),"",VLOOKUP(C309,Deflatores!G$4:H$38,2,FALSE)*H309+VLOOKUP(C309,Deflatores!G$4:I$38,3,FALSE)))</f>
        <v/>
      </c>
      <c r="M309" s="106"/>
      <c r="N309" s="106"/>
      <c r="O309" s="106"/>
    </row>
    <row r="310" spans="1:15" x14ac:dyDescent="0.2">
      <c r="A310" s="112" t="s">
        <v>256</v>
      </c>
      <c r="B310" s="113" t="s">
        <v>43</v>
      </c>
      <c r="C310" s="113" t="s">
        <v>44</v>
      </c>
      <c r="D310" s="4">
        <v>6</v>
      </c>
      <c r="E310" s="4">
        <v>1</v>
      </c>
      <c r="F310" s="106" t="str">
        <f t="shared" si="103"/>
        <v>Baixa</v>
      </c>
      <c r="G310" s="106" t="str">
        <f t="shared" si="104"/>
        <v>ALIL</v>
      </c>
      <c r="H310" s="4">
        <f t="shared" si="105"/>
        <v>7</v>
      </c>
      <c r="I310" s="105" t="str">
        <f t="shared" si="106"/>
        <v>L</v>
      </c>
      <c r="J310" s="4" t="str">
        <f t="shared" si="107"/>
        <v>ALII</v>
      </c>
      <c r="K310" s="106">
        <f t="shared" si="108"/>
        <v>7</v>
      </c>
      <c r="L310" s="106">
        <f>IF(NOT(ISERROR(VLOOKUP(B310,Deflatores!G$42:H$64,2,FALSE))),VLOOKUP(B310,Deflatores!G$42:H$64,2,FALSE),IF(OR(ISBLANK(C310),ISBLANK(B310)),"",VLOOKUP(C310,Deflatores!G$4:H$38,2,FALSE)*H310+VLOOKUP(C310,Deflatores!G$4:I$38,3,FALSE)))</f>
        <v>7</v>
      </c>
      <c r="M310" s="106"/>
      <c r="N310" s="106"/>
      <c r="O310" s="106"/>
    </row>
    <row r="311" spans="1:15" x14ac:dyDescent="0.2">
      <c r="A311" s="112" t="s">
        <v>239</v>
      </c>
      <c r="B311" s="113" t="s">
        <v>47</v>
      </c>
      <c r="C311" s="113" t="s">
        <v>44</v>
      </c>
      <c r="D311" s="4">
        <v>8</v>
      </c>
      <c r="E311" s="4">
        <v>1</v>
      </c>
      <c r="F311" s="106" t="str">
        <f t="shared" si="103"/>
        <v>Baixa</v>
      </c>
      <c r="G311" s="106" t="str">
        <f t="shared" si="104"/>
        <v>EEL</v>
      </c>
      <c r="H311" s="4">
        <f t="shared" si="105"/>
        <v>3</v>
      </c>
      <c r="I311" s="105" t="str">
        <f t="shared" si="106"/>
        <v>L</v>
      </c>
      <c r="J311" s="4" t="str">
        <f t="shared" si="107"/>
        <v>EEI</v>
      </c>
      <c r="K311" s="106">
        <f t="shared" si="108"/>
        <v>3</v>
      </c>
      <c r="L311" s="106">
        <f>IF(NOT(ISERROR(VLOOKUP(B311,Deflatores!G$42:H$64,2,FALSE))),VLOOKUP(B311,Deflatores!G$42:H$64,2,FALSE),IF(OR(ISBLANK(C311),ISBLANK(B311)),"",VLOOKUP(C311,Deflatores!G$4:H$38,2,FALSE)*H311+VLOOKUP(C311,Deflatores!G$4:I$38,3,FALSE)))</f>
        <v>3</v>
      </c>
      <c r="M311" s="106"/>
      <c r="N311" s="106"/>
      <c r="O311" s="106"/>
    </row>
    <row r="312" spans="1:15" x14ac:dyDescent="0.2">
      <c r="A312" s="112" t="s">
        <v>240</v>
      </c>
      <c r="B312" s="113" t="s">
        <v>47</v>
      </c>
      <c r="C312" s="113" t="s">
        <v>44</v>
      </c>
      <c r="D312" s="4">
        <v>8</v>
      </c>
      <c r="E312" s="4">
        <v>1</v>
      </c>
      <c r="F312" s="106" t="str">
        <f t="shared" si="103"/>
        <v>Baixa</v>
      </c>
      <c r="G312" s="106" t="str">
        <f t="shared" si="104"/>
        <v>EEL</v>
      </c>
      <c r="H312" s="4">
        <f t="shared" si="105"/>
        <v>3</v>
      </c>
      <c r="I312" s="105" t="str">
        <f t="shared" si="106"/>
        <v>L</v>
      </c>
      <c r="J312" s="4" t="str">
        <f t="shared" si="107"/>
        <v>EEI</v>
      </c>
      <c r="K312" s="106">
        <f t="shared" si="108"/>
        <v>3</v>
      </c>
      <c r="L312" s="106">
        <f>IF(NOT(ISERROR(VLOOKUP(B312,Deflatores!G$42:H$64,2,FALSE))),VLOOKUP(B312,Deflatores!G$42:H$64,2,FALSE),IF(OR(ISBLANK(C312),ISBLANK(B312)),"",VLOOKUP(C312,Deflatores!G$4:H$38,2,FALSE)*H312+VLOOKUP(C312,Deflatores!G$4:I$38,3,FALSE)))</f>
        <v>3</v>
      </c>
      <c r="M312" s="106"/>
      <c r="N312" s="106"/>
      <c r="O312" s="106"/>
    </row>
    <row r="313" spans="1:15" x14ac:dyDescent="0.2">
      <c r="A313" s="114" t="s">
        <v>69</v>
      </c>
      <c r="B313" s="113" t="s">
        <v>49</v>
      </c>
      <c r="C313" s="113" t="s">
        <v>44</v>
      </c>
      <c r="D313" s="4">
        <v>8</v>
      </c>
      <c r="E313" s="4">
        <v>1</v>
      </c>
      <c r="F313" s="106" t="str">
        <f t="shared" si="103"/>
        <v>Baixa</v>
      </c>
      <c r="G313" s="106" t="str">
        <f t="shared" si="104"/>
        <v>CEL</v>
      </c>
      <c r="H313" s="4">
        <f t="shared" si="105"/>
        <v>3</v>
      </c>
      <c r="I313" s="105" t="str">
        <f t="shared" si="106"/>
        <v>L</v>
      </c>
      <c r="J313" s="4" t="str">
        <f t="shared" si="107"/>
        <v>CEI</v>
      </c>
      <c r="K313" s="106">
        <f t="shared" si="108"/>
        <v>3</v>
      </c>
      <c r="L313" s="106">
        <f>IF(NOT(ISERROR(VLOOKUP(B313,Deflatores!G$42:H$64,2,FALSE))),VLOOKUP(B313,Deflatores!G$42:H$64,2,FALSE),IF(OR(ISBLANK(C313),ISBLANK(B313)),"",VLOOKUP(C313,Deflatores!G$4:H$38,2,FALSE)*H313+VLOOKUP(C313,Deflatores!G$4:I$38,3,FALSE)))</f>
        <v>3</v>
      </c>
      <c r="M313" s="106"/>
      <c r="N313" s="106"/>
      <c r="O313" s="106"/>
    </row>
    <row r="314" spans="1:15" x14ac:dyDescent="0.2">
      <c r="A314" s="112"/>
      <c r="B314" s="113"/>
      <c r="C314" s="113"/>
      <c r="D314" s="4"/>
      <c r="E314" s="4"/>
      <c r="F314" s="106" t="str">
        <f t="shared" si="103"/>
        <v/>
      </c>
      <c r="G314" s="106" t="str">
        <f t="shared" si="104"/>
        <v/>
      </c>
      <c r="H314" s="4" t="str">
        <f t="shared" si="105"/>
        <v/>
      </c>
      <c r="I314" s="105" t="str">
        <f t="shared" si="106"/>
        <v/>
      </c>
      <c r="J314" s="4" t="str">
        <f t="shared" si="107"/>
        <v/>
      </c>
      <c r="K314" s="106" t="str">
        <f t="shared" si="108"/>
        <v/>
      </c>
      <c r="L314" s="106" t="str">
        <f>IF(NOT(ISERROR(VLOOKUP(B314,Deflatores!G$42:H$64,2,FALSE))),VLOOKUP(B314,Deflatores!G$42:H$64,2,FALSE),IF(OR(ISBLANK(C314),ISBLANK(B314)),"",VLOOKUP(C314,Deflatores!G$4:H$38,2,FALSE)*H314+VLOOKUP(C314,Deflatores!G$4:I$38,3,FALSE)))</f>
        <v/>
      </c>
      <c r="M314" s="106"/>
      <c r="N314" s="106"/>
      <c r="O314" s="106"/>
    </row>
    <row r="315" spans="1:15" x14ac:dyDescent="0.2">
      <c r="A315" s="115" t="s">
        <v>443</v>
      </c>
      <c r="B315" s="113"/>
      <c r="C315" s="113"/>
      <c r="D315" s="4"/>
      <c r="E315" s="4"/>
      <c r="F315" s="106" t="str">
        <f t="shared" si="103"/>
        <v/>
      </c>
      <c r="G315" s="106" t="str">
        <f t="shared" si="104"/>
        <v/>
      </c>
      <c r="H315" s="4" t="str">
        <f t="shared" si="105"/>
        <v/>
      </c>
      <c r="I315" s="105" t="str">
        <f t="shared" si="106"/>
        <v/>
      </c>
      <c r="J315" s="4" t="str">
        <f t="shared" si="107"/>
        <v/>
      </c>
      <c r="K315" s="106" t="str">
        <f t="shared" si="108"/>
        <v/>
      </c>
      <c r="L315" s="106" t="str">
        <f>IF(NOT(ISERROR(VLOOKUP(B315,Deflatores!G$42:H$64,2,FALSE))),VLOOKUP(B315,Deflatores!G$42:H$64,2,FALSE),IF(OR(ISBLANK(C315),ISBLANK(B315)),"",VLOOKUP(C315,Deflatores!G$4:H$38,2,FALSE)*H315+VLOOKUP(C315,Deflatores!G$4:I$38,3,FALSE)))</f>
        <v/>
      </c>
      <c r="M315" s="106"/>
      <c r="N315" s="106"/>
      <c r="O315" s="106"/>
    </row>
    <row r="316" spans="1:15" x14ac:dyDescent="0.2">
      <c r="A316" s="112" t="s">
        <v>257</v>
      </c>
      <c r="B316" s="113" t="s">
        <v>49</v>
      </c>
      <c r="C316" s="113" t="s">
        <v>44</v>
      </c>
      <c r="D316" s="4">
        <v>8</v>
      </c>
      <c r="E316" s="4">
        <v>2</v>
      </c>
      <c r="F316" s="106" t="str">
        <f t="shared" si="103"/>
        <v>Média</v>
      </c>
      <c r="G316" s="106" t="str">
        <f t="shared" si="104"/>
        <v>CEA</v>
      </c>
      <c r="H316" s="4">
        <f t="shared" si="105"/>
        <v>4</v>
      </c>
      <c r="I316" s="105" t="str">
        <f t="shared" si="106"/>
        <v>A</v>
      </c>
      <c r="J316" s="4" t="str">
        <f t="shared" si="107"/>
        <v>CEI</v>
      </c>
      <c r="K316" s="106">
        <f t="shared" si="108"/>
        <v>4</v>
      </c>
      <c r="L316" s="106">
        <f>IF(NOT(ISERROR(VLOOKUP(B316,Deflatores!G$42:H$64,2,FALSE))),VLOOKUP(B316,Deflatores!G$42:H$64,2,FALSE),IF(OR(ISBLANK(C316),ISBLANK(B316)),"",VLOOKUP(C316,Deflatores!G$4:H$38,2,FALSE)*H316+VLOOKUP(C316,Deflatores!G$4:I$38,3,FALSE)))</f>
        <v>4</v>
      </c>
      <c r="M316" s="106"/>
      <c r="N316" s="106"/>
      <c r="O316" s="106"/>
    </row>
    <row r="317" spans="1:15" x14ac:dyDescent="0.2">
      <c r="A317" s="112"/>
      <c r="B317" s="113"/>
      <c r="C317" s="113"/>
      <c r="D317" s="4"/>
      <c r="E317" s="4"/>
      <c r="F317" s="106"/>
      <c r="G317" s="106"/>
      <c r="H317" s="4" t="str">
        <f t="shared" si="105"/>
        <v/>
      </c>
      <c r="I317" s="105" t="str">
        <f t="shared" si="106"/>
        <v/>
      </c>
      <c r="J317" s="4" t="str">
        <f t="shared" si="107"/>
        <v/>
      </c>
      <c r="K317" s="106" t="str">
        <f t="shared" si="108"/>
        <v/>
      </c>
      <c r="L317" s="106" t="str">
        <f>IF(NOT(ISERROR(VLOOKUP(B317,Deflatores!G$42:H$64,2,FALSE))),VLOOKUP(B317,Deflatores!G$42:H$64,2,FALSE),IF(OR(ISBLANK(C317),ISBLANK(B317)),"",VLOOKUP(C317,Deflatores!G$4:H$38,2,FALSE)*H317+VLOOKUP(C317,Deflatores!G$4:I$38,3,FALSE)))</f>
        <v/>
      </c>
      <c r="M317" s="106"/>
      <c r="N317" s="106"/>
      <c r="O317" s="106"/>
    </row>
    <row r="318" spans="1:15" x14ac:dyDescent="0.2">
      <c r="A318" s="115" t="s">
        <v>442</v>
      </c>
      <c r="B318" s="113"/>
      <c r="C318" s="113"/>
      <c r="D318" s="4"/>
      <c r="E318" s="4"/>
      <c r="F318" s="106"/>
      <c r="G318" s="106"/>
      <c r="H318" s="4" t="str">
        <f t="shared" si="105"/>
        <v/>
      </c>
      <c r="I318" s="105" t="str">
        <f t="shared" si="106"/>
        <v/>
      </c>
      <c r="J318" s="4" t="str">
        <f t="shared" si="107"/>
        <v/>
      </c>
      <c r="K318" s="106" t="str">
        <f t="shared" si="108"/>
        <v/>
      </c>
      <c r="L318" s="106" t="str">
        <f>IF(NOT(ISERROR(VLOOKUP(B318,Deflatores!G$42:H$64,2,FALSE))),VLOOKUP(B318,Deflatores!G$42:H$64,2,FALSE),IF(OR(ISBLANK(C318),ISBLANK(B318)),"",VLOOKUP(C318,Deflatores!G$4:H$38,2,FALSE)*H318+VLOOKUP(C318,Deflatores!G$4:I$38,3,FALSE)))</f>
        <v/>
      </c>
      <c r="M318" s="106"/>
      <c r="N318" s="106"/>
      <c r="O318" s="106"/>
    </row>
    <row r="319" spans="1:15" x14ac:dyDescent="0.2">
      <c r="A319" s="112" t="s">
        <v>258</v>
      </c>
      <c r="B319" s="113" t="s">
        <v>43</v>
      </c>
      <c r="C319" s="113" t="s">
        <v>44</v>
      </c>
      <c r="D319" s="4">
        <v>40</v>
      </c>
      <c r="E319" s="4">
        <v>2</v>
      </c>
      <c r="F319" s="106" t="str">
        <f t="shared" ref="F319" si="109">IF(ISBLANK(B319),"",IF(I319="L","Baixa",IF(I319="A","Média",IF(I319="","","Alta"))))</f>
        <v>Média</v>
      </c>
      <c r="G319" s="106" t="str">
        <f t="shared" ref="G319" si="110">CONCATENATE(B319,I319)</f>
        <v>ALIA</v>
      </c>
      <c r="H319" s="4">
        <f t="shared" si="105"/>
        <v>10</v>
      </c>
      <c r="I319" s="105" t="str">
        <f t="shared" si="106"/>
        <v>A</v>
      </c>
      <c r="J319" s="4" t="str">
        <f t="shared" si="107"/>
        <v>ALII</v>
      </c>
      <c r="K319" s="106">
        <f t="shared" si="108"/>
        <v>10</v>
      </c>
      <c r="L319" s="106">
        <f>IF(NOT(ISERROR(VLOOKUP(B319,Deflatores!G$42:H$64,2,FALSE))),VLOOKUP(B319,Deflatores!G$42:H$64,2,FALSE),IF(OR(ISBLANK(C319),ISBLANK(B319)),"",VLOOKUP(C319,Deflatores!G$4:H$38,2,FALSE)*H319+VLOOKUP(C319,Deflatores!G$4:I$38,3,FALSE)))</f>
        <v>10</v>
      </c>
      <c r="M319" s="106"/>
      <c r="N319" s="106"/>
      <c r="O319" s="106"/>
    </row>
    <row r="320" spans="1:15" x14ac:dyDescent="0.2">
      <c r="A320" s="112" t="s">
        <v>259</v>
      </c>
      <c r="B320" s="113" t="s">
        <v>47</v>
      </c>
      <c r="C320" s="113" t="s">
        <v>44</v>
      </c>
      <c r="D320" s="4">
        <v>21</v>
      </c>
      <c r="E320" s="4">
        <v>2</v>
      </c>
      <c r="F320" s="106" t="str">
        <f t="shared" si="103"/>
        <v>Alta</v>
      </c>
      <c r="G320" s="106" t="str">
        <f t="shared" si="104"/>
        <v>EEH</v>
      </c>
      <c r="H320" s="4">
        <f t="shared" si="105"/>
        <v>6</v>
      </c>
      <c r="I320" s="105" t="str">
        <f t="shared" si="106"/>
        <v>H</v>
      </c>
      <c r="J320" s="4" t="str">
        <f t="shared" si="107"/>
        <v>EEI</v>
      </c>
      <c r="K320" s="106">
        <f t="shared" si="108"/>
        <v>6</v>
      </c>
      <c r="L320" s="106">
        <f>IF(NOT(ISERROR(VLOOKUP(B320,Deflatores!G$42:H$64,2,FALSE))),VLOOKUP(B320,Deflatores!G$42:H$64,2,FALSE),IF(OR(ISBLANK(C320),ISBLANK(B320)),"",VLOOKUP(C320,Deflatores!G$4:H$38,2,FALSE)*H320+VLOOKUP(C320,Deflatores!G$4:I$38,3,FALSE)))</f>
        <v>6</v>
      </c>
      <c r="M320" s="106"/>
      <c r="N320" s="106"/>
      <c r="O320" s="106"/>
    </row>
    <row r="321" spans="1:15" x14ac:dyDescent="0.2">
      <c r="A321" s="114" t="s">
        <v>260</v>
      </c>
      <c r="B321" s="113" t="s">
        <v>49</v>
      </c>
      <c r="C321" s="113" t="s">
        <v>44</v>
      </c>
      <c r="D321" s="4">
        <v>19</v>
      </c>
      <c r="E321" s="4">
        <v>1</v>
      </c>
      <c r="F321" s="106" t="str">
        <f t="shared" si="103"/>
        <v>Baixa</v>
      </c>
      <c r="G321" s="106" t="str">
        <f t="shared" si="104"/>
        <v>CEL</v>
      </c>
      <c r="H321" s="4">
        <f t="shared" si="105"/>
        <v>3</v>
      </c>
      <c r="I321" s="105" t="str">
        <f t="shared" si="106"/>
        <v>L</v>
      </c>
      <c r="J321" s="4" t="str">
        <f t="shared" si="107"/>
        <v>CEI</v>
      </c>
      <c r="K321" s="106">
        <f t="shared" si="108"/>
        <v>3</v>
      </c>
      <c r="L321" s="106">
        <f>IF(NOT(ISERROR(VLOOKUP(B321,Deflatores!G$42:H$64,2,FALSE))),VLOOKUP(B321,Deflatores!G$42:H$64,2,FALSE),IF(OR(ISBLANK(C321),ISBLANK(B321)),"",VLOOKUP(C321,Deflatores!G$4:H$38,2,FALSE)*H321+VLOOKUP(C321,Deflatores!G$4:I$38,3,FALSE)))</f>
        <v>3</v>
      </c>
      <c r="M321" s="106"/>
      <c r="N321" s="106"/>
      <c r="O321" s="106"/>
    </row>
    <row r="322" spans="1:15" x14ac:dyDescent="0.2">
      <c r="A322" s="112" t="s">
        <v>261</v>
      </c>
      <c r="B322" s="113" t="s">
        <v>47</v>
      </c>
      <c r="C322" s="113" t="s">
        <v>44</v>
      </c>
      <c r="D322" s="4">
        <v>10</v>
      </c>
      <c r="E322" s="4">
        <v>4</v>
      </c>
      <c r="F322" s="106" t="str">
        <f t="shared" si="103"/>
        <v>Alta</v>
      </c>
      <c r="G322" s="106" t="str">
        <f t="shared" si="104"/>
        <v>EEH</v>
      </c>
      <c r="H322" s="4">
        <f t="shared" si="105"/>
        <v>6</v>
      </c>
      <c r="I322" s="105" t="str">
        <f t="shared" si="106"/>
        <v>H</v>
      </c>
      <c r="J322" s="4" t="str">
        <f t="shared" si="107"/>
        <v>EEI</v>
      </c>
      <c r="K322" s="106">
        <f t="shared" si="108"/>
        <v>6</v>
      </c>
      <c r="L322" s="106">
        <f>IF(NOT(ISERROR(VLOOKUP(B322,Deflatores!G$42:H$64,2,FALSE))),VLOOKUP(B322,Deflatores!G$42:H$64,2,FALSE),IF(OR(ISBLANK(C322),ISBLANK(B322)),"",VLOOKUP(C322,Deflatores!G$4:H$38,2,FALSE)*H322+VLOOKUP(C322,Deflatores!G$4:I$38,3,FALSE)))</f>
        <v>6</v>
      </c>
      <c r="M322" s="106"/>
      <c r="N322" s="106"/>
      <c r="O322" s="106"/>
    </row>
    <row r="323" spans="1:15" x14ac:dyDescent="0.2">
      <c r="A323" s="114" t="s">
        <v>262</v>
      </c>
      <c r="B323" s="113" t="s">
        <v>49</v>
      </c>
      <c r="C323" s="113" t="s">
        <v>44</v>
      </c>
      <c r="D323" s="4">
        <v>9</v>
      </c>
      <c r="E323" s="4">
        <v>2</v>
      </c>
      <c r="F323" s="106" t="str">
        <f t="shared" si="103"/>
        <v>Média</v>
      </c>
      <c r="G323" s="106" t="str">
        <f t="shared" si="104"/>
        <v>CEA</v>
      </c>
      <c r="H323" s="4">
        <f t="shared" si="105"/>
        <v>4</v>
      </c>
      <c r="I323" s="105" t="str">
        <f t="shared" si="106"/>
        <v>A</v>
      </c>
      <c r="J323" s="4" t="str">
        <f t="shared" si="107"/>
        <v>CEI</v>
      </c>
      <c r="K323" s="106">
        <f t="shared" si="108"/>
        <v>4</v>
      </c>
      <c r="L323" s="106">
        <f>IF(NOT(ISERROR(VLOOKUP(B323,Deflatores!G$42:H$64,2,FALSE))),VLOOKUP(B323,Deflatores!G$42:H$64,2,FALSE),IF(OR(ISBLANK(C323),ISBLANK(B323)),"",VLOOKUP(C323,Deflatores!G$4:H$38,2,FALSE)*H323+VLOOKUP(C323,Deflatores!G$4:I$38,3,FALSE)))</f>
        <v>4</v>
      </c>
      <c r="M323" s="106"/>
      <c r="N323" s="106"/>
      <c r="O323" s="106"/>
    </row>
    <row r="324" spans="1:15" s="119" customFormat="1" x14ac:dyDescent="0.2">
      <c r="A324" s="112" t="s">
        <v>263</v>
      </c>
      <c r="B324" s="113" t="s">
        <v>47</v>
      </c>
      <c r="C324" s="113" t="s">
        <v>44</v>
      </c>
      <c r="D324" s="4">
        <v>12</v>
      </c>
      <c r="E324" s="4">
        <v>3</v>
      </c>
      <c r="F324" s="106" t="str">
        <f t="shared" si="103"/>
        <v>Alta</v>
      </c>
      <c r="G324" s="106" t="str">
        <f t="shared" si="104"/>
        <v>EEH</v>
      </c>
      <c r="H324" s="4">
        <f t="shared" si="105"/>
        <v>6</v>
      </c>
      <c r="I324" s="105" t="str">
        <f t="shared" si="106"/>
        <v>H</v>
      </c>
      <c r="J324" s="4" t="str">
        <f t="shared" si="107"/>
        <v>EEI</v>
      </c>
      <c r="K324" s="106">
        <f t="shared" si="108"/>
        <v>6</v>
      </c>
      <c r="L324" s="106">
        <f>IF(NOT(ISERROR(VLOOKUP(B324,Deflatores!G$42:H$64,2,FALSE))),VLOOKUP(B324,Deflatores!G$42:H$64,2,FALSE),IF(OR(ISBLANK(C324),ISBLANK(B324)),"",VLOOKUP(C324,Deflatores!G$4:H$38,2,FALSE)*H324+VLOOKUP(C324,Deflatores!G$4:I$38,3,FALSE)))</f>
        <v>6</v>
      </c>
      <c r="M324" s="118"/>
      <c r="N324" s="118"/>
      <c r="O324" s="118"/>
    </row>
    <row r="325" spans="1:15" s="119" customFormat="1" x14ac:dyDescent="0.2">
      <c r="A325" s="114" t="s">
        <v>264</v>
      </c>
      <c r="B325" s="113" t="s">
        <v>49</v>
      </c>
      <c r="C325" s="113" t="s">
        <v>44</v>
      </c>
      <c r="D325" s="4">
        <v>11</v>
      </c>
      <c r="E325" s="4">
        <v>1</v>
      </c>
      <c r="F325" s="106" t="str">
        <f t="shared" si="103"/>
        <v>Baixa</v>
      </c>
      <c r="G325" s="106" t="str">
        <f t="shared" si="104"/>
        <v>CEL</v>
      </c>
      <c r="H325" s="4">
        <f t="shared" si="105"/>
        <v>3</v>
      </c>
      <c r="I325" s="105" t="str">
        <f t="shared" si="106"/>
        <v>L</v>
      </c>
      <c r="J325" s="4" t="str">
        <f t="shared" si="107"/>
        <v>CEI</v>
      </c>
      <c r="K325" s="106">
        <f t="shared" si="108"/>
        <v>3</v>
      </c>
      <c r="L325" s="106">
        <f>IF(NOT(ISERROR(VLOOKUP(B325,Deflatores!G$42:H$64,2,FALSE))),VLOOKUP(B325,Deflatores!G$42:H$64,2,FALSE),IF(OR(ISBLANK(C325),ISBLANK(B325)),"",VLOOKUP(C325,Deflatores!G$4:H$38,2,FALSE)*H325+VLOOKUP(C325,Deflatores!G$4:I$38,3,FALSE)))</f>
        <v>3</v>
      </c>
      <c r="M325" s="118"/>
      <c r="N325" s="118"/>
      <c r="O325" s="118"/>
    </row>
    <row r="326" spans="1:15" x14ac:dyDescent="0.2">
      <c r="A326" s="112" t="s">
        <v>265</v>
      </c>
      <c r="B326" s="113" t="s">
        <v>47</v>
      </c>
      <c r="C326" s="113" t="s">
        <v>44</v>
      </c>
      <c r="D326" s="4">
        <v>21</v>
      </c>
      <c r="E326" s="4">
        <v>3</v>
      </c>
      <c r="F326" s="106" t="str">
        <f t="shared" si="103"/>
        <v>Alta</v>
      </c>
      <c r="G326" s="106" t="str">
        <f t="shared" si="104"/>
        <v>EEH</v>
      </c>
      <c r="H326" s="4">
        <f t="shared" si="105"/>
        <v>6</v>
      </c>
      <c r="I326" s="105" t="str">
        <f t="shared" si="106"/>
        <v>H</v>
      </c>
      <c r="J326" s="4" t="str">
        <f t="shared" si="107"/>
        <v>EEI</v>
      </c>
      <c r="K326" s="106">
        <f t="shared" si="108"/>
        <v>6</v>
      </c>
      <c r="L326" s="106">
        <f>IF(NOT(ISERROR(VLOOKUP(B326,Deflatores!G$42:H$64,2,FALSE))),VLOOKUP(B326,Deflatores!G$42:H$64,2,FALSE),IF(OR(ISBLANK(C326),ISBLANK(B326)),"",VLOOKUP(C326,Deflatores!G$4:H$38,2,FALSE)*H326+VLOOKUP(C326,Deflatores!G$4:I$38,3,FALSE)))</f>
        <v>6</v>
      </c>
      <c r="M326" s="106"/>
      <c r="N326" s="106"/>
      <c r="O326" s="106"/>
    </row>
    <row r="327" spans="1:15" s="119" customFormat="1" x14ac:dyDescent="0.2">
      <c r="A327" s="114" t="s">
        <v>266</v>
      </c>
      <c r="B327" s="113" t="s">
        <v>49</v>
      </c>
      <c r="C327" s="113" t="s">
        <v>44</v>
      </c>
      <c r="D327" s="4">
        <v>38</v>
      </c>
      <c r="E327" s="4">
        <v>2</v>
      </c>
      <c r="F327" s="106" t="str">
        <f t="shared" si="103"/>
        <v>Alta</v>
      </c>
      <c r="G327" s="106" t="str">
        <f t="shared" si="104"/>
        <v>CEH</v>
      </c>
      <c r="H327" s="4">
        <f t="shared" si="105"/>
        <v>6</v>
      </c>
      <c r="I327" s="105" t="str">
        <f t="shared" si="106"/>
        <v>H</v>
      </c>
      <c r="J327" s="4" t="str">
        <f t="shared" si="107"/>
        <v>CEI</v>
      </c>
      <c r="K327" s="106">
        <f t="shared" si="108"/>
        <v>6</v>
      </c>
      <c r="L327" s="106">
        <f>IF(NOT(ISERROR(VLOOKUP(B327,Deflatores!G$42:H$64,2,FALSE))),VLOOKUP(B327,Deflatores!G$42:H$64,2,FALSE),IF(OR(ISBLANK(C327),ISBLANK(B327)),"",VLOOKUP(C327,Deflatores!G$4:H$38,2,FALSE)*H327+VLOOKUP(C327,Deflatores!G$4:I$38,3,FALSE)))</f>
        <v>6</v>
      </c>
      <c r="M327" s="118"/>
      <c r="N327" s="118"/>
      <c r="O327" s="118"/>
    </row>
    <row r="328" spans="1:15" s="119" customFormat="1" x14ac:dyDescent="0.2">
      <c r="A328" s="112" t="s">
        <v>267</v>
      </c>
      <c r="B328" s="113" t="s">
        <v>47</v>
      </c>
      <c r="C328" s="113" t="s">
        <v>44</v>
      </c>
      <c r="D328" s="4">
        <v>11</v>
      </c>
      <c r="E328" s="4">
        <v>4</v>
      </c>
      <c r="F328" s="106" t="str">
        <f t="shared" si="103"/>
        <v>Alta</v>
      </c>
      <c r="G328" s="106" t="str">
        <f t="shared" si="104"/>
        <v>EEH</v>
      </c>
      <c r="H328" s="4">
        <f t="shared" si="105"/>
        <v>6</v>
      </c>
      <c r="I328" s="105" t="str">
        <f t="shared" si="106"/>
        <v>H</v>
      </c>
      <c r="J328" s="4" t="str">
        <f t="shared" si="107"/>
        <v>EEI</v>
      </c>
      <c r="K328" s="106">
        <f t="shared" si="108"/>
        <v>6</v>
      </c>
      <c r="L328" s="106">
        <f>IF(NOT(ISERROR(VLOOKUP(B328,Deflatores!G$42:H$64,2,FALSE))),VLOOKUP(B328,Deflatores!G$42:H$64,2,FALSE),IF(OR(ISBLANK(C328),ISBLANK(B328)),"",VLOOKUP(C328,Deflatores!G$4:H$38,2,FALSE)*H328+VLOOKUP(C328,Deflatores!G$4:I$38,3,FALSE)))</f>
        <v>6</v>
      </c>
      <c r="M328" s="118"/>
      <c r="N328" s="118"/>
      <c r="O328" s="118"/>
    </row>
    <row r="329" spans="1:15" s="119" customFormat="1" x14ac:dyDescent="0.2">
      <c r="A329" s="114" t="s">
        <v>268</v>
      </c>
      <c r="B329" s="113" t="s">
        <v>49</v>
      </c>
      <c r="C329" s="113" t="s">
        <v>44</v>
      </c>
      <c r="D329" s="4">
        <v>18</v>
      </c>
      <c r="E329" s="4">
        <v>3</v>
      </c>
      <c r="F329" s="106" t="str">
        <f t="shared" si="103"/>
        <v>Média</v>
      </c>
      <c r="G329" s="106" t="str">
        <f t="shared" si="104"/>
        <v>CEA</v>
      </c>
      <c r="H329" s="4">
        <f t="shared" si="105"/>
        <v>4</v>
      </c>
      <c r="I329" s="105" t="str">
        <f t="shared" si="106"/>
        <v>A</v>
      </c>
      <c r="J329" s="4" t="str">
        <f t="shared" si="107"/>
        <v>CEI</v>
      </c>
      <c r="K329" s="106">
        <f t="shared" si="108"/>
        <v>4</v>
      </c>
      <c r="L329" s="106">
        <f>IF(NOT(ISERROR(VLOOKUP(B329,Deflatores!G$42:H$64,2,FALSE))),VLOOKUP(B329,Deflatores!G$42:H$64,2,FALSE),IF(OR(ISBLANK(C329),ISBLANK(B329)),"",VLOOKUP(C329,Deflatores!G$4:H$38,2,FALSE)*H329+VLOOKUP(C329,Deflatores!G$4:I$38,3,FALSE)))</f>
        <v>4</v>
      </c>
      <c r="M329" s="118"/>
      <c r="N329" s="118"/>
      <c r="O329" s="118"/>
    </row>
    <row r="330" spans="1:15" s="119" customFormat="1" x14ac:dyDescent="0.2">
      <c r="A330" s="112" t="s">
        <v>269</v>
      </c>
      <c r="B330" s="113" t="s">
        <v>47</v>
      </c>
      <c r="C330" s="113" t="s">
        <v>44</v>
      </c>
      <c r="D330" s="4">
        <v>13</v>
      </c>
      <c r="E330" s="4">
        <v>3</v>
      </c>
      <c r="F330" s="106" t="str">
        <f t="shared" si="103"/>
        <v>Alta</v>
      </c>
      <c r="G330" s="106" t="str">
        <f t="shared" si="104"/>
        <v>EEH</v>
      </c>
      <c r="H330" s="4">
        <f t="shared" si="105"/>
        <v>6</v>
      </c>
      <c r="I330" s="105" t="str">
        <f t="shared" si="106"/>
        <v>H</v>
      </c>
      <c r="J330" s="4" t="str">
        <f t="shared" si="107"/>
        <v>EEI</v>
      </c>
      <c r="K330" s="106">
        <f t="shared" si="108"/>
        <v>6</v>
      </c>
      <c r="L330" s="106">
        <f>IF(NOT(ISERROR(VLOOKUP(B330,Deflatores!G$42:H$64,2,FALSE))),VLOOKUP(B330,Deflatores!G$42:H$64,2,FALSE),IF(OR(ISBLANK(C330),ISBLANK(B330)),"",VLOOKUP(C330,Deflatores!G$4:H$38,2,FALSE)*H330+VLOOKUP(C330,Deflatores!G$4:I$38,3,FALSE)))</f>
        <v>6</v>
      </c>
      <c r="M330" s="118"/>
      <c r="N330" s="118"/>
      <c r="O330" s="118"/>
    </row>
    <row r="331" spans="1:15" s="119" customFormat="1" x14ac:dyDescent="0.2">
      <c r="A331" s="114" t="s">
        <v>270</v>
      </c>
      <c r="B331" s="113" t="s">
        <v>49</v>
      </c>
      <c r="C331" s="113" t="s">
        <v>44</v>
      </c>
      <c r="D331" s="4">
        <v>22</v>
      </c>
      <c r="E331" s="4">
        <v>2</v>
      </c>
      <c r="F331" s="106" t="str">
        <f t="shared" ref="F331:F353" si="111">IF(ISBLANK(B331),"",IF(I331="L","Baixa",IF(I331="A","Média",IF(I331="","","Alta"))))</f>
        <v>Alta</v>
      </c>
      <c r="G331" s="106" t="str">
        <f t="shared" ref="G331:G353" si="112">CONCATENATE(B331,I331)</f>
        <v>CEH</v>
      </c>
      <c r="H331" s="4">
        <f t="shared" si="105"/>
        <v>6</v>
      </c>
      <c r="I331" s="105" t="str">
        <f t="shared" si="106"/>
        <v>H</v>
      </c>
      <c r="J331" s="4" t="str">
        <f t="shared" si="107"/>
        <v>CEI</v>
      </c>
      <c r="K331" s="106">
        <f t="shared" si="108"/>
        <v>6</v>
      </c>
      <c r="L331" s="106">
        <f>IF(NOT(ISERROR(VLOOKUP(B331,Deflatores!G$42:H$64,2,FALSE))),VLOOKUP(B331,Deflatores!G$42:H$64,2,FALSE),IF(OR(ISBLANK(C331),ISBLANK(B331)),"",VLOOKUP(C331,Deflatores!G$4:H$38,2,FALSE)*H331+VLOOKUP(C331,Deflatores!G$4:I$38,3,FALSE)))</f>
        <v>6</v>
      </c>
      <c r="M331" s="118"/>
      <c r="N331" s="118"/>
      <c r="O331" s="118"/>
    </row>
    <row r="332" spans="1:15" s="119" customFormat="1" x14ac:dyDescent="0.2">
      <c r="A332" s="112" t="s">
        <v>271</v>
      </c>
      <c r="B332" s="113" t="s">
        <v>49</v>
      </c>
      <c r="C332" s="113" t="s">
        <v>44</v>
      </c>
      <c r="D332" s="4">
        <v>40</v>
      </c>
      <c r="E332" s="4">
        <v>2</v>
      </c>
      <c r="F332" s="106" t="str">
        <f t="shared" si="111"/>
        <v>Alta</v>
      </c>
      <c r="G332" s="106" t="str">
        <f t="shared" si="112"/>
        <v>CEH</v>
      </c>
      <c r="H332" s="4">
        <f t="shared" si="105"/>
        <v>6</v>
      </c>
      <c r="I332" s="105" t="str">
        <f t="shared" si="106"/>
        <v>H</v>
      </c>
      <c r="J332" s="4" t="str">
        <f t="shared" si="107"/>
        <v>CEI</v>
      </c>
      <c r="K332" s="106">
        <f t="shared" si="108"/>
        <v>6</v>
      </c>
      <c r="L332" s="106">
        <f>IF(NOT(ISERROR(VLOOKUP(B332,Deflatores!G$42:H$64,2,FALSE))),VLOOKUP(B332,Deflatores!G$42:H$64,2,FALSE),IF(OR(ISBLANK(C332),ISBLANK(B332)),"",VLOOKUP(C332,Deflatores!G$4:H$38,2,FALSE)*H332+VLOOKUP(C332,Deflatores!G$4:I$38,3,FALSE)))</f>
        <v>6</v>
      </c>
      <c r="M332" s="118"/>
      <c r="N332" s="118"/>
      <c r="O332" s="118"/>
    </row>
    <row r="333" spans="1:15" s="119" customFormat="1" x14ac:dyDescent="0.2">
      <c r="A333" s="112" t="s">
        <v>272</v>
      </c>
      <c r="B333" s="113" t="s">
        <v>49</v>
      </c>
      <c r="C333" s="113" t="s">
        <v>44</v>
      </c>
      <c r="D333" s="4">
        <v>20</v>
      </c>
      <c r="E333" s="4">
        <v>4</v>
      </c>
      <c r="F333" s="106" t="str">
        <f t="shared" si="111"/>
        <v>Alta</v>
      </c>
      <c r="G333" s="106" t="str">
        <f t="shared" si="112"/>
        <v>CEH</v>
      </c>
      <c r="H333" s="4">
        <f t="shared" si="105"/>
        <v>6</v>
      </c>
      <c r="I333" s="105" t="str">
        <f t="shared" si="106"/>
        <v>H</v>
      </c>
      <c r="J333" s="4" t="str">
        <f t="shared" si="107"/>
        <v>CEI</v>
      </c>
      <c r="K333" s="106">
        <f t="shared" si="108"/>
        <v>6</v>
      </c>
      <c r="L333" s="106">
        <f>IF(NOT(ISERROR(VLOOKUP(B333,Deflatores!G$42:H$64,2,FALSE))),VLOOKUP(B333,Deflatores!G$42:H$64,2,FALSE),IF(OR(ISBLANK(C333),ISBLANK(B333)),"",VLOOKUP(C333,Deflatores!G$4:H$38,2,FALSE)*H333+VLOOKUP(C333,Deflatores!G$4:I$38,3,FALSE)))</f>
        <v>6</v>
      </c>
      <c r="M333" s="118"/>
      <c r="N333" s="118"/>
      <c r="O333" s="118"/>
    </row>
    <row r="334" spans="1:15" s="119" customFormat="1" x14ac:dyDescent="0.2">
      <c r="A334" s="112" t="s">
        <v>273</v>
      </c>
      <c r="B334" s="113" t="s">
        <v>49</v>
      </c>
      <c r="C334" s="113" t="s">
        <v>44</v>
      </c>
      <c r="D334" s="4">
        <v>24</v>
      </c>
      <c r="E334" s="4">
        <v>2</v>
      </c>
      <c r="F334" s="106" t="str">
        <f t="shared" si="111"/>
        <v>Alta</v>
      </c>
      <c r="G334" s="106" t="str">
        <f t="shared" si="112"/>
        <v>CEH</v>
      </c>
      <c r="H334" s="4">
        <f t="shared" si="105"/>
        <v>6</v>
      </c>
      <c r="I334" s="105" t="str">
        <f t="shared" si="106"/>
        <v>H</v>
      </c>
      <c r="J334" s="4" t="str">
        <f t="shared" si="107"/>
        <v>CEI</v>
      </c>
      <c r="K334" s="106">
        <f t="shared" si="108"/>
        <v>6</v>
      </c>
      <c r="L334" s="106">
        <f>IF(NOT(ISERROR(VLOOKUP(B334,Deflatores!G$42:H$64,2,FALSE))),VLOOKUP(B334,Deflatores!G$42:H$64,2,FALSE),IF(OR(ISBLANK(C334),ISBLANK(B334)),"",VLOOKUP(C334,Deflatores!G$4:H$38,2,FALSE)*H334+VLOOKUP(C334,Deflatores!G$4:I$38,3,FALSE)))</f>
        <v>6</v>
      </c>
      <c r="M334" s="118"/>
      <c r="N334" s="118"/>
      <c r="O334" s="118"/>
    </row>
    <row r="335" spans="1:15" x14ac:dyDescent="0.2">
      <c r="A335" s="112"/>
      <c r="B335" s="113"/>
      <c r="C335" s="113"/>
      <c r="D335" s="4"/>
      <c r="E335" s="4"/>
      <c r="F335" s="106" t="str">
        <f t="shared" si="111"/>
        <v/>
      </c>
      <c r="G335" s="106" t="str">
        <f t="shared" si="112"/>
        <v/>
      </c>
      <c r="H335" s="4" t="str">
        <f t="shared" si="105"/>
        <v/>
      </c>
      <c r="I335" s="105" t="str">
        <f t="shared" si="106"/>
        <v/>
      </c>
      <c r="J335" s="4" t="str">
        <f t="shared" si="107"/>
        <v/>
      </c>
      <c r="K335" s="106" t="str">
        <f t="shared" si="108"/>
        <v/>
      </c>
      <c r="L335" s="106" t="str">
        <f>IF(NOT(ISERROR(VLOOKUP(B335,Deflatores!G$42:H$64,2,FALSE))),VLOOKUP(B335,Deflatores!G$42:H$64,2,FALSE),IF(OR(ISBLANK(C335),ISBLANK(B335)),"",VLOOKUP(C335,Deflatores!G$4:H$38,2,FALSE)*H335+VLOOKUP(C335,Deflatores!G$4:I$38,3,FALSE)))</f>
        <v/>
      </c>
      <c r="M335" s="106"/>
      <c r="N335" s="106"/>
      <c r="O335" s="106"/>
    </row>
    <row r="336" spans="1:15" x14ac:dyDescent="0.2">
      <c r="A336" s="115" t="s">
        <v>441</v>
      </c>
      <c r="B336" s="113"/>
      <c r="C336" s="113"/>
      <c r="D336" s="4"/>
      <c r="E336" s="4"/>
      <c r="F336" s="106" t="str">
        <f t="shared" si="111"/>
        <v/>
      </c>
      <c r="G336" s="106" t="str">
        <f t="shared" si="112"/>
        <v/>
      </c>
      <c r="H336" s="4" t="str">
        <f t="shared" si="105"/>
        <v/>
      </c>
      <c r="I336" s="105" t="str">
        <f t="shared" si="106"/>
        <v/>
      </c>
      <c r="J336" s="4" t="str">
        <f t="shared" si="107"/>
        <v/>
      </c>
      <c r="K336" s="106" t="str">
        <f t="shared" si="108"/>
        <v/>
      </c>
      <c r="L336" s="106" t="str">
        <f>IF(NOT(ISERROR(VLOOKUP(B336,Deflatores!G$42:H$64,2,FALSE))),VLOOKUP(B336,Deflatores!G$42:H$64,2,FALSE),IF(OR(ISBLANK(C336),ISBLANK(B336)),"",VLOOKUP(C336,Deflatores!G$4:H$38,2,FALSE)*H336+VLOOKUP(C336,Deflatores!G$4:I$38,3,FALSE)))</f>
        <v/>
      </c>
      <c r="M336" s="106"/>
      <c r="N336" s="106"/>
      <c r="O336" s="106"/>
    </row>
    <row r="337" spans="1:15" x14ac:dyDescent="0.2">
      <c r="A337" s="112" t="s">
        <v>274</v>
      </c>
      <c r="B337" s="113" t="s">
        <v>49</v>
      </c>
      <c r="C337" s="113" t="s">
        <v>44</v>
      </c>
      <c r="D337" s="4">
        <v>6</v>
      </c>
      <c r="E337" s="4">
        <v>2</v>
      </c>
      <c r="F337" s="106" t="str">
        <f t="shared" si="111"/>
        <v>Média</v>
      </c>
      <c r="G337" s="106" t="str">
        <f t="shared" si="112"/>
        <v>CEA</v>
      </c>
      <c r="H337" s="4">
        <f t="shared" si="105"/>
        <v>4</v>
      </c>
      <c r="I337" s="105" t="str">
        <f t="shared" si="106"/>
        <v>A</v>
      </c>
      <c r="J337" s="4" t="str">
        <f t="shared" si="107"/>
        <v>CEI</v>
      </c>
      <c r="K337" s="106">
        <f t="shared" si="108"/>
        <v>4</v>
      </c>
      <c r="L337" s="106">
        <f>IF(NOT(ISERROR(VLOOKUP(B337,Deflatores!G$42:H$64,2,FALSE))),VLOOKUP(B337,Deflatores!G$42:H$64,2,FALSE),IF(OR(ISBLANK(C337),ISBLANK(B337)),"",VLOOKUP(C337,Deflatores!G$4:H$38,2,FALSE)*H337+VLOOKUP(C337,Deflatores!G$4:I$38,3,FALSE)))</f>
        <v>4</v>
      </c>
      <c r="M337" s="106"/>
      <c r="N337" s="106"/>
      <c r="O337" s="106"/>
    </row>
    <row r="338" spans="1:15" s="119" customFormat="1" x14ac:dyDescent="0.2">
      <c r="A338" s="114" t="s">
        <v>275</v>
      </c>
      <c r="B338" s="113" t="s">
        <v>49</v>
      </c>
      <c r="C338" s="113" t="s">
        <v>44</v>
      </c>
      <c r="D338" s="4">
        <v>2</v>
      </c>
      <c r="E338" s="4">
        <v>1</v>
      </c>
      <c r="F338" s="106" t="str">
        <f t="shared" si="111"/>
        <v>Baixa</v>
      </c>
      <c r="G338" s="106" t="str">
        <f t="shared" si="112"/>
        <v>CEL</v>
      </c>
      <c r="H338" s="4">
        <f t="shared" si="105"/>
        <v>3</v>
      </c>
      <c r="I338" s="105" t="str">
        <f t="shared" si="106"/>
        <v>L</v>
      </c>
      <c r="J338" s="4" t="str">
        <f t="shared" si="107"/>
        <v>CEI</v>
      </c>
      <c r="K338" s="106">
        <f t="shared" si="108"/>
        <v>3</v>
      </c>
      <c r="L338" s="106">
        <f>IF(NOT(ISERROR(VLOOKUP(B338,Deflatores!G$42:H$64,2,FALSE))),VLOOKUP(B338,Deflatores!G$42:H$64,2,FALSE),IF(OR(ISBLANK(C338),ISBLANK(B338)),"",VLOOKUP(C338,Deflatores!G$4:H$38,2,FALSE)*H338+VLOOKUP(C338,Deflatores!G$4:I$38,3,FALSE)))</f>
        <v>3</v>
      </c>
      <c r="M338" s="118"/>
      <c r="N338" s="118"/>
      <c r="O338" s="118"/>
    </row>
    <row r="339" spans="1:15" s="119" customFormat="1" x14ac:dyDescent="0.2">
      <c r="A339" s="114" t="s">
        <v>276</v>
      </c>
      <c r="B339" s="113" t="s">
        <v>49</v>
      </c>
      <c r="C339" s="113" t="s">
        <v>44</v>
      </c>
      <c r="D339" s="4">
        <v>2</v>
      </c>
      <c r="E339" s="4">
        <v>1</v>
      </c>
      <c r="F339" s="106" t="str">
        <f t="shared" si="111"/>
        <v>Baixa</v>
      </c>
      <c r="G339" s="106" t="str">
        <f t="shared" si="112"/>
        <v>CEL</v>
      </c>
      <c r="H339" s="4">
        <f t="shared" si="105"/>
        <v>3</v>
      </c>
      <c r="I339" s="105" t="str">
        <f t="shared" si="106"/>
        <v>L</v>
      </c>
      <c r="J339" s="4" t="str">
        <f t="shared" si="107"/>
        <v>CEI</v>
      </c>
      <c r="K339" s="106">
        <f t="shared" si="108"/>
        <v>3</v>
      </c>
      <c r="L339" s="106">
        <f>IF(NOT(ISERROR(VLOOKUP(B339,Deflatores!G$42:H$64,2,FALSE))),VLOOKUP(B339,Deflatores!G$42:H$64,2,FALSE),IF(OR(ISBLANK(C339),ISBLANK(B339)),"",VLOOKUP(C339,Deflatores!G$4:H$38,2,FALSE)*H339+VLOOKUP(C339,Deflatores!G$4:I$38,3,FALSE)))</f>
        <v>3</v>
      </c>
      <c r="M339" s="118"/>
      <c r="N339" s="118"/>
      <c r="O339" s="118"/>
    </row>
    <row r="340" spans="1:15" s="119" customFormat="1" x14ac:dyDescent="0.2">
      <c r="A340" s="114" t="s">
        <v>277</v>
      </c>
      <c r="B340" s="113" t="s">
        <v>49</v>
      </c>
      <c r="C340" s="113" t="s">
        <v>44</v>
      </c>
      <c r="D340" s="4">
        <v>2</v>
      </c>
      <c r="E340" s="4">
        <v>1</v>
      </c>
      <c r="F340" s="106" t="str">
        <f t="shared" si="111"/>
        <v>Baixa</v>
      </c>
      <c r="G340" s="106" t="str">
        <f t="shared" si="112"/>
        <v>CEL</v>
      </c>
      <c r="H340" s="4">
        <f t="shared" ref="H340:H353" si="113">IF(ISBLANK(B340),"",IF(B340="ALI",IF(I340="L",7,IF(I340="A",10,15)),IF(B340="AIE",IF(I340="L",5,IF(I340="A",7,10)),IF(B340="SE",IF(I340="L",4,IF(I340="A",5,7)),IF(OR(B340="EE",B340="CE"),IF(I340="L",3,IF(I340="A",4,6)),0)))))</f>
        <v>3</v>
      </c>
      <c r="I340" s="105" t="str">
        <f t="shared" ref="I340:I353" si="114">IF(OR(ISBLANK(D340),ISBLANK(E340)),IF(OR(B340="ALI",B340="AIE"),"L",IF(OR(B340="EE",B340="SE",B340="CE"),"A","")),IF(B340="EE",IF(E340&gt;=3,IF(D340&gt;=5,"H","A"),IF(E340&gt;=2,IF(D340&gt;=16,"H",IF(D340&lt;=4,"L","A")),IF(D340&lt;=15,"L","A"))),IF(OR(B340="SE",B340="CE"),IF(E340&gt;=4,IF(D340&gt;=6,"H","A"),IF(E340&gt;=2,IF(D340&gt;=20,"H",IF(D340&lt;=5,"L","A")),IF(D340&lt;=19,"L","A"))),IF(OR(B340="ALI",B340="AIE"),IF(E340&gt;=6,IF(D340&gt;=20,"H","A"),IF(E340&gt;=2,IF(D340&gt;=51,"H",IF(D340&lt;=19,"L","A")),IF(D340&lt;=50,"L","A"))),""))))</f>
        <v>L</v>
      </c>
      <c r="J340" s="4" t="str">
        <f t="shared" ref="J340:J353" si="115">CONCATENATE(B340,C340)</f>
        <v>CEI</v>
      </c>
      <c r="K340" s="106">
        <f t="shared" ref="K340:K353" si="116">IF(OR(H340="",H340=0),L340,H340)</f>
        <v>3</v>
      </c>
      <c r="L340" s="106">
        <f>IF(NOT(ISERROR(VLOOKUP(B340,Deflatores!G$42:H$64,2,FALSE))),VLOOKUP(B340,Deflatores!G$42:H$64,2,FALSE),IF(OR(ISBLANK(C340),ISBLANK(B340)),"",VLOOKUP(C340,Deflatores!G$4:H$38,2,FALSE)*H340+VLOOKUP(C340,Deflatores!G$4:I$38,3,FALSE)))</f>
        <v>3</v>
      </c>
      <c r="M340" s="118"/>
      <c r="N340" s="118"/>
      <c r="O340" s="118"/>
    </row>
    <row r="341" spans="1:15" x14ac:dyDescent="0.2">
      <c r="A341" s="112" t="s">
        <v>278</v>
      </c>
      <c r="B341" s="113" t="s">
        <v>49</v>
      </c>
      <c r="C341" s="113" t="s">
        <v>44</v>
      </c>
      <c r="D341" s="4">
        <v>10</v>
      </c>
      <c r="E341" s="4">
        <v>2</v>
      </c>
      <c r="F341" s="106" t="str">
        <f t="shared" si="111"/>
        <v>Média</v>
      </c>
      <c r="G341" s="106" t="str">
        <f t="shared" si="112"/>
        <v>CEA</v>
      </c>
      <c r="H341" s="4">
        <f t="shared" si="113"/>
        <v>4</v>
      </c>
      <c r="I341" s="105" t="str">
        <f t="shared" si="114"/>
        <v>A</v>
      </c>
      <c r="J341" s="4" t="str">
        <f t="shared" si="115"/>
        <v>CEI</v>
      </c>
      <c r="K341" s="106">
        <f t="shared" si="116"/>
        <v>4</v>
      </c>
      <c r="L341" s="106">
        <f>IF(NOT(ISERROR(VLOOKUP(B341,Deflatores!G$42:H$64,2,FALSE))),VLOOKUP(B341,Deflatores!G$42:H$64,2,FALSE),IF(OR(ISBLANK(C341),ISBLANK(B341)),"",VLOOKUP(C341,Deflatores!G$4:H$38,2,FALSE)*H341+VLOOKUP(C341,Deflatores!G$4:I$38,3,FALSE)))</f>
        <v>4</v>
      </c>
      <c r="M341" s="106"/>
      <c r="N341" s="106"/>
      <c r="O341" s="106"/>
    </row>
    <row r="342" spans="1:15" x14ac:dyDescent="0.2">
      <c r="A342" s="112" t="s">
        <v>236</v>
      </c>
      <c r="B342" s="113" t="s">
        <v>47</v>
      </c>
      <c r="C342" s="113" t="s">
        <v>44</v>
      </c>
      <c r="D342" s="113">
        <v>3</v>
      </c>
      <c r="E342" s="4">
        <v>1</v>
      </c>
      <c r="F342" s="106" t="str">
        <f t="shared" si="111"/>
        <v>Baixa</v>
      </c>
      <c r="G342" s="106" t="str">
        <f t="shared" si="112"/>
        <v>EEL</v>
      </c>
      <c r="H342" s="4">
        <f t="shared" si="113"/>
        <v>3</v>
      </c>
      <c r="I342" s="105" t="str">
        <f t="shared" si="114"/>
        <v>L</v>
      </c>
      <c r="J342" s="4" t="str">
        <f t="shared" si="115"/>
        <v>EEI</v>
      </c>
      <c r="K342" s="106">
        <f t="shared" si="116"/>
        <v>3</v>
      </c>
      <c r="L342" s="106">
        <f>IF(NOT(ISERROR(VLOOKUP(B342,Deflatores!G$42:H$64,2,FALSE))),VLOOKUP(B342,Deflatores!G$42:H$64,2,FALSE),IF(OR(ISBLANK(C342),ISBLANK(B342)),"",VLOOKUP(C342,Deflatores!G$4:H$38,2,FALSE)*H342+VLOOKUP(C342,Deflatores!G$4:I$38,3,FALSE)))</f>
        <v>3</v>
      </c>
      <c r="M342" s="106"/>
      <c r="N342" s="106"/>
      <c r="O342" s="106"/>
    </row>
    <row r="343" spans="1:15" x14ac:dyDescent="0.2">
      <c r="A343" s="112" t="s">
        <v>234</v>
      </c>
      <c r="B343" s="113" t="s">
        <v>49</v>
      </c>
      <c r="C343" s="113" t="s">
        <v>44</v>
      </c>
      <c r="D343" s="4">
        <v>14</v>
      </c>
      <c r="E343" s="4">
        <v>2</v>
      </c>
      <c r="F343" s="106" t="str">
        <f t="shared" si="111"/>
        <v>Média</v>
      </c>
      <c r="G343" s="106" t="str">
        <f t="shared" si="112"/>
        <v>CEA</v>
      </c>
      <c r="H343" s="4">
        <f t="shared" si="113"/>
        <v>4</v>
      </c>
      <c r="I343" s="105" t="str">
        <f t="shared" si="114"/>
        <v>A</v>
      </c>
      <c r="J343" s="4" t="str">
        <f t="shared" si="115"/>
        <v>CEI</v>
      </c>
      <c r="K343" s="106">
        <f t="shared" si="116"/>
        <v>4</v>
      </c>
      <c r="L343" s="106">
        <f>IF(NOT(ISERROR(VLOOKUP(B343,Deflatores!G$42:H$64,2,FALSE))),VLOOKUP(B343,Deflatores!G$42:H$64,2,FALSE),IF(OR(ISBLANK(C343),ISBLANK(B343)),"",VLOOKUP(C343,Deflatores!G$4:H$38,2,FALSE)*H343+VLOOKUP(C343,Deflatores!G$4:I$38,3,FALSE)))</f>
        <v>4</v>
      </c>
      <c r="M343" s="106"/>
      <c r="N343" s="106"/>
      <c r="O343" s="106"/>
    </row>
    <row r="344" spans="1:15" x14ac:dyDescent="0.2">
      <c r="A344" s="112"/>
      <c r="B344" s="113"/>
      <c r="C344" s="113"/>
      <c r="D344" s="4"/>
      <c r="E344" s="4"/>
      <c r="F344" s="106" t="str">
        <f t="shared" si="111"/>
        <v/>
      </c>
      <c r="G344" s="106" t="str">
        <f t="shared" si="112"/>
        <v/>
      </c>
      <c r="H344" s="4" t="str">
        <f t="shared" si="113"/>
        <v/>
      </c>
      <c r="I344" s="105" t="str">
        <f t="shared" si="114"/>
        <v/>
      </c>
      <c r="J344" s="4" t="str">
        <f t="shared" si="115"/>
        <v/>
      </c>
      <c r="K344" s="106" t="str">
        <f t="shared" si="116"/>
        <v/>
      </c>
      <c r="L344" s="106" t="str">
        <f>IF(NOT(ISERROR(VLOOKUP(B344,Deflatores!G$42:H$64,2,FALSE))),VLOOKUP(B344,Deflatores!G$42:H$64,2,FALSE),IF(OR(ISBLANK(C344),ISBLANK(B344)),"",VLOOKUP(C344,Deflatores!G$4:H$38,2,FALSE)*H344+VLOOKUP(C344,Deflatores!G$4:I$38,3,FALSE)))</f>
        <v/>
      </c>
      <c r="M344" s="106"/>
      <c r="N344" s="106"/>
      <c r="O344" s="106"/>
    </row>
    <row r="345" spans="1:15" x14ac:dyDescent="0.2">
      <c r="A345" s="115" t="s">
        <v>440</v>
      </c>
      <c r="B345" s="113"/>
      <c r="C345" s="113"/>
      <c r="D345" s="4"/>
      <c r="E345" s="4"/>
      <c r="F345" s="106" t="str">
        <f t="shared" si="111"/>
        <v/>
      </c>
      <c r="G345" s="106" t="str">
        <f t="shared" si="112"/>
        <v/>
      </c>
      <c r="H345" s="4" t="str">
        <f t="shared" si="113"/>
        <v/>
      </c>
      <c r="I345" s="105" t="str">
        <f t="shared" si="114"/>
        <v/>
      </c>
      <c r="J345" s="4" t="str">
        <f t="shared" si="115"/>
        <v/>
      </c>
      <c r="K345" s="106" t="str">
        <f t="shared" si="116"/>
        <v/>
      </c>
      <c r="L345" s="106" t="str">
        <f>IF(NOT(ISERROR(VLOOKUP(B345,Deflatores!G$42:H$64,2,FALSE))),VLOOKUP(B345,Deflatores!G$42:H$64,2,FALSE),IF(OR(ISBLANK(C345),ISBLANK(B345)),"",VLOOKUP(C345,Deflatores!G$4:H$38,2,FALSE)*H345+VLOOKUP(C345,Deflatores!G$4:I$38,3,FALSE)))</f>
        <v/>
      </c>
      <c r="M345" s="106"/>
      <c r="N345" s="106"/>
      <c r="O345" s="106"/>
    </row>
    <row r="346" spans="1:15" x14ac:dyDescent="0.2">
      <c r="A346" s="112" t="s">
        <v>279</v>
      </c>
      <c r="B346" s="113" t="s">
        <v>49</v>
      </c>
      <c r="C346" s="113" t="s">
        <v>44</v>
      </c>
      <c r="D346" s="4">
        <v>30</v>
      </c>
      <c r="E346" s="4">
        <v>3</v>
      </c>
      <c r="F346" s="106" t="str">
        <f t="shared" si="111"/>
        <v>Alta</v>
      </c>
      <c r="G346" s="106" t="str">
        <f t="shared" si="112"/>
        <v>CEH</v>
      </c>
      <c r="H346" s="4">
        <f t="shared" si="113"/>
        <v>6</v>
      </c>
      <c r="I346" s="105" t="str">
        <f t="shared" si="114"/>
        <v>H</v>
      </c>
      <c r="J346" s="4" t="str">
        <f t="shared" si="115"/>
        <v>CEI</v>
      </c>
      <c r="K346" s="106">
        <f t="shared" si="116"/>
        <v>6</v>
      </c>
      <c r="L346" s="106">
        <f>IF(NOT(ISERROR(VLOOKUP(B346,Deflatores!G$42:H$64,2,FALSE))),VLOOKUP(B346,Deflatores!G$42:H$64,2,FALSE),IF(OR(ISBLANK(C346),ISBLANK(B346)),"",VLOOKUP(C346,Deflatores!G$4:H$38,2,FALSE)*H346+VLOOKUP(C346,Deflatores!G$4:I$38,3,FALSE)))</f>
        <v>6</v>
      </c>
      <c r="M346" s="106"/>
      <c r="N346" s="106"/>
      <c r="O346" s="106"/>
    </row>
    <row r="347" spans="1:15" x14ac:dyDescent="0.2">
      <c r="A347" s="112" t="s">
        <v>236</v>
      </c>
      <c r="B347" s="113" t="s">
        <v>47</v>
      </c>
      <c r="C347" s="113" t="s">
        <v>44</v>
      </c>
      <c r="D347" s="113">
        <v>3</v>
      </c>
      <c r="E347" s="4">
        <v>1</v>
      </c>
      <c r="F347" s="106" t="str">
        <f t="shared" si="111"/>
        <v>Baixa</v>
      </c>
      <c r="G347" s="106" t="str">
        <f t="shared" si="112"/>
        <v>EEL</v>
      </c>
      <c r="H347" s="4">
        <f t="shared" si="113"/>
        <v>3</v>
      </c>
      <c r="I347" s="105" t="str">
        <f t="shared" si="114"/>
        <v>L</v>
      </c>
      <c r="J347" s="4" t="str">
        <f t="shared" si="115"/>
        <v>EEI</v>
      </c>
      <c r="K347" s="106">
        <f t="shared" si="116"/>
        <v>3</v>
      </c>
      <c r="L347" s="106">
        <f>IF(NOT(ISERROR(VLOOKUP(B347,Deflatores!G$42:H$64,2,FALSE))),VLOOKUP(B347,Deflatores!G$42:H$64,2,FALSE),IF(OR(ISBLANK(C347),ISBLANK(B347)),"",VLOOKUP(C347,Deflatores!G$4:H$38,2,FALSE)*H347+VLOOKUP(C347,Deflatores!G$4:I$38,3,FALSE)))</f>
        <v>3</v>
      </c>
      <c r="M347" s="106"/>
      <c r="N347" s="106"/>
      <c r="O347" s="106"/>
    </row>
    <row r="348" spans="1:15" x14ac:dyDescent="0.2">
      <c r="A348" s="112" t="s">
        <v>280</v>
      </c>
      <c r="B348" s="113" t="s">
        <v>47</v>
      </c>
      <c r="C348" s="113" t="s">
        <v>44</v>
      </c>
      <c r="D348" s="113">
        <v>3</v>
      </c>
      <c r="E348" s="4">
        <v>1</v>
      </c>
      <c r="F348" s="106" t="str">
        <f t="shared" si="111"/>
        <v>Baixa</v>
      </c>
      <c r="G348" s="106" t="str">
        <f t="shared" si="112"/>
        <v>EEL</v>
      </c>
      <c r="H348" s="4">
        <f t="shared" si="113"/>
        <v>3</v>
      </c>
      <c r="I348" s="105" t="str">
        <f t="shared" si="114"/>
        <v>L</v>
      </c>
      <c r="J348" s="4" t="str">
        <f t="shared" si="115"/>
        <v>EEI</v>
      </c>
      <c r="K348" s="106">
        <f t="shared" si="116"/>
        <v>3</v>
      </c>
      <c r="L348" s="106">
        <f>IF(NOT(ISERROR(VLOOKUP(B348,Deflatores!G$42:H$64,2,FALSE))),VLOOKUP(B348,Deflatores!G$42:H$64,2,FALSE),IF(OR(ISBLANK(C348),ISBLANK(B348)),"",VLOOKUP(C348,Deflatores!G$4:H$38,2,FALSE)*H348+VLOOKUP(C348,Deflatores!G$4:I$38,3,FALSE)))</f>
        <v>3</v>
      </c>
      <c r="M348" s="106"/>
      <c r="N348" s="106"/>
      <c r="O348" s="106"/>
    </row>
    <row r="349" spans="1:15" x14ac:dyDescent="0.2">
      <c r="A349" s="112" t="s">
        <v>234</v>
      </c>
      <c r="B349" s="113" t="s">
        <v>49</v>
      </c>
      <c r="C349" s="113" t="s">
        <v>44</v>
      </c>
      <c r="D349" s="4">
        <v>34</v>
      </c>
      <c r="E349" s="4">
        <v>3</v>
      </c>
      <c r="F349" s="106" t="str">
        <f t="shared" si="111"/>
        <v>Alta</v>
      </c>
      <c r="G349" s="106" t="str">
        <f t="shared" si="112"/>
        <v>CEH</v>
      </c>
      <c r="H349" s="4">
        <f t="shared" si="113"/>
        <v>6</v>
      </c>
      <c r="I349" s="105" t="str">
        <f t="shared" si="114"/>
        <v>H</v>
      </c>
      <c r="J349" s="4" t="str">
        <f t="shared" si="115"/>
        <v>CEI</v>
      </c>
      <c r="K349" s="106">
        <f t="shared" si="116"/>
        <v>6</v>
      </c>
      <c r="L349" s="106">
        <f>IF(NOT(ISERROR(VLOOKUP(B349,Deflatores!G$42:H$64,2,FALSE))),VLOOKUP(B349,Deflatores!G$42:H$64,2,FALSE),IF(OR(ISBLANK(C349),ISBLANK(B349)),"",VLOOKUP(C349,Deflatores!G$4:H$38,2,FALSE)*H349+VLOOKUP(C349,Deflatores!G$4:I$38,3,FALSE)))</f>
        <v>6</v>
      </c>
      <c r="M349" s="106"/>
      <c r="N349" s="106"/>
      <c r="O349" s="106"/>
    </row>
    <row r="350" spans="1:15" x14ac:dyDescent="0.2">
      <c r="A350" s="112"/>
      <c r="B350" s="113"/>
      <c r="C350" s="113"/>
      <c r="D350" s="4"/>
      <c r="E350" s="4"/>
      <c r="F350" s="106" t="str">
        <f t="shared" si="111"/>
        <v/>
      </c>
      <c r="G350" s="106" t="str">
        <f t="shared" si="112"/>
        <v/>
      </c>
      <c r="H350" s="4" t="str">
        <f t="shared" si="113"/>
        <v/>
      </c>
      <c r="I350" s="105" t="str">
        <f t="shared" si="114"/>
        <v/>
      </c>
      <c r="J350" s="4" t="str">
        <f t="shared" si="115"/>
        <v/>
      </c>
      <c r="K350" s="106" t="str">
        <f t="shared" si="116"/>
        <v/>
      </c>
      <c r="L350" s="106" t="str">
        <f>IF(NOT(ISERROR(VLOOKUP(B350,Deflatores!G$42:H$64,2,FALSE))),VLOOKUP(B350,Deflatores!G$42:H$64,2,FALSE),IF(OR(ISBLANK(C350),ISBLANK(B350)),"",VLOOKUP(C350,Deflatores!G$4:H$38,2,FALSE)*H350+VLOOKUP(C350,Deflatores!G$4:I$38,3,FALSE)))</f>
        <v/>
      </c>
      <c r="M350" s="106"/>
      <c r="N350" s="106"/>
      <c r="O350" s="106"/>
    </row>
    <row r="351" spans="1:15" x14ac:dyDescent="0.2">
      <c r="A351" s="115" t="s">
        <v>439</v>
      </c>
      <c r="B351" s="113"/>
      <c r="C351" s="113"/>
      <c r="D351" s="4"/>
      <c r="E351" s="4"/>
      <c r="F351" s="106" t="str">
        <f t="shared" si="111"/>
        <v/>
      </c>
      <c r="G351" s="106" t="str">
        <f t="shared" si="112"/>
        <v/>
      </c>
      <c r="H351" s="4" t="str">
        <f t="shared" si="113"/>
        <v/>
      </c>
      <c r="I351" s="105" t="str">
        <f t="shared" si="114"/>
        <v/>
      </c>
      <c r="J351" s="4" t="str">
        <f t="shared" si="115"/>
        <v/>
      </c>
      <c r="K351" s="106" t="str">
        <f t="shared" si="116"/>
        <v/>
      </c>
      <c r="L351" s="106" t="str">
        <f>IF(NOT(ISERROR(VLOOKUP(B351,Deflatores!G$42:H$64,2,FALSE))),VLOOKUP(B351,Deflatores!G$42:H$64,2,FALSE),IF(OR(ISBLANK(C351),ISBLANK(B351)),"",VLOOKUP(C351,Deflatores!G$4:H$38,2,FALSE)*H351+VLOOKUP(C351,Deflatores!G$4:I$38,3,FALSE)))</f>
        <v/>
      </c>
      <c r="M351" s="106"/>
      <c r="N351" s="106"/>
      <c r="O351" s="106"/>
    </row>
    <row r="352" spans="1:15" x14ac:dyDescent="0.2">
      <c r="A352" s="112" t="s">
        <v>252</v>
      </c>
      <c r="B352" s="113" t="s">
        <v>49</v>
      </c>
      <c r="C352" s="113" t="s">
        <v>44</v>
      </c>
      <c r="D352" s="4">
        <v>20</v>
      </c>
      <c r="E352" s="4">
        <v>3</v>
      </c>
      <c r="F352" s="106" t="str">
        <f t="shared" si="111"/>
        <v>Alta</v>
      </c>
      <c r="G352" s="106" t="str">
        <f t="shared" si="112"/>
        <v>CEH</v>
      </c>
      <c r="H352" s="4">
        <f t="shared" si="113"/>
        <v>6</v>
      </c>
      <c r="I352" s="105" t="str">
        <f t="shared" si="114"/>
        <v>H</v>
      </c>
      <c r="J352" s="4" t="str">
        <f t="shared" si="115"/>
        <v>CEI</v>
      </c>
      <c r="K352" s="106">
        <f t="shared" si="116"/>
        <v>6</v>
      </c>
      <c r="L352" s="106">
        <f>IF(NOT(ISERROR(VLOOKUP(B352,Deflatores!G$42:H$64,2,FALSE))),VLOOKUP(B352,Deflatores!G$42:H$64,2,FALSE),IF(OR(ISBLANK(C352),ISBLANK(B352)),"",VLOOKUP(C352,Deflatores!G$4:H$38,2,FALSE)*H352+VLOOKUP(C352,Deflatores!G$4:I$38,3,FALSE)))</f>
        <v>6</v>
      </c>
      <c r="M352" s="106"/>
      <c r="N352" s="106"/>
      <c r="O352" s="106"/>
    </row>
    <row r="353" spans="1:15" x14ac:dyDescent="0.2">
      <c r="A353" s="112" t="s">
        <v>281</v>
      </c>
      <c r="B353" s="113" t="s">
        <v>49</v>
      </c>
      <c r="C353" s="113" t="s">
        <v>44</v>
      </c>
      <c r="D353" s="4">
        <v>15</v>
      </c>
      <c r="E353" s="4">
        <v>2</v>
      </c>
      <c r="F353" s="106" t="str">
        <f t="shared" si="111"/>
        <v>Média</v>
      </c>
      <c r="G353" s="106" t="str">
        <f t="shared" si="112"/>
        <v>CEA</v>
      </c>
      <c r="H353" s="4">
        <f t="shared" si="113"/>
        <v>4</v>
      </c>
      <c r="I353" s="105" t="str">
        <f t="shared" si="114"/>
        <v>A</v>
      </c>
      <c r="J353" s="4" t="str">
        <f t="shared" si="115"/>
        <v>CEI</v>
      </c>
      <c r="K353" s="106">
        <f t="shared" si="116"/>
        <v>4</v>
      </c>
      <c r="L353" s="106">
        <f>IF(NOT(ISERROR(VLOOKUP(B353,Deflatores!G$42:H$64,2,FALSE))),VLOOKUP(B353,Deflatores!G$42:H$64,2,FALSE),IF(OR(ISBLANK(C353),ISBLANK(B353)),"",VLOOKUP(C353,Deflatores!G$4:H$38,2,FALSE)*H353+VLOOKUP(C353,Deflatores!G$4:I$38,3,FALSE)))</f>
        <v>4</v>
      </c>
      <c r="M353" s="106"/>
      <c r="N353" s="106"/>
      <c r="O353" s="106"/>
    </row>
    <row r="354" spans="1:15" x14ac:dyDescent="0.2">
      <c r="A354" s="121"/>
      <c r="B354" s="113"/>
      <c r="C354" s="113"/>
      <c r="D354" s="4"/>
      <c r="E354" s="4"/>
      <c r="F354" s="106" t="str">
        <f t="shared" ref="F354:F360" si="117">IF(ISBLANK(B354),"",IF(I354="L","Baixa",IF(I354="A","Média",IF(I354="","","Alta"))))</f>
        <v/>
      </c>
      <c r="G354" s="106" t="str">
        <f t="shared" ref="G354:G360" si="118">CONCATENATE(B354,I354)</f>
        <v/>
      </c>
      <c r="H354" s="4" t="str">
        <f t="shared" ref="H354:H360" si="119">IF(ISBLANK(B354),"",IF(B354="ALI",IF(I354="L",7,IF(I354="A",10,15)),IF(B354="AIE",IF(I354="L",5,IF(I354="A",7,10)),IF(B354="SE",IF(I354="L",4,IF(I354="A",5,7)),IF(OR(B354="EE",B354="CE"),IF(I354="L",3,IF(I354="A",4,6)),0)))))</f>
        <v/>
      </c>
      <c r="I354" s="105" t="str">
        <f t="shared" ref="I354:I360" si="120">IF(OR(ISBLANK(D354),ISBLANK(E354)),IF(OR(B354="ALI",B354="AIE"),"L",IF(OR(B354="EE",B354="SE",B354="CE"),"A","")),IF(B354="EE",IF(E354&gt;=3,IF(D354&gt;=5,"H","A"),IF(E354&gt;=2,IF(D354&gt;=16,"H",IF(D354&lt;=4,"L","A")),IF(D354&lt;=15,"L","A"))),IF(OR(B354="SE",B354="CE"),IF(E354&gt;=4,IF(D354&gt;=6,"H","A"),IF(E354&gt;=2,IF(D354&gt;=20,"H",IF(D354&lt;=5,"L","A")),IF(D354&lt;=19,"L","A"))),IF(OR(B354="ALI",B354="AIE"),IF(E354&gt;=6,IF(D354&gt;=20,"H","A"),IF(E354&gt;=2,IF(D354&gt;=51,"H",IF(D354&lt;=19,"L","A")),IF(D354&lt;=50,"L","A"))),""))))</f>
        <v/>
      </c>
      <c r="J354" s="4" t="str">
        <f t="shared" ref="J354:J360" si="121">CONCATENATE(B354,C354)</f>
        <v/>
      </c>
      <c r="K354" s="106" t="str">
        <f t="shared" ref="K354:K360" si="122">IF(OR(H354="",H354=0),L354,H354)</f>
        <v/>
      </c>
      <c r="L354" s="106" t="str">
        <f>IF(NOT(ISERROR(VLOOKUP(B354,Deflatores!G$42:H$64,2,FALSE))),VLOOKUP(B354,Deflatores!G$42:H$64,2,FALSE),IF(OR(ISBLANK(C354),ISBLANK(B354)),"",VLOOKUP(C354,Deflatores!G$4:H$38,2,FALSE)*H354+VLOOKUP(C354,Deflatores!G$4:I$38,3,FALSE)))</f>
        <v/>
      </c>
      <c r="M354" s="106"/>
      <c r="N354" s="106"/>
      <c r="O354" s="106"/>
    </row>
    <row r="355" spans="1:15" x14ac:dyDescent="0.2">
      <c r="A355" s="115" t="s">
        <v>437</v>
      </c>
      <c r="B355" s="113"/>
      <c r="C355" s="113"/>
      <c r="D355" s="4"/>
      <c r="E355" s="4"/>
      <c r="F355" s="106" t="str">
        <f t="shared" si="117"/>
        <v/>
      </c>
      <c r="G355" s="106" t="str">
        <f t="shared" si="118"/>
        <v/>
      </c>
      <c r="H355" s="4" t="str">
        <f t="shared" si="119"/>
        <v/>
      </c>
      <c r="I355" s="105" t="str">
        <f t="shared" si="120"/>
        <v/>
      </c>
      <c r="J355" s="4" t="str">
        <f t="shared" si="121"/>
        <v/>
      </c>
      <c r="K355" s="106" t="str">
        <f t="shared" si="122"/>
        <v/>
      </c>
      <c r="L355" s="106" t="str">
        <f>IF(NOT(ISERROR(VLOOKUP(B355,Deflatores!G$42:H$64,2,FALSE))),VLOOKUP(B355,Deflatores!G$42:H$64,2,FALSE),IF(OR(ISBLANK(C355),ISBLANK(B355)),"",VLOOKUP(C355,Deflatores!G$4:H$38,2,FALSE)*H355+VLOOKUP(C355,Deflatores!G$4:I$38,3,FALSE)))</f>
        <v/>
      </c>
      <c r="M355" s="106"/>
      <c r="N355" s="106"/>
      <c r="O355" s="106"/>
    </row>
    <row r="356" spans="1:15" x14ac:dyDescent="0.2">
      <c r="A356" s="112" t="s">
        <v>282</v>
      </c>
      <c r="B356" s="113" t="s">
        <v>95</v>
      </c>
      <c r="C356" s="113" t="s">
        <v>44</v>
      </c>
      <c r="D356" s="4">
        <v>96</v>
      </c>
      <c r="E356" s="4">
        <v>3</v>
      </c>
      <c r="F356" s="106" t="str">
        <f t="shared" si="117"/>
        <v>Alta</v>
      </c>
      <c r="G356" s="106" t="str">
        <f t="shared" si="118"/>
        <v>SEH</v>
      </c>
      <c r="H356" s="4">
        <f t="shared" si="119"/>
        <v>7</v>
      </c>
      <c r="I356" s="105" t="str">
        <f t="shared" si="120"/>
        <v>H</v>
      </c>
      <c r="J356" s="4" t="str">
        <f t="shared" si="121"/>
        <v>SEI</v>
      </c>
      <c r="K356" s="106">
        <f t="shared" si="122"/>
        <v>7</v>
      </c>
      <c r="L356" s="106">
        <f>IF(NOT(ISERROR(VLOOKUP(B356,Deflatores!G$42:H$64,2,FALSE))),VLOOKUP(B356,Deflatores!G$42:H$64,2,FALSE),IF(OR(ISBLANK(C356),ISBLANK(B356)),"",VLOOKUP(C356,Deflatores!G$4:H$38,2,FALSE)*H356+VLOOKUP(C356,Deflatores!G$4:I$38,3,FALSE)))</f>
        <v>7</v>
      </c>
      <c r="M356" s="106"/>
      <c r="N356" s="106"/>
      <c r="O356" s="106"/>
    </row>
    <row r="357" spans="1:15" x14ac:dyDescent="0.2">
      <c r="A357" s="112" t="s">
        <v>283</v>
      </c>
      <c r="B357" s="113" t="s">
        <v>47</v>
      </c>
      <c r="C357" s="113" t="s">
        <v>44</v>
      </c>
      <c r="D357" s="4">
        <v>96</v>
      </c>
      <c r="E357" s="4">
        <v>3</v>
      </c>
      <c r="F357" s="106" t="str">
        <f t="shared" si="117"/>
        <v>Alta</v>
      </c>
      <c r="G357" s="106" t="str">
        <f t="shared" si="118"/>
        <v>EEH</v>
      </c>
      <c r="H357" s="4">
        <f t="shared" si="119"/>
        <v>6</v>
      </c>
      <c r="I357" s="105" t="str">
        <f t="shared" si="120"/>
        <v>H</v>
      </c>
      <c r="J357" s="4" t="str">
        <f t="shared" si="121"/>
        <v>EEI</v>
      </c>
      <c r="K357" s="106">
        <f t="shared" si="122"/>
        <v>6</v>
      </c>
      <c r="L357" s="106">
        <f>IF(NOT(ISERROR(VLOOKUP(B357,Deflatores!G$42:H$64,2,FALSE))),VLOOKUP(B357,Deflatores!G$42:H$64,2,FALSE),IF(OR(ISBLANK(C357),ISBLANK(B357)),"",VLOOKUP(C357,Deflatores!G$4:H$38,2,FALSE)*H357+VLOOKUP(C357,Deflatores!G$4:I$38,3,FALSE)))</f>
        <v>6</v>
      </c>
      <c r="M357" s="106"/>
      <c r="N357" s="106"/>
      <c r="O357" s="106"/>
    </row>
    <row r="358" spans="1:15" x14ac:dyDescent="0.2">
      <c r="A358" s="112" t="s">
        <v>284</v>
      </c>
      <c r="B358" s="113" t="s">
        <v>47</v>
      </c>
      <c r="C358" s="113" t="s">
        <v>44</v>
      </c>
      <c r="D358" s="113">
        <v>4</v>
      </c>
      <c r="E358" s="4">
        <v>1</v>
      </c>
      <c r="F358" s="106" t="str">
        <f t="shared" si="117"/>
        <v>Baixa</v>
      </c>
      <c r="G358" s="106" t="str">
        <f t="shared" si="118"/>
        <v>EEL</v>
      </c>
      <c r="H358" s="4">
        <f t="shared" si="119"/>
        <v>3</v>
      </c>
      <c r="I358" s="105" t="str">
        <f t="shared" si="120"/>
        <v>L</v>
      </c>
      <c r="J358" s="4" t="str">
        <f t="shared" si="121"/>
        <v>EEI</v>
      </c>
      <c r="K358" s="106">
        <f t="shared" si="122"/>
        <v>3</v>
      </c>
      <c r="L358" s="106">
        <f>IF(NOT(ISERROR(VLOOKUP(B358,Deflatores!G$42:H$64,2,FALSE))),VLOOKUP(B358,Deflatores!G$42:H$64,2,FALSE),IF(OR(ISBLANK(C358),ISBLANK(B358)),"",VLOOKUP(C358,Deflatores!G$4:H$38,2,FALSE)*H358+VLOOKUP(C358,Deflatores!G$4:I$38,3,FALSE)))</f>
        <v>3</v>
      </c>
      <c r="M358" s="106"/>
      <c r="N358" s="106"/>
      <c r="O358" s="106"/>
    </row>
    <row r="359" spans="1:15" x14ac:dyDescent="0.2">
      <c r="A359" s="112" t="s">
        <v>285</v>
      </c>
      <c r="B359" s="113" t="s">
        <v>47</v>
      </c>
      <c r="C359" s="113" t="s">
        <v>44</v>
      </c>
      <c r="D359" s="4">
        <v>96</v>
      </c>
      <c r="E359" s="4">
        <v>3</v>
      </c>
      <c r="F359" s="106" t="str">
        <f t="shared" si="117"/>
        <v>Alta</v>
      </c>
      <c r="G359" s="106" t="str">
        <f t="shared" si="118"/>
        <v>EEH</v>
      </c>
      <c r="H359" s="4">
        <f t="shared" si="119"/>
        <v>6</v>
      </c>
      <c r="I359" s="105" t="str">
        <f t="shared" si="120"/>
        <v>H</v>
      </c>
      <c r="J359" s="4" t="str">
        <f t="shared" si="121"/>
        <v>EEI</v>
      </c>
      <c r="K359" s="106">
        <f t="shared" si="122"/>
        <v>6</v>
      </c>
      <c r="L359" s="106">
        <f>IF(NOT(ISERROR(VLOOKUP(B359,Deflatores!G$42:H$64,2,FALSE))),VLOOKUP(B359,Deflatores!G$42:H$64,2,FALSE),IF(OR(ISBLANK(C359),ISBLANK(B359)),"",VLOOKUP(C359,Deflatores!G$4:H$38,2,FALSE)*H359+VLOOKUP(C359,Deflatores!G$4:I$38,3,FALSE)))</f>
        <v>6</v>
      </c>
      <c r="M359" s="106"/>
      <c r="N359" s="106"/>
      <c r="O359" s="106"/>
    </row>
    <row r="360" spans="1:15" x14ac:dyDescent="0.2">
      <c r="A360" s="114" t="s">
        <v>286</v>
      </c>
      <c r="B360" s="113" t="s">
        <v>47</v>
      </c>
      <c r="C360" s="113" t="s">
        <v>44</v>
      </c>
      <c r="D360" s="4">
        <v>94</v>
      </c>
      <c r="E360" s="4">
        <v>3</v>
      </c>
      <c r="F360" s="106" t="str">
        <f t="shared" si="117"/>
        <v>Alta</v>
      </c>
      <c r="G360" s="106" t="str">
        <f t="shared" si="118"/>
        <v>EEH</v>
      </c>
      <c r="H360" s="4">
        <f t="shared" si="119"/>
        <v>6</v>
      </c>
      <c r="I360" s="105" t="str">
        <f t="shared" si="120"/>
        <v>H</v>
      </c>
      <c r="J360" s="4" t="str">
        <f t="shared" si="121"/>
        <v>EEI</v>
      </c>
      <c r="K360" s="106">
        <f t="shared" si="122"/>
        <v>6</v>
      </c>
      <c r="L360" s="106">
        <f>IF(NOT(ISERROR(VLOOKUP(B360,Deflatores!G$42:H$64,2,FALSE))),VLOOKUP(B360,Deflatores!G$42:H$64,2,FALSE),IF(OR(ISBLANK(C360),ISBLANK(B360)),"",VLOOKUP(C360,Deflatores!G$4:H$38,2,FALSE)*H360+VLOOKUP(C360,Deflatores!G$4:I$38,3,FALSE)))</f>
        <v>6</v>
      </c>
      <c r="M360" s="106"/>
      <c r="N360" s="106"/>
      <c r="O360" s="106"/>
    </row>
    <row r="361" spans="1:15" x14ac:dyDescent="0.2">
      <c r="A361" s="112" t="s">
        <v>287</v>
      </c>
      <c r="B361" s="113" t="s">
        <v>47</v>
      </c>
      <c r="C361" s="113" t="s">
        <v>44</v>
      </c>
      <c r="D361" s="113">
        <v>5</v>
      </c>
      <c r="E361" s="4">
        <v>2</v>
      </c>
      <c r="F361" s="106" t="str">
        <f t="shared" ref="F361" si="123">IF(ISBLANK(B361),"",IF(I361="L","Baixa",IF(I361="A","Média",IF(I361="","","Alta"))))</f>
        <v>Média</v>
      </c>
      <c r="G361" s="106" t="str">
        <f t="shared" ref="G361" si="124">CONCATENATE(B361,I361)</f>
        <v>EEA</v>
      </c>
      <c r="H361" s="4">
        <f t="shared" ref="H361" si="125">IF(ISBLANK(B361),"",IF(B361="ALI",IF(I361="L",7,IF(I361="A",10,15)),IF(B361="AIE",IF(I361="L",5,IF(I361="A",7,10)),IF(B361="SE",IF(I361="L",4,IF(I361="A",5,7)),IF(OR(B361="EE",B361="CE"),IF(I361="L",3,IF(I361="A",4,6)),0)))))</f>
        <v>4</v>
      </c>
      <c r="I361" s="105" t="str">
        <f t="shared" ref="I361" si="126">IF(OR(ISBLANK(D361),ISBLANK(E361)),IF(OR(B361="ALI",B361="AIE"),"L",IF(OR(B361="EE",B361="SE",B361="CE"),"A","")),IF(B361="EE",IF(E361&gt;=3,IF(D361&gt;=5,"H","A"),IF(E361&gt;=2,IF(D361&gt;=16,"H",IF(D361&lt;=4,"L","A")),IF(D361&lt;=15,"L","A"))),IF(OR(B361="SE",B361="CE"),IF(E361&gt;=4,IF(D361&gt;=6,"H","A"),IF(E361&gt;=2,IF(D361&gt;=20,"H",IF(D361&lt;=5,"L","A")),IF(D361&lt;=19,"L","A"))),IF(OR(B361="ALI",B361="AIE"),IF(E361&gt;=6,IF(D361&gt;=20,"H","A"),IF(E361&gt;=2,IF(D361&gt;=51,"H",IF(D361&lt;=19,"L","A")),IF(D361&lt;=50,"L","A"))),""))))</f>
        <v>A</v>
      </c>
      <c r="J361" s="4" t="str">
        <f t="shared" ref="J361" si="127">CONCATENATE(B361,C361)</f>
        <v>EEI</v>
      </c>
      <c r="K361" s="106">
        <f t="shared" ref="K361" si="128">IF(OR(H361="",H361=0),L361,H361)</f>
        <v>4</v>
      </c>
      <c r="L361" s="106">
        <f>IF(NOT(ISERROR(VLOOKUP(B361,Deflatores!G$42:H$64,2,FALSE))),VLOOKUP(B361,Deflatores!G$42:H$64,2,FALSE),IF(OR(ISBLANK(C361),ISBLANK(B361)),"",VLOOKUP(C361,Deflatores!G$4:H$38,2,FALSE)*H361+VLOOKUP(C361,Deflatores!G$4:I$38,3,FALSE)))</f>
        <v>4</v>
      </c>
      <c r="M361" s="106"/>
      <c r="N361" s="106"/>
      <c r="O361" s="106"/>
    </row>
    <row r="362" spans="1:15" x14ac:dyDescent="0.2">
      <c r="A362" s="112" t="s">
        <v>288</v>
      </c>
      <c r="B362" s="113" t="s">
        <v>95</v>
      </c>
      <c r="C362" s="113" t="s">
        <v>44</v>
      </c>
      <c r="D362" s="4">
        <v>96</v>
      </c>
      <c r="E362" s="4">
        <v>3</v>
      </c>
      <c r="F362" s="106" t="str">
        <f t="shared" ref="F362" si="129">IF(ISBLANK(B362),"",IF(I362="L","Baixa",IF(I362="A","Média",IF(I362="","","Alta"))))</f>
        <v>Alta</v>
      </c>
      <c r="G362" s="106" t="str">
        <f t="shared" ref="G362" si="130">CONCATENATE(B362,I362)</f>
        <v>SEH</v>
      </c>
      <c r="H362" s="4">
        <f t="shared" ref="H362" si="131">IF(ISBLANK(B362),"",IF(B362="ALI",IF(I362="L",7,IF(I362="A",10,15)),IF(B362="AIE",IF(I362="L",5,IF(I362="A",7,10)),IF(B362="SE",IF(I362="L",4,IF(I362="A",5,7)),IF(OR(B362="EE",B362="CE"),IF(I362="L",3,IF(I362="A",4,6)),0)))))</f>
        <v>7</v>
      </c>
      <c r="I362" s="105" t="str">
        <f t="shared" ref="I362" si="132">IF(OR(ISBLANK(D362),ISBLANK(E362)),IF(OR(B362="ALI",B362="AIE"),"L",IF(OR(B362="EE",B362="SE",B362="CE"),"A","")),IF(B362="EE",IF(E362&gt;=3,IF(D362&gt;=5,"H","A"),IF(E362&gt;=2,IF(D362&gt;=16,"H",IF(D362&lt;=4,"L","A")),IF(D362&lt;=15,"L","A"))),IF(OR(B362="SE",B362="CE"),IF(E362&gt;=4,IF(D362&gt;=6,"H","A"),IF(E362&gt;=2,IF(D362&gt;=20,"H",IF(D362&lt;=5,"L","A")),IF(D362&lt;=19,"L","A"))),IF(OR(B362="ALI",B362="AIE"),IF(E362&gt;=6,IF(D362&gt;=20,"H","A"),IF(E362&gt;=2,IF(D362&gt;=51,"H",IF(D362&lt;=19,"L","A")),IF(D362&lt;=50,"L","A"))),""))))</f>
        <v>H</v>
      </c>
      <c r="J362" s="4" t="str">
        <f t="shared" ref="J362" si="133">CONCATENATE(B362,C362)</f>
        <v>SEI</v>
      </c>
      <c r="K362" s="106">
        <f t="shared" ref="K362" si="134">IF(OR(H362="",H362=0),L362,H362)</f>
        <v>7</v>
      </c>
      <c r="L362" s="106">
        <f>IF(NOT(ISERROR(VLOOKUP(B362,Deflatores!G$42:H$64,2,FALSE))),VLOOKUP(B362,Deflatores!G$42:H$64,2,FALSE),IF(OR(ISBLANK(C362),ISBLANK(B362)),"",VLOOKUP(C362,Deflatores!G$4:H$38,2,FALSE)*H362+VLOOKUP(C362,Deflatores!G$4:I$38,3,FALSE)))</f>
        <v>7</v>
      </c>
      <c r="M362" s="106"/>
      <c r="N362" s="106"/>
      <c r="O362" s="106"/>
    </row>
    <row r="363" spans="1:15" x14ac:dyDescent="0.2">
      <c r="A363" s="112"/>
      <c r="B363" s="113"/>
      <c r="C363" s="113"/>
      <c r="D363" s="4"/>
      <c r="E363" s="4"/>
      <c r="F363" s="106"/>
      <c r="G363" s="106"/>
      <c r="H363" s="4"/>
      <c r="I363" s="105"/>
      <c r="J363" s="4"/>
      <c r="K363" s="106"/>
      <c r="L363" s="106"/>
      <c r="M363" s="106"/>
      <c r="N363" s="106"/>
      <c r="O363" s="106"/>
    </row>
    <row r="364" spans="1:15" x14ac:dyDescent="0.2">
      <c r="A364" s="115" t="s">
        <v>434</v>
      </c>
      <c r="B364" s="113"/>
      <c r="C364" s="113"/>
      <c r="D364" s="4"/>
      <c r="E364" s="4"/>
      <c r="F364" s="106" t="str">
        <f t="shared" ref="F364:F372" si="135">IF(ISBLANK(B364),"",IF(I364="L","Baixa",IF(I364="A","Média",IF(I364="","","Alta"))))</f>
        <v/>
      </c>
      <c r="G364" s="106" t="str">
        <f t="shared" ref="G364:G372" si="136">CONCATENATE(B364,I364)</f>
        <v/>
      </c>
      <c r="H364" s="4" t="str">
        <f t="shared" ref="H364:H372" si="137">IF(ISBLANK(B364),"",IF(B364="ALI",IF(I364="L",7,IF(I364="A",10,15)),IF(B364="AIE",IF(I364="L",5,IF(I364="A",7,10)),IF(B364="SE",IF(I364="L",4,IF(I364="A",5,7)),IF(OR(B364="EE",B364="CE"),IF(I364="L",3,IF(I364="A",4,6)),0)))))</f>
        <v/>
      </c>
      <c r="I364" s="105" t="str">
        <f t="shared" ref="I364:I372" si="138">IF(OR(ISBLANK(D364),ISBLANK(E364)),IF(OR(B364="ALI",B364="AIE"),"L",IF(OR(B364="EE",B364="SE",B364="CE"),"A","")),IF(B364="EE",IF(E364&gt;=3,IF(D364&gt;=5,"H","A"),IF(E364&gt;=2,IF(D364&gt;=16,"H",IF(D364&lt;=4,"L","A")),IF(D364&lt;=15,"L","A"))),IF(OR(B364="SE",B364="CE"),IF(E364&gt;=4,IF(D364&gt;=6,"H","A"),IF(E364&gt;=2,IF(D364&gt;=20,"H",IF(D364&lt;=5,"L","A")),IF(D364&lt;=19,"L","A"))),IF(OR(B364="ALI",B364="AIE"),IF(E364&gt;=6,IF(D364&gt;=20,"H","A"),IF(E364&gt;=2,IF(D364&gt;=51,"H",IF(D364&lt;=19,"L","A")),IF(D364&lt;=50,"L","A"))),""))))</f>
        <v/>
      </c>
      <c r="J364" s="4" t="str">
        <f t="shared" ref="J364:J372" si="139">CONCATENATE(B364,C364)</f>
        <v/>
      </c>
      <c r="K364" s="106" t="str">
        <f t="shared" ref="K364:K372" si="140">IF(OR(H364="",H364=0),L364,H364)</f>
        <v/>
      </c>
      <c r="L364" s="106" t="str">
        <f>IF(NOT(ISERROR(VLOOKUP(B364,Deflatores!G$42:H$64,2,FALSE))),VLOOKUP(B364,Deflatores!G$42:H$64,2,FALSE),IF(OR(ISBLANK(C364),ISBLANK(B364)),"",VLOOKUP(C364,Deflatores!G$4:H$38,2,FALSE)*H364+VLOOKUP(C364,Deflatores!G$4:I$38,3,FALSE)))</f>
        <v/>
      </c>
      <c r="M364" s="106"/>
      <c r="N364" s="106"/>
      <c r="O364" s="106"/>
    </row>
    <row r="365" spans="1:15" x14ac:dyDescent="0.2">
      <c r="A365" s="112" t="s">
        <v>289</v>
      </c>
      <c r="B365" s="113" t="s">
        <v>49</v>
      </c>
      <c r="C365" s="113" t="s">
        <v>44</v>
      </c>
      <c r="D365" s="4">
        <v>15</v>
      </c>
      <c r="E365" s="4">
        <v>3</v>
      </c>
      <c r="F365" s="106" t="str">
        <f t="shared" si="135"/>
        <v>Média</v>
      </c>
      <c r="G365" s="106" t="str">
        <f t="shared" si="136"/>
        <v>CEA</v>
      </c>
      <c r="H365" s="4">
        <f t="shared" si="137"/>
        <v>4</v>
      </c>
      <c r="I365" s="105" t="str">
        <f t="shared" si="138"/>
        <v>A</v>
      </c>
      <c r="J365" s="4" t="str">
        <f t="shared" si="139"/>
        <v>CEI</v>
      </c>
      <c r="K365" s="106">
        <f t="shared" si="140"/>
        <v>4</v>
      </c>
      <c r="L365" s="106">
        <f>IF(NOT(ISERROR(VLOOKUP(B365,Deflatores!G$42:H$64,2,FALSE))),VLOOKUP(B365,Deflatores!G$42:H$64,2,FALSE),IF(OR(ISBLANK(C365),ISBLANK(B365)),"",VLOOKUP(C365,Deflatores!G$4:H$38,2,FALSE)*H365+VLOOKUP(C365,Deflatores!G$4:I$38,3,FALSE)))</f>
        <v>4</v>
      </c>
      <c r="M365" s="106"/>
      <c r="N365" s="106"/>
      <c r="O365" s="106"/>
    </row>
    <row r="366" spans="1:15" x14ac:dyDescent="0.2">
      <c r="A366" s="112" t="s">
        <v>290</v>
      </c>
      <c r="B366" s="113" t="s">
        <v>49</v>
      </c>
      <c r="C366" s="113" t="s">
        <v>44</v>
      </c>
      <c r="D366" s="4">
        <v>18</v>
      </c>
      <c r="E366" s="4">
        <v>3</v>
      </c>
      <c r="F366" s="106" t="str">
        <f t="shared" si="135"/>
        <v>Média</v>
      </c>
      <c r="G366" s="106" t="str">
        <f t="shared" si="136"/>
        <v>CEA</v>
      </c>
      <c r="H366" s="4">
        <f t="shared" si="137"/>
        <v>4</v>
      </c>
      <c r="I366" s="105" t="str">
        <f t="shared" si="138"/>
        <v>A</v>
      </c>
      <c r="J366" s="4" t="str">
        <f t="shared" si="139"/>
        <v>CEI</v>
      </c>
      <c r="K366" s="106">
        <f t="shared" si="140"/>
        <v>4</v>
      </c>
      <c r="L366" s="106">
        <f>IF(NOT(ISERROR(VLOOKUP(B366,Deflatores!G$42:H$64,2,FALSE))),VLOOKUP(B366,Deflatores!G$42:H$64,2,FALSE),IF(OR(ISBLANK(C366),ISBLANK(B366)),"",VLOOKUP(C366,Deflatores!G$4:H$38,2,FALSE)*H366+VLOOKUP(C366,Deflatores!G$4:I$38,3,FALSE)))</f>
        <v>4</v>
      </c>
      <c r="M366" s="106"/>
      <c r="N366" s="106"/>
      <c r="O366" s="106"/>
    </row>
    <row r="367" spans="1:15" x14ac:dyDescent="0.2">
      <c r="A367" s="112" t="s">
        <v>291</v>
      </c>
      <c r="B367" s="113" t="s">
        <v>49</v>
      </c>
      <c r="C367" s="113" t="s">
        <v>44</v>
      </c>
      <c r="D367" s="4">
        <v>18</v>
      </c>
      <c r="E367" s="4">
        <v>3</v>
      </c>
      <c r="F367" s="106" t="str">
        <f t="shared" si="135"/>
        <v>Média</v>
      </c>
      <c r="G367" s="106" t="str">
        <f t="shared" si="136"/>
        <v>CEA</v>
      </c>
      <c r="H367" s="4">
        <f t="shared" si="137"/>
        <v>4</v>
      </c>
      <c r="I367" s="105" t="str">
        <f t="shared" si="138"/>
        <v>A</v>
      </c>
      <c r="J367" s="4" t="str">
        <f t="shared" si="139"/>
        <v>CEI</v>
      </c>
      <c r="K367" s="106">
        <f t="shared" si="140"/>
        <v>4</v>
      </c>
      <c r="L367" s="106">
        <f>IF(NOT(ISERROR(VLOOKUP(B367,Deflatores!G$42:H$64,2,FALSE))),VLOOKUP(B367,Deflatores!G$42:H$64,2,FALSE),IF(OR(ISBLANK(C367),ISBLANK(B367)),"",VLOOKUP(C367,Deflatores!G$4:H$38,2,FALSE)*H367+VLOOKUP(C367,Deflatores!G$4:I$38,3,FALSE)))</f>
        <v>4</v>
      </c>
      <c r="M367" s="106"/>
      <c r="N367" s="106"/>
      <c r="O367" s="106"/>
    </row>
    <row r="368" spans="1:15" x14ac:dyDescent="0.2">
      <c r="A368" s="112" t="s">
        <v>292</v>
      </c>
      <c r="B368" s="113" t="s">
        <v>49</v>
      </c>
      <c r="C368" s="113" t="s">
        <v>44</v>
      </c>
      <c r="D368" s="4">
        <v>2</v>
      </c>
      <c r="E368" s="4">
        <v>1</v>
      </c>
      <c r="F368" s="106" t="str">
        <f t="shared" si="135"/>
        <v>Baixa</v>
      </c>
      <c r="G368" s="106" t="str">
        <f t="shared" si="136"/>
        <v>CEL</v>
      </c>
      <c r="H368" s="4">
        <f t="shared" si="137"/>
        <v>3</v>
      </c>
      <c r="I368" s="105" t="str">
        <f t="shared" si="138"/>
        <v>L</v>
      </c>
      <c r="J368" s="4" t="str">
        <f t="shared" si="139"/>
        <v>CEI</v>
      </c>
      <c r="K368" s="106">
        <f t="shared" si="140"/>
        <v>3</v>
      </c>
      <c r="L368" s="106">
        <f>IF(NOT(ISERROR(VLOOKUP(B368,Deflatores!G$42:H$64,2,FALSE))),VLOOKUP(B368,Deflatores!G$42:H$64,2,FALSE),IF(OR(ISBLANK(C368),ISBLANK(B368)),"",VLOOKUP(C368,Deflatores!G$4:H$38,2,FALSE)*H368+VLOOKUP(C368,Deflatores!G$4:I$38,3,FALSE)))</f>
        <v>3</v>
      </c>
      <c r="M368" s="106"/>
      <c r="N368" s="106"/>
      <c r="O368" s="106"/>
    </row>
    <row r="369" spans="1:15" x14ac:dyDescent="0.2">
      <c r="A369" s="112"/>
      <c r="B369" s="113"/>
      <c r="C369" s="113"/>
      <c r="D369" s="4"/>
      <c r="E369" s="4"/>
      <c r="F369" s="106" t="str">
        <f t="shared" si="135"/>
        <v/>
      </c>
      <c r="G369" s="106" t="str">
        <f t="shared" si="136"/>
        <v/>
      </c>
      <c r="H369" s="4" t="str">
        <f t="shared" si="137"/>
        <v/>
      </c>
      <c r="I369" s="105" t="str">
        <f t="shared" si="138"/>
        <v/>
      </c>
      <c r="J369" s="4" t="str">
        <f t="shared" si="139"/>
        <v/>
      </c>
      <c r="K369" s="106" t="str">
        <f t="shared" si="140"/>
        <v/>
      </c>
      <c r="L369" s="106" t="str">
        <f>IF(NOT(ISERROR(VLOOKUP(B369,Deflatores!G$42:H$64,2,FALSE))),VLOOKUP(B369,Deflatores!G$42:H$64,2,FALSE),IF(OR(ISBLANK(C369),ISBLANK(B369)),"",VLOOKUP(C369,Deflatores!G$4:H$38,2,FALSE)*H369+VLOOKUP(C369,Deflatores!G$4:I$38,3,FALSE)))</f>
        <v/>
      </c>
      <c r="M369" s="106"/>
      <c r="N369" s="106"/>
      <c r="O369" s="106"/>
    </row>
    <row r="370" spans="1:15" x14ac:dyDescent="0.2">
      <c r="A370" s="115" t="s">
        <v>438</v>
      </c>
      <c r="B370" s="113"/>
      <c r="C370" s="113"/>
      <c r="D370" s="4"/>
      <c r="E370" s="4"/>
      <c r="F370" s="106" t="str">
        <f t="shared" si="135"/>
        <v/>
      </c>
      <c r="G370" s="106" t="str">
        <f t="shared" si="136"/>
        <v/>
      </c>
      <c r="H370" s="4" t="str">
        <f t="shared" si="137"/>
        <v/>
      </c>
      <c r="I370" s="105" t="str">
        <f t="shared" si="138"/>
        <v/>
      </c>
      <c r="J370" s="4" t="str">
        <f t="shared" si="139"/>
        <v/>
      </c>
      <c r="K370" s="106" t="str">
        <f t="shared" si="140"/>
        <v/>
      </c>
      <c r="L370" s="106" t="str">
        <f>IF(NOT(ISERROR(VLOOKUP(B370,Deflatores!G$42:H$64,2,FALSE))),VLOOKUP(B370,Deflatores!G$42:H$64,2,FALSE),IF(OR(ISBLANK(C370),ISBLANK(B370)),"",VLOOKUP(C370,Deflatores!G$4:H$38,2,FALSE)*H370+VLOOKUP(C370,Deflatores!G$4:I$38,3,FALSE)))</f>
        <v/>
      </c>
      <c r="M370" s="106"/>
      <c r="N370" s="106"/>
      <c r="O370" s="106"/>
    </row>
    <row r="371" spans="1:15" x14ac:dyDescent="0.2">
      <c r="A371" s="112" t="s">
        <v>293</v>
      </c>
      <c r="B371" s="113" t="s">
        <v>95</v>
      </c>
      <c r="C371" s="113" t="s">
        <v>44</v>
      </c>
      <c r="D371" s="4">
        <v>96</v>
      </c>
      <c r="E371" s="4">
        <v>4</v>
      </c>
      <c r="F371" s="106" t="str">
        <f t="shared" si="135"/>
        <v>Alta</v>
      </c>
      <c r="G371" s="106" t="str">
        <f t="shared" si="136"/>
        <v>SEH</v>
      </c>
      <c r="H371" s="4">
        <f t="shared" si="137"/>
        <v>7</v>
      </c>
      <c r="I371" s="105" t="str">
        <f t="shared" si="138"/>
        <v>H</v>
      </c>
      <c r="J371" s="4" t="str">
        <f t="shared" si="139"/>
        <v>SEI</v>
      </c>
      <c r="K371" s="106">
        <f t="shared" si="140"/>
        <v>7</v>
      </c>
      <c r="L371" s="106">
        <f>IF(NOT(ISERROR(VLOOKUP(B371,Deflatores!G$42:H$64,2,FALSE))),VLOOKUP(B371,Deflatores!G$42:H$64,2,FALSE),IF(OR(ISBLANK(C371),ISBLANK(B371)),"",VLOOKUP(C371,Deflatores!G$4:H$38,2,FALSE)*H371+VLOOKUP(C371,Deflatores!G$4:I$38,3,FALSE)))</f>
        <v>7</v>
      </c>
      <c r="M371" s="106"/>
      <c r="N371" s="106"/>
      <c r="O371" s="106"/>
    </row>
    <row r="372" spans="1:15" x14ac:dyDescent="0.2">
      <c r="A372" s="112"/>
      <c r="B372" s="113"/>
      <c r="C372" s="113"/>
      <c r="D372" s="113"/>
      <c r="E372" s="4"/>
      <c r="F372" s="106" t="str">
        <f t="shared" si="135"/>
        <v/>
      </c>
      <c r="G372" s="106" t="str">
        <f t="shared" si="136"/>
        <v/>
      </c>
      <c r="H372" s="4" t="str">
        <f t="shared" si="137"/>
        <v/>
      </c>
      <c r="I372" s="105" t="str">
        <f t="shared" si="138"/>
        <v/>
      </c>
      <c r="J372" s="4" t="str">
        <f t="shared" si="139"/>
        <v/>
      </c>
      <c r="K372" s="106" t="str">
        <f t="shared" si="140"/>
        <v/>
      </c>
      <c r="L372" s="106" t="str">
        <f>IF(NOT(ISERROR(VLOOKUP(B372,Deflatores!G$42:H$64,2,FALSE))),VLOOKUP(B372,Deflatores!G$42:H$64,2,FALSE),IF(OR(ISBLANK(C372),ISBLANK(B372)),"",VLOOKUP(C372,Deflatores!G$4:H$38,2,FALSE)*H372+VLOOKUP(C372,Deflatores!G$4:I$38,3,FALSE)))</f>
        <v/>
      </c>
      <c r="M372" s="106"/>
      <c r="N372" s="106"/>
      <c r="O372" s="106"/>
    </row>
    <row r="373" spans="1:15" x14ac:dyDescent="0.2">
      <c r="A373" s="115" t="s">
        <v>435</v>
      </c>
      <c r="B373" s="113"/>
      <c r="C373" s="113"/>
      <c r="D373" s="4"/>
      <c r="E373" s="4"/>
      <c r="F373" s="106" t="str">
        <f t="shared" ref="F373:F377" si="141">IF(ISBLANK(B373),"",IF(I373="L","Baixa",IF(I373="A","Média",IF(I373="","","Alta"))))</f>
        <v/>
      </c>
      <c r="G373" s="106" t="str">
        <f t="shared" ref="G373:G377" si="142">CONCATENATE(B373,I373)</f>
        <v/>
      </c>
      <c r="H373" s="4" t="str">
        <f t="shared" ref="H373:H377" si="143">IF(ISBLANK(B373),"",IF(B373="ALI",IF(I373="L",7,IF(I373="A",10,15)),IF(B373="AIE",IF(I373="L",5,IF(I373="A",7,10)),IF(B373="SE",IF(I373="L",4,IF(I373="A",5,7)),IF(OR(B373="EE",B373="CE"),IF(I373="L",3,IF(I373="A",4,6)),0)))))</f>
        <v/>
      </c>
      <c r="I373" s="105" t="str">
        <f t="shared" ref="I373:I377" si="144">IF(OR(ISBLANK(D373),ISBLANK(E373)),IF(OR(B373="ALI",B373="AIE"),"L",IF(OR(B373="EE",B373="SE",B373="CE"),"A","")),IF(B373="EE",IF(E373&gt;=3,IF(D373&gt;=5,"H","A"),IF(E373&gt;=2,IF(D373&gt;=16,"H",IF(D373&lt;=4,"L","A")),IF(D373&lt;=15,"L","A"))),IF(OR(B373="SE",B373="CE"),IF(E373&gt;=4,IF(D373&gt;=6,"H","A"),IF(E373&gt;=2,IF(D373&gt;=20,"H",IF(D373&lt;=5,"L","A")),IF(D373&lt;=19,"L","A"))),IF(OR(B373="ALI",B373="AIE"),IF(E373&gt;=6,IF(D373&gt;=20,"H","A"),IF(E373&gt;=2,IF(D373&gt;=51,"H",IF(D373&lt;=19,"L","A")),IF(D373&lt;=50,"L","A"))),""))))</f>
        <v/>
      </c>
      <c r="J373" s="4" t="str">
        <f t="shared" ref="J373:J377" si="145">CONCATENATE(B373,C373)</f>
        <v/>
      </c>
      <c r="K373" s="106" t="str">
        <f t="shared" ref="K373:K377" si="146">IF(OR(H373="",H373=0),L373,H373)</f>
        <v/>
      </c>
      <c r="L373" s="106" t="str">
        <f>IF(NOT(ISERROR(VLOOKUP(B373,Deflatores!G$42:H$64,2,FALSE))),VLOOKUP(B373,Deflatores!G$42:H$64,2,FALSE),IF(OR(ISBLANK(C373),ISBLANK(B373)),"",VLOOKUP(C373,Deflatores!G$4:H$38,2,FALSE)*H373+VLOOKUP(C373,Deflatores!G$4:I$38,3,FALSE)))</f>
        <v/>
      </c>
      <c r="M373" s="106"/>
      <c r="N373" s="106"/>
      <c r="O373" s="106"/>
    </row>
    <row r="374" spans="1:15" x14ac:dyDescent="0.2">
      <c r="A374" s="112" t="s">
        <v>294</v>
      </c>
      <c r="B374" s="113" t="s">
        <v>43</v>
      </c>
      <c r="C374" s="113" t="s">
        <v>44</v>
      </c>
      <c r="D374" s="113">
        <v>11</v>
      </c>
      <c r="E374" s="4">
        <v>1</v>
      </c>
      <c r="F374" s="106" t="str">
        <f t="shared" si="141"/>
        <v>Baixa</v>
      </c>
      <c r="G374" s="106" t="str">
        <f t="shared" si="142"/>
        <v>ALIL</v>
      </c>
      <c r="H374" s="4">
        <f t="shared" si="143"/>
        <v>7</v>
      </c>
      <c r="I374" s="105" t="str">
        <f t="shared" si="144"/>
        <v>L</v>
      </c>
      <c r="J374" s="4" t="str">
        <f t="shared" si="145"/>
        <v>ALII</v>
      </c>
      <c r="K374" s="106">
        <f t="shared" si="146"/>
        <v>7</v>
      </c>
      <c r="L374" s="106">
        <f>IF(NOT(ISERROR(VLOOKUP(B374,Deflatores!G$42:H$64,2,FALSE))),VLOOKUP(B374,Deflatores!G$42:H$64,2,FALSE),IF(OR(ISBLANK(C374),ISBLANK(B374)),"",VLOOKUP(C374,Deflatores!G$4:H$38,2,FALSE)*H374+VLOOKUP(C374,Deflatores!G$4:I$38,3,FALSE)))</f>
        <v>7</v>
      </c>
      <c r="M374" s="106"/>
      <c r="N374" s="106"/>
      <c r="O374" s="106"/>
    </row>
    <row r="375" spans="1:15" x14ac:dyDescent="0.2">
      <c r="A375" s="112" t="s">
        <v>295</v>
      </c>
      <c r="B375" s="113" t="s">
        <v>47</v>
      </c>
      <c r="C375" s="113" t="s">
        <v>44</v>
      </c>
      <c r="D375" s="113">
        <v>13</v>
      </c>
      <c r="E375" s="4">
        <v>2</v>
      </c>
      <c r="F375" s="106" t="str">
        <f t="shared" si="141"/>
        <v>Média</v>
      </c>
      <c r="G375" s="106" t="str">
        <f t="shared" si="142"/>
        <v>EEA</v>
      </c>
      <c r="H375" s="4">
        <f t="shared" si="143"/>
        <v>4</v>
      </c>
      <c r="I375" s="105" t="str">
        <f t="shared" si="144"/>
        <v>A</v>
      </c>
      <c r="J375" s="4" t="str">
        <f t="shared" si="145"/>
        <v>EEI</v>
      </c>
      <c r="K375" s="106">
        <f t="shared" si="146"/>
        <v>4</v>
      </c>
      <c r="L375" s="106">
        <f>IF(NOT(ISERROR(VLOOKUP(B375,Deflatores!G$42:H$64,2,FALSE))),VLOOKUP(B375,Deflatores!G$42:H$64,2,FALSE),IF(OR(ISBLANK(C375),ISBLANK(B375)),"",VLOOKUP(C375,Deflatores!G$4:H$38,2,FALSE)*H375+VLOOKUP(C375,Deflatores!G$4:I$38,3,FALSE)))</f>
        <v>4</v>
      </c>
      <c r="M375" s="106"/>
      <c r="N375" s="106"/>
      <c r="O375" s="106"/>
    </row>
    <row r="376" spans="1:15" x14ac:dyDescent="0.2">
      <c r="A376" s="112" t="s">
        <v>296</v>
      </c>
      <c r="B376" s="113" t="s">
        <v>47</v>
      </c>
      <c r="C376" s="113" t="s">
        <v>44</v>
      </c>
      <c r="D376" s="113">
        <v>13</v>
      </c>
      <c r="E376" s="4">
        <v>2</v>
      </c>
      <c r="F376" s="106" t="str">
        <f t="shared" si="141"/>
        <v>Média</v>
      </c>
      <c r="G376" s="106" t="str">
        <f t="shared" si="142"/>
        <v>EEA</v>
      </c>
      <c r="H376" s="4">
        <f t="shared" si="143"/>
        <v>4</v>
      </c>
      <c r="I376" s="105" t="str">
        <f t="shared" si="144"/>
        <v>A</v>
      </c>
      <c r="J376" s="4" t="str">
        <f t="shared" si="145"/>
        <v>EEI</v>
      </c>
      <c r="K376" s="106">
        <f t="shared" si="146"/>
        <v>4</v>
      </c>
      <c r="L376" s="106">
        <f>IF(NOT(ISERROR(VLOOKUP(B376,Deflatores!G$42:H$64,2,FALSE))),VLOOKUP(B376,Deflatores!G$42:H$64,2,FALSE),IF(OR(ISBLANK(C376),ISBLANK(B376)),"",VLOOKUP(C376,Deflatores!G$4:H$38,2,FALSE)*H376+VLOOKUP(C376,Deflatores!G$4:I$38,3,FALSE)))</f>
        <v>4</v>
      </c>
      <c r="M376" s="106"/>
      <c r="N376" s="106"/>
      <c r="O376" s="106"/>
    </row>
    <row r="377" spans="1:15" x14ac:dyDescent="0.2">
      <c r="A377" s="114" t="s">
        <v>297</v>
      </c>
      <c r="B377" s="113" t="s">
        <v>49</v>
      </c>
      <c r="C377" s="113" t="s">
        <v>44</v>
      </c>
      <c r="D377" s="113">
        <v>11</v>
      </c>
      <c r="E377" s="4">
        <v>2</v>
      </c>
      <c r="F377" s="106" t="str">
        <f t="shared" si="141"/>
        <v>Média</v>
      </c>
      <c r="G377" s="106" t="str">
        <f t="shared" si="142"/>
        <v>CEA</v>
      </c>
      <c r="H377" s="4">
        <f t="shared" si="143"/>
        <v>4</v>
      </c>
      <c r="I377" s="105" t="str">
        <f t="shared" si="144"/>
        <v>A</v>
      </c>
      <c r="J377" s="4" t="str">
        <f t="shared" si="145"/>
        <v>CEI</v>
      </c>
      <c r="K377" s="106">
        <f t="shared" si="146"/>
        <v>4</v>
      </c>
      <c r="L377" s="106">
        <f>IF(NOT(ISERROR(VLOOKUP(B377,Deflatores!G$42:H$64,2,FALSE))),VLOOKUP(B377,Deflatores!G$42:H$64,2,FALSE),IF(OR(ISBLANK(C377),ISBLANK(B377)),"",VLOOKUP(C377,Deflatores!G$4:H$38,2,FALSE)*H377+VLOOKUP(C377,Deflatores!G$4:I$38,3,FALSE)))</f>
        <v>4</v>
      </c>
      <c r="M377" s="106"/>
      <c r="N377" s="106"/>
      <c r="O377" s="106"/>
    </row>
    <row r="378" spans="1:15" x14ac:dyDescent="0.2">
      <c r="A378" s="112"/>
      <c r="B378" s="113"/>
      <c r="C378" s="113"/>
      <c r="D378" s="4"/>
      <c r="E378" s="4"/>
      <c r="F378" s="106" t="str">
        <f t="shared" ref="F378:F448" si="147">IF(ISBLANK(B378),"",IF(I378="L","Baixa",IF(I378="A","Média",IF(I378="","","Alta"))))</f>
        <v/>
      </c>
      <c r="G378" s="106" t="str">
        <f t="shared" ref="G378:G448" si="148">CONCATENATE(B378,I378)</f>
        <v/>
      </c>
      <c r="H378" s="4" t="str">
        <f t="shared" ref="H378:H448" si="149">IF(ISBLANK(B378),"",IF(B378="ALI",IF(I378="L",7,IF(I378="A",10,15)),IF(B378="AIE",IF(I378="L",5,IF(I378="A",7,10)),IF(B378="SE",IF(I378="L",4,IF(I378="A",5,7)),IF(OR(B378="EE",B378="CE"),IF(I378="L",3,IF(I378="A",4,6)),0)))))</f>
        <v/>
      </c>
      <c r="I378" s="105" t="str">
        <f t="shared" ref="I378:I448" si="150">IF(OR(ISBLANK(D378),ISBLANK(E378)),IF(OR(B378="ALI",B378="AIE"),"L",IF(OR(B378="EE",B378="SE",B378="CE"),"A","")),IF(B378="EE",IF(E378&gt;=3,IF(D378&gt;=5,"H","A"),IF(E378&gt;=2,IF(D378&gt;=16,"H",IF(D378&lt;=4,"L","A")),IF(D378&lt;=15,"L","A"))),IF(OR(B378="SE",B378="CE"),IF(E378&gt;=4,IF(D378&gt;=6,"H","A"),IF(E378&gt;=2,IF(D378&gt;=20,"H",IF(D378&lt;=5,"L","A")),IF(D378&lt;=19,"L","A"))),IF(OR(B378="ALI",B378="AIE"),IF(E378&gt;=6,IF(D378&gt;=20,"H","A"),IF(E378&gt;=2,IF(D378&gt;=51,"H",IF(D378&lt;=19,"L","A")),IF(D378&lt;=50,"L","A"))),""))))</f>
        <v/>
      </c>
      <c r="J378" s="4" t="str">
        <f t="shared" ref="J378:J448" si="151">CONCATENATE(B378,C378)</f>
        <v/>
      </c>
      <c r="K378" s="106" t="str">
        <f t="shared" ref="K378:K448" si="152">IF(OR(H378="",H378=0),L378,H378)</f>
        <v/>
      </c>
      <c r="L378" s="106" t="str">
        <f>IF(NOT(ISERROR(VLOOKUP(B378,Deflatores!G$42:H$64,2,FALSE))),VLOOKUP(B378,Deflatores!G$42:H$64,2,FALSE),IF(OR(ISBLANK(C378),ISBLANK(B378)),"",VLOOKUP(C378,Deflatores!G$4:H$38,2,FALSE)*H378+VLOOKUP(C378,Deflatores!G$4:I$38,3,FALSE)))</f>
        <v/>
      </c>
      <c r="M378" s="106"/>
      <c r="N378" s="106"/>
      <c r="O378" s="106"/>
    </row>
    <row r="379" spans="1:15" x14ac:dyDescent="0.2">
      <c r="A379" s="115" t="s">
        <v>494</v>
      </c>
      <c r="B379" s="113"/>
      <c r="C379" s="113"/>
      <c r="D379" s="4"/>
      <c r="E379" s="4"/>
      <c r="F379" s="106" t="str">
        <f t="shared" si="147"/>
        <v/>
      </c>
      <c r="G379" s="106" t="str">
        <f t="shared" si="148"/>
        <v/>
      </c>
      <c r="H379" s="4" t="str">
        <f t="shared" si="149"/>
        <v/>
      </c>
      <c r="I379" s="105" t="str">
        <f t="shared" si="150"/>
        <v/>
      </c>
      <c r="J379" s="4" t="str">
        <f t="shared" si="151"/>
        <v/>
      </c>
      <c r="K379" s="106" t="str">
        <f t="shared" si="152"/>
        <v/>
      </c>
      <c r="L379" s="106" t="str">
        <f>IF(NOT(ISERROR(VLOOKUP(B379,[1]Deflatores!G$42:H$64,2,FALSE))),VLOOKUP(B379,[1]Deflatores!G$42:H$64,2,FALSE),IF(OR(ISBLANK(C379),ISBLANK(B379)),"",VLOOKUP(C379,[1]Deflatores!G$4:H$38,2,FALSE)*H379+VLOOKUP(C379,[1]Deflatores!G$4:I$38,3,FALSE)))</f>
        <v/>
      </c>
      <c r="M379" s="106"/>
      <c r="N379" s="106"/>
      <c r="O379" s="127"/>
    </row>
    <row r="380" spans="1:15" x14ac:dyDescent="0.2">
      <c r="A380" s="112" t="s">
        <v>495</v>
      </c>
      <c r="B380" s="113" t="s">
        <v>43</v>
      </c>
      <c r="C380" s="113" t="s">
        <v>44</v>
      </c>
      <c r="D380" s="113">
        <v>16</v>
      </c>
      <c r="E380" s="4">
        <v>4</v>
      </c>
      <c r="F380" s="106" t="str">
        <f>IF(ISBLANK(B380),"",IF(I380="L","Baixa",IF(I380="A","Média",IF(I380="","","Alta"))))</f>
        <v>Baixa</v>
      </c>
      <c r="G380" s="106" t="str">
        <f>CONCATENATE(B380,I380)</f>
        <v>ALIL</v>
      </c>
      <c r="H380" s="4">
        <f>IF(ISBLANK(B380),"",IF(B380="ALI",IF(I380="L",7,IF(I380="A",10,15)),IF(B380="AIE",IF(I380="L",5,IF(I380="A",7,10)),IF(B380="SE",IF(I380="L",4,IF(I380="A",5,7)),IF(OR(B380="EE",B380="CE"),IF(I380="L",3,IF(I380="A",4,6)),0)))))</f>
        <v>7</v>
      </c>
      <c r="I380" s="105" t="str">
        <f>IF(OR(ISBLANK(D380),ISBLANK(E380)),IF(OR(B380="ALI",B380="AIE"),"L",IF(OR(B380="EE",B380="SE",B380="CE"),"A","")),IF(B380="EE",IF(E380&gt;=3,IF(D380&gt;=5,"H","A"),IF(E380&gt;=2,IF(D380&gt;=16,"H",IF(D380&lt;=4,"L","A")),IF(D380&lt;=15,"L","A"))),IF(OR(B380="SE",B380="CE"),IF(E380&gt;=4,IF(D380&gt;=6,"H","A"),IF(E380&gt;=2,IF(D380&gt;=20,"H",IF(D380&lt;=5,"L","A")),IF(D380&lt;=19,"L","A"))),IF(OR(B380="ALI",B380="AIE"),IF(E380&gt;=6,IF(D380&gt;=20,"H","A"),IF(E380&gt;=2,IF(D380&gt;=51,"H",IF(D380&lt;=19,"L","A")),IF(D380&lt;=50,"L","A"))),""))))</f>
        <v>L</v>
      </c>
      <c r="J380" s="4" t="str">
        <f>CONCATENATE(B380,C380)</f>
        <v>ALII</v>
      </c>
      <c r="K380" s="106">
        <f>IF(OR(H380="",H380=0),L380,H380)</f>
        <v>7</v>
      </c>
      <c r="L380" s="106">
        <f>IF(NOT(ISERROR(VLOOKUP(B380,Deflatores!G$42:H$64,2,FALSE))),VLOOKUP(B380,Deflatores!G$42:H$64,2,FALSE),IF(OR(ISBLANK(C380),ISBLANK(B380)),"",VLOOKUP(C380,Deflatores!G$4:H$38,2,FALSE)*H380+VLOOKUP(C380,Deflatores!G$4:I$38,3,FALSE)))</f>
        <v>7</v>
      </c>
      <c r="M380" s="106"/>
      <c r="N380" s="106"/>
      <c r="O380" s="128"/>
    </row>
    <row r="381" spans="1:15" x14ac:dyDescent="0.2">
      <c r="A381" s="112" t="s">
        <v>496</v>
      </c>
      <c r="B381" s="113" t="s">
        <v>49</v>
      </c>
      <c r="C381" s="113" t="s">
        <v>44</v>
      </c>
      <c r="D381" s="4">
        <v>9</v>
      </c>
      <c r="E381" s="4">
        <v>4</v>
      </c>
      <c r="F381" s="106" t="str">
        <f t="shared" si="147"/>
        <v>Alta</v>
      </c>
      <c r="G381" s="106" t="str">
        <f t="shared" si="148"/>
        <v>CEH</v>
      </c>
      <c r="H381" s="4">
        <f t="shared" si="149"/>
        <v>6</v>
      </c>
      <c r="I381" s="105" t="str">
        <f t="shared" si="150"/>
        <v>H</v>
      </c>
      <c r="J381" s="4" t="str">
        <f t="shared" si="151"/>
        <v>CEI</v>
      </c>
      <c r="K381" s="106">
        <f t="shared" si="152"/>
        <v>6</v>
      </c>
      <c r="L381" s="106">
        <f>IF(NOT(ISERROR(VLOOKUP(B381,Deflatores!G$42:H$64,2,FALSE))),VLOOKUP(B381,Deflatores!G$42:H$64,2,FALSE),IF(OR(ISBLANK(C381),ISBLANK(B381)),"",VLOOKUP(C381,Deflatores!G$4:H$38,2,FALSE)*H381+VLOOKUP(C381,Deflatores!G$4:I$38,3,FALSE)))</f>
        <v>6</v>
      </c>
      <c r="M381" s="106"/>
      <c r="N381" s="106"/>
      <c r="O381" s="129"/>
    </row>
    <row r="382" spans="1:15" x14ac:dyDescent="0.2">
      <c r="A382" s="112" t="s">
        <v>497</v>
      </c>
      <c r="B382" s="113" t="s">
        <v>47</v>
      </c>
      <c r="C382" s="113" t="s">
        <v>44</v>
      </c>
      <c r="D382" s="113">
        <v>18</v>
      </c>
      <c r="E382" s="4">
        <v>4</v>
      </c>
      <c r="F382" s="106" t="str">
        <f t="shared" si="147"/>
        <v>Alta</v>
      </c>
      <c r="G382" s="106" t="str">
        <f t="shared" si="148"/>
        <v>EEH</v>
      </c>
      <c r="H382" s="4">
        <f t="shared" si="149"/>
        <v>6</v>
      </c>
      <c r="I382" s="105" t="str">
        <f t="shared" si="150"/>
        <v>H</v>
      </c>
      <c r="J382" s="4" t="str">
        <f t="shared" si="151"/>
        <v>EEI</v>
      </c>
      <c r="K382" s="106">
        <f t="shared" si="152"/>
        <v>6</v>
      </c>
      <c r="L382" s="106">
        <f>IF(NOT(ISERROR(VLOOKUP(B382,Deflatores!G$42:H$64,2,FALSE))),VLOOKUP(B382,Deflatores!G$42:H$64,2,FALSE),IF(OR(ISBLANK(C382),ISBLANK(B382)),"",VLOOKUP(C382,Deflatores!G$4:H$38,2,FALSE)*H382+VLOOKUP(C382,Deflatores!G$4:I$38,3,FALSE)))</f>
        <v>6</v>
      </c>
      <c r="M382" s="106"/>
      <c r="N382" s="106"/>
      <c r="O382" s="128"/>
    </row>
    <row r="383" spans="1:15" x14ac:dyDescent="0.2">
      <c r="A383" s="114" t="s">
        <v>498</v>
      </c>
      <c r="B383" s="113" t="s">
        <v>49</v>
      </c>
      <c r="C383" s="113" t="s">
        <v>44</v>
      </c>
      <c r="D383" s="4">
        <v>3</v>
      </c>
      <c r="E383" s="4">
        <v>1</v>
      </c>
      <c r="F383" s="106" t="str">
        <f t="shared" si="147"/>
        <v>Baixa</v>
      </c>
      <c r="G383" s="106" t="str">
        <f t="shared" si="148"/>
        <v>CEL</v>
      </c>
      <c r="H383" s="4">
        <f t="shared" si="149"/>
        <v>3</v>
      </c>
      <c r="I383" s="105" t="str">
        <f t="shared" si="150"/>
        <v>L</v>
      </c>
      <c r="J383" s="4" t="str">
        <f t="shared" si="151"/>
        <v>CEI</v>
      </c>
      <c r="K383" s="106">
        <f t="shared" si="152"/>
        <v>3</v>
      </c>
      <c r="L383" s="106">
        <f>IF(NOT(ISERROR(VLOOKUP(B383,Deflatores!G$42:H$64,2,FALSE))),VLOOKUP(B383,Deflatores!G$42:H$64,2,FALSE),IF(OR(ISBLANK(C383),ISBLANK(B383)),"",VLOOKUP(C383,Deflatores!G$4:H$38,2,FALSE)*H383+VLOOKUP(C383,Deflatores!G$4:I$38,3,FALSE)))</f>
        <v>3</v>
      </c>
      <c r="M383" s="106"/>
      <c r="N383" s="106"/>
      <c r="O383" s="128"/>
    </row>
    <row r="384" spans="1:15" x14ac:dyDescent="0.2">
      <c r="A384" s="114" t="s">
        <v>499</v>
      </c>
      <c r="B384" s="113" t="s">
        <v>49</v>
      </c>
      <c r="C384" s="113" t="s">
        <v>44</v>
      </c>
      <c r="D384" s="4">
        <v>3</v>
      </c>
      <c r="E384" s="4">
        <v>1</v>
      </c>
      <c r="F384" s="106" t="str">
        <f t="shared" si="147"/>
        <v>Baixa</v>
      </c>
      <c r="G384" s="106" t="str">
        <f t="shared" si="148"/>
        <v>CEL</v>
      </c>
      <c r="H384" s="4">
        <f t="shared" si="149"/>
        <v>3</v>
      </c>
      <c r="I384" s="105" t="str">
        <f t="shared" si="150"/>
        <v>L</v>
      </c>
      <c r="J384" s="4" t="str">
        <f t="shared" si="151"/>
        <v>CEI</v>
      </c>
      <c r="K384" s="106">
        <f t="shared" si="152"/>
        <v>3</v>
      </c>
      <c r="L384" s="106">
        <f>IF(NOT(ISERROR(VLOOKUP(B384,Deflatores!G$42:H$64,2,FALSE))),VLOOKUP(B384,Deflatores!G$42:H$64,2,FALSE),IF(OR(ISBLANK(C384),ISBLANK(B384)),"",VLOOKUP(C384,Deflatores!G$4:H$38,2,FALSE)*H384+VLOOKUP(C384,Deflatores!G$4:I$38,3,FALSE)))</f>
        <v>3</v>
      </c>
      <c r="M384" s="106"/>
      <c r="N384" s="106"/>
      <c r="O384" s="128"/>
    </row>
    <row r="385" spans="1:15" x14ac:dyDescent="0.2">
      <c r="A385" s="112" t="s">
        <v>500</v>
      </c>
      <c r="B385" s="113" t="s">
        <v>47</v>
      </c>
      <c r="C385" s="113" t="s">
        <v>44</v>
      </c>
      <c r="D385" s="4">
        <v>14</v>
      </c>
      <c r="E385" s="4">
        <v>3</v>
      </c>
      <c r="F385" s="106" t="str">
        <f t="shared" si="147"/>
        <v>Alta</v>
      </c>
      <c r="G385" s="106" t="str">
        <f t="shared" si="148"/>
        <v>EEH</v>
      </c>
      <c r="H385" s="4">
        <f t="shared" si="149"/>
        <v>6</v>
      </c>
      <c r="I385" s="105" t="str">
        <f t="shared" si="150"/>
        <v>H</v>
      </c>
      <c r="J385" s="4" t="str">
        <f t="shared" si="151"/>
        <v>EEI</v>
      </c>
      <c r="K385" s="106">
        <f t="shared" si="152"/>
        <v>6</v>
      </c>
      <c r="L385" s="106">
        <f>IF(NOT(ISERROR(VLOOKUP(B385,Deflatores!G$42:H$64,2,FALSE))),VLOOKUP(B385,Deflatores!G$42:H$64,2,FALSE),IF(OR(ISBLANK(C385),ISBLANK(B385)),"",VLOOKUP(C385,Deflatores!G$4:H$38,2,FALSE)*H385+VLOOKUP(C385,Deflatores!G$4:I$38,3,FALSE)))</f>
        <v>6</v>
      </c>
      <c r="M385" s="106"/>
      <c r="N385" s="106"/>
      <c r="O385" s="128"/>
    </row>
    <row r="386" spans="1:15" x14ac:dyDescent="0.2">
      <c r="A386" s="114" t="s">
        <v>501</v>
      </c>
      <c r="B386" s="113" t="s">
        <v>49</v>
      </c>
      <c r="C386" s="113" t="s">
        <v>44</v>
      </c>
      <c r="D386" s="113">
        <v>15</v>
      </c>
      <c r="E386" s="4">
        <v>3</v>
      </c>
      <c r="F386" s="106" t="str">
        <f t="shared" si="147"/>
        <v>Média</v>
      </c>
      <c r="G386" s="106" t="str">
        <f t="shared" si="148"/>
        <v>CEA</v>
      </c>
      <c r="H386" s="4">
        <f t="shared" si="149"/>
        <v>4</v>
      </c>
      <c r="I386" s="105" t="str">
        <f t="shared" si="150"/>
        <v>A</v>
      </c>
      <c r="J386" s="4" t="str">
        <f t="shared" si="151"/>
        <v>CEI</v>
      </c>
      <c r="K386" s="106">
        <f t="shared" si="152"/>
        <v>4</v>
      </c>
      <c r="L386" s="106">
        <f>IF(NOT(ISERROR(VLOOKUP(B386,Deflatores!G$42:H$64,2,FALSE))),VLOOKUP(B386,Deflatores!G$42:H$64,2,FALSE),IF(OR(ISBLANK(C386),ISBLANK(B386)),"",VLOOKUP(C386,Deflatores!G$4:H$38,2,FALSE)*H386+VLOOKUP(C386,Deflatores!G$4:I$38,3,FALSE)))</f>
        <v>4</v>
      </c>
      <c r="M386" s="106"/>
      <c r="N386" s="106"/>
      <c r="O386" s="128"/>
    </row>
    <row r="387" spans="1:15" x14ac:dyDescent="0.2">
      <c r="A387" s="112" t="s">
        <v>502</v>
      </c>
      <c r="B387" s="113" t="s">
        <v>49</v>
      </c>
      <c r="C387" s="113" t="s">
        <v>44</v>
      </c>
      <c r="D387" s="113">
        <v>17</v>
      </c>
      <c r="E387" s="4">
        <v>3</v>
      </c>
      <c r="F387" s="106" t="str">
        <f t="shared" si="147"/>
        <v>Média</v>
      </c>
      <c r="G387" s="106" t="str">
        <f t="shared" si="148"/>
        <v>CEA</v>
      </c>
      <c r="H387" s="4">
        <f t="shared" si="149"/>
        <v>4</v>
      </c>
      <c r="I387" s="105" t="str">
        <f t="shared" si="150"/>
        <v>A</v>
      </c>
      <c r="J387" s="4" t="str">
        <f t="shared" si="151"/>
        <v>CEI</v>
      </c>
      <c r="K387" s="106">
        <f t="shared" si="152"/>
        <v>4</v>
      </c>
      <c r="L387" s="106">
        <f>IF(NOT(ISERROR(VLOOKUP(B387,Deflatores!G$42:H$64,2,FALSE))),VLOOKUP(B387,Deflatores!G$42:H$64,2,FALSE),IF(OR(ISBLANK(C387),ISBLANK(B387)),"",VLOOKUP(C387,Deflatores!G$4:H$38,2,FALSE)*H387+VLOOKUP(C387,Deflatores!G$4:I$38,3,FALSE)))</f>
        <v>4</v>
      </c>
      <c r="M387" s="106"/>
      <c r="N387" s="106"/>
      <c r="O387" s="129"/>
    </row>
    <row r="388" spans="1:15" x14ac:dyDescent="0.2">
      <c r="A388" s="112" t="s">
        <v>503</v>
      </c>
      <c r="B388" s="113" t="s">
        <v>49</v>
      </c>
      <c r="C388" s="113" t="s">
        <v>44</v>
      </c>
      <c r="D388" s="4">
        <v>9</v>
      </c>
      <c r="E388" s="4">
        <v>4</v>
      </c>
      <c r="F388" s="106" t="str">
        <f t="shared" si="147"/>
        <v>Alta</v>
      </c>
      <c r="G388" s="106" t="str">
        <f t="shared" si="148"/>
        <v>CEH</v>
      </c>
      <c r="H388" s="4">
        <f t="shared" si="149"/>
        <v>6</v>
      </c>
      <c r="I388" s="105" t="str">
        <f t="shared" si="150"/>
        <v>H</v>
      </c>
      <c r="J388" s="4" t="str">
        <f t="shared" si="151"/>
        <v>CEI</v>
      </c>
      <c r="K388" s="106">
        <f t="shared" si="152"/>
        <v>6</v>
      </c>
      <c r="L388" s="106">
        <f>IF(NOT(ISERROR(VLOOKUP(B388,Deflatores!G$42:H$64,2,FALSE))),VLOOKUP(B388,Deflatores!G$42:H$64,2,FALSE),IF(OR(ISBLANK(C388),ISBLANK(B388)),"",VLOOKUP(C388,Deflatores!G$4:H$38,2,FALSE)*H388+VLOOKUP(C388,Deflatores!G$4:I$38,3,FALSE)))</f>
        <v>6</v>
      </c>
      <c r="M388" s="106"/>
      <c r="N388" s="106"/>
      <c r="O388" s="128"/>
    </row>
    <row r="389" spans="1:15" x14ac:dyDescent="0.2">
      <c r="A389" s="112" t="s">
        <v>504</v>
      </c>
      <c r="B389" s="113" t="s">
        <v>47</v>
      </c>
      <c r="C389" s="113" t="s">
        <v>44</v>
      </c>
      <c r="D389" s="4">
        <v>4</v>
      </c>
      <c r="E389" s="4">
        <v>1</v>
      </c>
      <c r="F389" s="106" t="str">
        <f t="shared" si="147"/>
        <v>Baixa</v>
      </c>
      <c r="G389" s="106" t="str">
        <f t="shared" si="148"/>
        <v>EEL</v>
      </c>
      <c r="H389" s="4">
        <f t="shared" si="149"/>
        <v>3</v>
      </c>
      <c r="I389" s="105" t="str">
        <f t="shared" si="150"/>
        <v>L</v>
      </c>
      <c r="J389" s="4" t="str">
        <f t="shared" si="151"/>
        <v>EEI</v>
      </c>
      <c r="K389" s="106">
        <f t="shared" si="152"/>
        <v>3</v>
      </c>
      <c r="L389" s="106">
        <f>IF(NOT(ISERROR(VLOOKUP(B389,Deflatores!G$42:H$64,2,FALSE))),VLOOKUP(B389,Deflatores!G$42:H$64,2,FALSE),IF(OR(ISBLANK(C389),ISBLANK(B389)),"",VLOOKUP(C389,Deflatores!G$4:H$38,2,FALSE)*H389+VLOOKUP(C389,Deflatores!G$4:I$38,3,FALSE)))</f>
        <v>3</v>
      </c>
      <c r="M389" s="106"/>
      <c r="N389" s="106"/>
      <c r="O389" s="128"/>
    </row>
    <row r="390" spans="1:15" x14ac:dyDescent="0.2">
      <c r="A390" s="112" t="s">
        <v>505</v>
      </c>
      <c r="B390" s="113" t="s">
        <v>95</v>
      </c>
      <c r="C390" s="113" t="s">
        <v>44</v>
      </c>
      <c r="D390" s="4">
        <v>34</v>
      </c>
      <c r="E390" s="4">
        <v>5</v>
      </c>
      <c r="F390" s="106" t="str">
        <f t="shared" si="147"/>
        <v>Alta</v>
      </c>
      <c r="G390" s="106" t="str">
        <f t="shared" si="148"/>
        <v>SEH</v>
      </c>
      <c r="H390" s="4">
        <f t="shared" si="149"/>
        <v>7</v>
      </c>
      <c r="I390" s="105" t="str">
        <f t="shared" si="150"/>
        <v>H</v>
      </c>
      <c r="J390" s="4" t="str">
        <f t="shared" si="151"/>
        <v>SEI</v>
      </c>
      <c r="K390" s="106">
        <f t="shared" si="152"/>
        <v>7</v>
      </c>
      <c r="L390" s="106">
        <f>IF(NOT(ISERROR(VLOOKUP(B390,Deflatores!G$42:H$64,2,FALSE))),VLOOKUP(B390,Deflatores!G$42:H$64,2,FALSE),IF(OR(ISBLANK(C390),ISBLANK(B390)),"",VLOOKUP(C390,Deflatores!G$4:H$38,2,FALSE)*H390+VLOOKUP(C390,Deflatores!G$4:I$38,3,FALSE)))</f>
        <v>7</v>
      </c>
      <c r="M390" s="106"/>
      <c r="N390" s="106"/>
      <c r="O390" s="128"/>
    </row>
    <row r="391" spans="1:15" x14ac:dyDescent="0.2">
      <c r="A391" s="112"/>
      <c r="B391" s="113"/>
      <c r="C391" s="113"/>
      <c r="D391" s="4"/>
      <c r="E391" s="4"/>
      <c r="F391" s="106" t="str">
        <f t="shared" si="147"/>
        <v/>
      </c>
      <c r="G391" s="106" t="str">
        <f t="shared" si="148"/>
        <v/>
      </c>
      <c r="H391" s="4" t="str">
        <f t="shared" si="149"/>
        <v/>
      </c>
      <c r="I391" s="105" t="str">
        <f t="shared" si="150"/>
        <v/>
      </c>
      <c r="J391" s="4" t="str">
        <f t="shared" si="151"/>
        <v/>
      </c>
      <c r="K391" s="106" t="str">
        <f t="shared" si="152"/>
        <v/>
      </c>
      <c r="L391" s="106" t="str">
        <f>IF(NOT(ISERROR(VLOOKUP(B391,[1]Deflatores!G$42:H$64,2,FALSE))),VLOOKUP(B391,[1]Deflatores!G$42:H$64,2,FALSE),IF(OR(ISBLANK(C391),ISBLANK(B391)),"",VLOOKUP(C391,[1]Deflatores!G$4:H$38,2,FALSE)*H391+VLOOKUP(C391,[1]Deflatores!G$4:I$38,3,FALSE)))</f>
        <v/>
      </c>
      <c r="M391" s="106"/>
      <c r="N391" s="106"/>
      <c r="O391" s="128"/>
    </row>
    <row r="392" spans="1:15" x14ac:dyDescent="0.2">
      <c r="A392" s="115" t="s">
        <v>506</v>
      </c>
      <c r="B392" s="113"/>
      <c r="C392" s="113"/>
      <c r="D392" s="4"/>
      <c r="E392" s="4"/>
      <c r="F392" s="106" t="str">
        <f t="shared" si="147"/>
        <v/>
      </c>
      <c r="G392" s="106" t="str">
        <f t="shared" si="148"/>
        <v/>
      </c>
      <c r="H392" s="4" t="str">
        <f t="shared" si="149"/>
        <v/>
      </c>
      <c r="I392" s="105" t="str">
        <f t="shared" si="150"/>
        <v/>
      </c>
      <c r="J392" s="4" t="str">
        <f t="shared" si="151"/>
        <v/>
      </c>
      <c r="K392" s="106" t="str">
        <f t="shared" si="152"/>
        <v/>
      </c>
      <c r="L392" s="106" t="str">
        <f>IF(NOT(ISERROR(VLOOKUP(B392,[1]Deflatores!G$42:H$64,2,FALSE))),VLOOKUP(B392,[1]Deflatores!G$42:H$64,2,FALSE),IF(OR(ISBLANK(C392),ISBLANK(B392)),"",VLOOKUP(C392,[1]Deflatores!G$4:H$38,2,FALSE)*H392+VLOOKUP(C392,[1]Deflatores!G$4:I$38,3,FALSE)))</f>
        <v/>
      </c>
      <c r="M392" s="106"/>
      <c r="N392" s="106"/>
      <c r="O392" s="128"/>
    </row>
    <row r="393" spans="1:15" x14ac:dyDescent="0.2">
      <c r="A393" s="112" t="s">
        <v>507</v>
      </c>
      <c r="B393" s="113" t="s">
        <v>49</v>
      </c>
      <c r="C393" s="113" t="s">
        <v>44</v>
      </c>
      <c r="D393" s="4">
        <v>6</v>
      </c>
      <c r="E393" s="4">
        <v>2</v>
      </c>
      <c r="F393" s="106" t="str">
        <f t="shared" si="147"/>
        <v>Média</v>
      </c>
      <c r="G393" s="106" t="str">
        <f t="shared" si="148"/>
        <v>CEA</v>
      </c>
      <c r="H393" s="4">
        <f t="shared" si="149"/>
        <v>4</v>
      </c>
      <c r="I393" s="105" t="str">
        <f t="shared" si="150"/>
        <v>A</v>
      </c>
      <c r="J393" s="4" t="str">
        <f t="shared" si="151"/>
        <v>CEI</v>
      </c>
      <c r="K393" s="106">
        <f t="shared" si="152"/>
        <v>4</v>
      </c>
      <c r="L393" s="106">
        <f>IF(NOT(ISERROR(VLOOKUP(B393,Deflatores!G$42:H$64,2,FALSE))),VLOOKUP(B393,Deflatores!G$42:H$64,2,FALSE),IF(OR(ISBLANK(C393),ISBLANK(B393)),"",VLOOKUP(C393,Deflatores!G$4:H$38,2,FALSE)*H393+VLOOKUP(C393,Deflatores!G$4:I$38,3,FALSE)))</f>
        <v>4</v>
      </c>
      <c r="M393" s="106"/>
      <c r="N393" s="106"/>
      <c r="O393" s="128"/>
    </row>
    <row r="394" spans="1:15" x14ac:dyDescent="0.2">
      <c r="A394" s="112" t="s">
        <v>508</v>
      </c>
      <c r="B394" s="113" t="s">
        <v>49</v>
      </c>
      <c r="C394" s="113" t="s">
        <v>44</v>
      </c>
      <c r="D394" s="4">
        <v>6</v>
      </c>
      <c r="E394" s="4">
        <v>2</v>
      </c>
      <c r="F394" s="106" t="str">
        <f t="shared" si="147"/>
        <v>Média</v>
      </c>
      <c r="G394" s="106" t="str">
        <f t="shared" si="148"/>
        <v>CEA</v>
      </c>
      <c r="H394" s="4">
        <f t="shared" si="149"/>
        <v>4</v>
      </c>
      <c r="I394" s="105" t="str">
        <f t="shared" si="150"/>
        <v>A</v>
      </c>
      <c r="J394" s="4" t="str">
        <f t="shared" si="151"/>
        <v>CEI</v>
      </c>
      <c r="K394" s="106">
        <f t="shared" si="152"/>
        <v>4</v>
      </c>
      <c r="L394" s="106">
        <f>IF(NOT(ISERROR(VLOOKUP(B394,Deflatores!G$42:H$64,2,FALSE))),VLOOKUP(B394,Deflatores!G$42:H$64,2,FALSE),IF(OR(ISBLANK(C394),ISBLANK(B394)),"",VLOOKUP(C394,Deflatores!G$4:H$38,2,FALSE)*H394+VLOOKUP(C394,Deflatores!G$4:I$38,3,FALSE)))</f>
        <v>4</v>
      </c>
      <c r="M394" s="106"/>
      <c r="N394" s="106"/>
      <c r="O394" s="128"/>
    </row>
    <row r="395" spans="1:15" x14ac:dyDescent="0.2">
      <c r="A395" s="112" t="s">
        <v>509</v>
      </c>
      <c r="B395" s="113" t="s">
        <v>49</v>
      </c>
      <c r="C395" s="113" t="s">
        <v>44</v>
      </c>
      <c r="D395" s="4">
        <v>11</v>
      </c>
      <c r="E395" s="4">
        <v>2</v>
      </c>
      <c r="F395" s="106" t="str">
        <f t="shared" si="147"/>
        <v>Média</v>
      </c>
      <c r="G395" s="106" t="str">
        <f t="shared" si="148"/>
        <v>CEA</v>
      </c>
      <c r="H395" s="4">
        <f t="shared" si="149"/>
        <v>4</v>
      </c>
      <c r="I395" s="105" t="str">
        <f t="shared" si="150"/>
        <v>A</v>
      </c>
      <c r="J395" s="4" t="str">
        <f t="shared" si="151"/>
        <v>CEI</v>
      </c>
      <c r="K395" s="106">
        <f t="shared" si="152"/>
        <v>4</v>
      </c>
      <c r="L395" s="106">
        <f>IF(NOT(ISERROR(VLOOKUP(B395,Deflatores!G$42:H$64,2,FALSE))),VLOOKUP(B395,Deflatores!G$42:H$64,2,FALSE),IF(OR(ISBLANK(C395),ISBLANK(B395)),"",VLOOKUP(C395,Deflatores!G$4:H$38,2,FALSE)*H395+VLOOKUP(C395,Deflatores!G$4:I$38,3,FALSE)))</f>
        <v>4</v>
      </c>
      <c r="M395" s="106"/>
      <c r="N395" s="106"/>
      <c r="O395" s="128"/>
    </row>
    <row r="396" spans="1:15" x14ac:dyDescent="0.2">
      <c r="A396" s="112" t="s">
        <v>510</v>
      </c>
      <c r="B396" s="113" t="s">
        <v>49</v>
      </c>
      <c r="C396" s="113" t="s">
        <v>44</v>
      </c>
      <c r="D396" s="4">
        <v>11</v>
      </c>
      <c r="E396" s="4">
        <v>2</v>
      </c>
      <c r="F396" s="106" t="str">
        <f t="shared" si="147"/>
        <v>Média</v>
      </c>
      <c r="G396" s="106" t="str">
        <f t="shared" si="148"/>
        <v>CEA</v>
      </c>
      <c r="H396" s="4">
        <f t="shared" si="149"/>
        <v>4</v>
      </c>
      <c r="I396" s="105" t="str">
        <f t="shared" si="150"/>
        <v>A</v>
      </c>
      <c r="J396" s="4" t="str">
        <f t="shared" si="151"/>
        <v>CEI</v>
      </c>
      <c r="K396" s="106">
        <f t="shared" si="152"/>
        <v>4</v>
      </c>
      <c r="L396" s="106">
        <f>IF(NOT(ISERROR(VLOOKUP(B396,Deflatores!G$42:H$64,2,FALSE))),VLOOKUP(B396,Deflatores!G$42:H$64,2,FALSE),IF(OR(ISBLANK(C396),ISBLANK(B396)),"",VLOOKUP(C396,Deflatores!G$4:H$38,2,FALSE)*H396+VLOOKUP(C396,Deflatores!G$4:I$38,3,FALSE)))</f>
        <v>4</v>
      </c>
      <c r="M396" s="106"/>
      <c r="N396" s="106"/>
      <c r="O396" s="128"/>
    </row>
    <row r="397" spans="1:15" x14ac:dyDescent="0.2">
      <c r="A397" s="112"/>
      <c r="B397" s="113"/>
      <c r="C397" s="113"/>
      <c r="D397" s="4"/>
      <c r="E397" s="4"/>
      <c r="F397" s="106" t="str">
        <f t="shared" si="147"/>
        <v/>
      </c>
      <c r="G397" s="106" t="str">
        <f t="shared" si="148"/>
        <v/>
      </c>
      <c r="H397" s="4" t="str">
        <f t="shared" si="149"/>
        <v/>
      </c>
      <c r="I397" s="105" t="str">
        <f t="shared" si="150"/>
        <v/>
      </c>
      <c r="J397" s="4" t="str">
        <f t="shared" si="151"/>
        <v/>
      </c>
      <c r="K397" s="106" t="str">
        <f t="shared" si="152"/>
        <v/>
      </c>
      <c r="L397" s="106" t="str">
        <f>IF(NOT(ISERROR(VLOOKUP(B397,[1]Deflatores!G$42:H$64,2,FALSE))),VLOOKUP(B397,[1]Deflatores!G$42:H$64,2,FALSE),IF(OR(ISBLANK(C397),ISBLANK(B397)),"",VLOOKUP(C397,[1]Deflatores!G$4:H$38,2,FALSE)*H397+VLOOKUP(C397,[1]Deflatores!G$4:I$38,3,FALSE)))</f>
        <v/>
      </c>
      <c r="M397" s="106"/>
      <c r="N397" s="106"/>
      <c r="O397" s="128"/>
    </row>
    <row r="398" spans="1:15" x14ac:dyDescent="0.2">
      <c r="A398" s="115" t="s">
        <v>511</v>
      </c>
      <c r="B398" s="113"/>
      <c r="C398" s="113"/>
      <c r="D398" s="4"/>
      <c r="E398" s="4"/>
      <c r="F398" s="106" t="str">
        <f t="shared" si="147"/>
        <v/>
      </c>
      <c r="G398" s="106" t="str">
        <f t="shared" si="148"/>
        <v/>
      </c>
      <c r="H398" s="4" t="str">
        <f t="shared" si="149"/>
        <v/>
      </c>
      <c r="I398" s="105" t="str">
        <f t="shared" si="150"/>
        <v/>
      </c>
      <c r="J398" s="4" t="str">
        <f t="shared" si="151"/>
        <v/>
      </c>
      <c r="K398" s="106" t="str">
        <f t="shared" si="152"/>
        <v/>
      </c>
      <c r="L398" s="106" t="str">
        <f>IF(NOT(ISERROR(VLOOKUP(B398,[2]Deflatores!G$42:H$64,2,FALSE))),VLOOKUP(B398,[2]Deflatores!G$42:H$64,2,FALSE),IF(OR(ISBLANK(C398),ISBLANK(B398)),"",VLOOKUP(C398,[2]Deflatores!G$4:H$38,2,FALSE)*H398+VLOOKUP(C398,[2]Deflatores!G$4:I$38,3,FALSE)))</f>
        <v/>
      </c>
      <c r="M398" s="106"/>
      <c r="N398" s="106"/>
      <c r="O398" s="127"/>
    </row>
    <row r="399" spans="1:15" x14ac:dyDescent="0.2">
      <c r="A399" s="112" t="s">
        <v>512</v>
      </c>
      <c r="B399" s="113" t="s">
        <v>49</v>
      </c>
      <c r="C399" s="113" t="s">
        <v>44</v>
      </c>
      <c r="D399" s="4">
        <v>33</v>
      </c>
      <c r="E399" s="4">
        <v>3</v>
      </c>
      <c r="F399" s="106" t="str">
        <f>IF(ISBLANK(B399),"",IF(I399="L","Baixa",IF(I399="A","Média",IF(I399="","","Alta"))))</f>
        <v>Alta</v>
      </c>
      <c r="G399" s="106" t="str">
        <f>CONCATENATE(B399,I399)</f>
        <v>CEH</v>
      </c>
      <c r="H399" s="4">
        <f>IF(ISBLANK(B399),"",IF(B399="ALI",IF(I399="L",7,IF(I399="A",10,15)),IF(B399="AIE",IF(I399="L",5,IF(I399="A",7,10)),IF(B399="SE",IF(I399="L",4,IF(I399="A",5,7)),IF(OR(B399="EE",B399="CE"),IF(I399="L",3,IF(I399="A",4,6)),0)))))</f>
        <v>6</v>
      </c>
      <c r="I399" s="105" t="str">
        <f>IF(OR(ISBLANK(D399),ISBLANK(E399)),IF(OR(B399="ALI",B399="AIE"),"L",IF(OR(B399="EE",B399="SE",B399="CE"),"A","")),IF(B399="EE",IF(E399&gt;=3,IF(D399&gt;=5,"H","A"),IF(E399&gt;=2,IF(D399&gt;=16,"H",IF(D399&lt;=4,"L","A")),IF(D399&lt;=15,"L","A"))),IF(OR(B399="SE",B399="CE"),IF(E399&gt;=4,IF(D399&gt;=6,"H","A"),IF(E399&gt;=2,IF(D399&gt;=20,"H",IF(D399&lt;=5,"L","A")),IF(D399&lt;=19,"L","A"))),IF(OR(B399="ALI",B399="AIE"),IF(E399&gt;=6,IF(D399&gt;=20,"H","A"),IF(E399&gt;=2,IF(D399&gt;=51,"H",IF(D399&lt;=19,"L","A")),IF(D399&lt;=50,"L","A"))),""))))</f>
        <v>H</v>
      </c>
      <c r="J399" s="4" t="str">
        <f>CONCATENATE(B399,C399)</f>
        <v>CEI</v>
      </c>
      <c r="K399" s="106">
        <f>IF(OR(H399="",H399=0),L399,H399)</f>
        <v>6</v>
      </c>
      <c r="L399" s="106">
        <f>IF(NOT(ISERROR(VLOOKUP(B399,[2]Deflatores!G$42:H$64,2,FALSE))),VLOOKUP(B399,[2]Deflatores!G$42:H$64,2,FALSE),IF(OR(ISBLANK(C399),ISBLANK(B399)),"",VLOOKUP(C399,[2]Deflatores!G$4:H$38,2,FALSE)*H399+VLOOKUP(C399,[2]Deflatores!G$4:I$38,3,FALSE)))</f>
        <v>6</v>
      </c>
      <c r="M399" s="106"/>
      <c r="N399" s="106"/>
      <c r="O399" s="128"/>
    </row>
    <row r="400" spans="1:15" x14ac:dyDescent="0.2">
      <c r="A400" s="112"/>
      <c r="B400" s="113"/>
      <c r="C400" s="113"/>
      <c r="D400" s="4"/>
      <c r="E400" s="4"/>
      <c r="F400" s="106" t="str">
        <f t="shared" ref="F400" si="153">IF(ISBLANK(B400),"",IF(I400="L","Baixa",IF(I400="A","Média",IF(I400="","","Alta"))))</f>
        <v/>
      </c>
      <c r="G400" s="106" t="str">
        <f t="shared" ref="G400" si="154">CONCATENATE(B400,I400)</f>
        <v/>
      </c>
      <c r="H400" s="4" t="str">
        <f t="shared" ref="H400" si="155">IF(ISBLANK(B400),"",IF(B400="ALI",IF(I400="L",7,IF(I400="A",10,15)),IF(B400="AIE",IF(I400="L",5,IF(I400="A",7,10)),IF(B400="SE",IF(I400="L",4,IF(I400="A",5,7)),IF(OR(B400="EE",B400="CE"),IF(I400="L",3,IF(I400="A",4,6)),0)))))</f>
        <v/>
      </c>
      <c r="I400" s="105" t="str">
        <f t="shared" ref="I400" si="156">IF(OR(ISBLANK(D400),ISBLANK(E400)),IF(OR(B400="ALI",B400="AIE"),"L",IF(OR(B400="EE",B400="SE",B400="CE"),"A","")),IF(B400="EE",IF(E400&gt;=3,IF(D400&gt;=5,"H","A"),IF(E400&gt;=2,IF(D400&gt;=16,"H",IF(D400&lt;=4,"L","A")),IF(D400&lt;=15,"L","A"))),IF(OR(B400="SE",B400="CE"),IF(E400&gt;=4,IF(D400&gt;=6,"H","A"),IF(E400&gt;=2,IF(D400&gt;=20,"H",IF(D400&lt;=5,"L","A")),IF(D400&lt;=19,"L","A"))),IF(OR(B400="ALI",B400="AIE"),IF(E400&gt;=6,IF(D400&gt;=20,"H","A"),IF(E400&gt;=2,IF(D400&gt;=51,"H",IF(D400&lt;=19,"L","A")),IF(D400&lt;=50,"L","A"))),""))))</f>
        <v/>
      </c>
      <c r="J400" s="4" t="str">
        <f t="shared" ref="J400" si="157">CONCATENATE(B400,C400)</f>
        <v/>
      </c>
      <c r="K400" s="106" t="str">
        <f t="shared" ref="K400" si="158">IF(OR(H400="",H400=0),L400,H400)</f>
        <v/>
      </c>
      <c r="L400" s="106" t="str">
        <f>IF(NOT(ISERROR(VLOOKUP(B400,[1]Deflatores!G$42:H$64,2,FALSE))),VLOOKUP(B400,[1]Deflatores!G$42:H$64,2,FALSE),IF(OR(ISBLANK(C400),ISBLANK(B400)),"",VLOOKUP(C400,[1]Deflatores!G$4:H$38,2,FALSE)*H400+VLOOKUP(C400,[1]Deflatores!G$4:I$38,3,FALSE)))</f>
        <v/>
      </c>
      <c r="M400" s="106"/>
      <c r="N400" s="106"/>
      <c r="O400" s="128"/>
    </row>
    <row r="401" spans="1:15" ht="13.5" customHeight="1" x14ac:dyDescent="0.2">
      <c r="A401" s="122" t="s">
        <v>452</v>
      </c>
      <c r="B401" s="123"/>
      <c r="C401" s="123"/>
      <c r="D401" s="123"/>
      <c r="E401" s="123"/>
      <c r="F401" s="124" t="str">
        <f t="shared" si="147"/>
        <v/>
      </c>
      <c r="G401" s="124" t="str">
        <f t="shared" si="148"/>
        <v/>
      </c>
      <c r="H401" s="124" t="str">
        <f t="shared" si="149"/>
        <v/>
      </c>
      <c r="I401" s="124" t="str">
        <f t="shared" si="150"/>
        <v/>
      </c>
      <c r="J401" s="124" t="str">
        <f t="shared" si="151"/>
        <v/>
      </c>
      <c r="K401" s="124" t="str">
        <f t="shared" si="152"/>
        <v/>
      </c>
      <c r="L401" s="124" t="str">
        <f>IF(NOT(ISERROR(VLOOKUP(B401,Deflatores!G$42:H$64,2,FALSE))),VLOOKUP(B401,Deflatores!G$42:H$64,2,FALSE),IF(OR(ISBLANK(C401),ISBLANK(B401)),"",VLOOKUP(C401,Deflatores!G$4:H$38,2,FALSE)*H401+VLOOKUP(C401,Deflatores!G$4:I$38,3,FALSE)))</f>
        <v/>
      </c>
      <c r="M401" s="124"/>
      <c r="N401" s="124"/>
      <c r="O401" s="125"/>
    </row>
    <row r="402" spans="1:15" x14ac:dyDescent="0.2">
      <c r="A402" s="115" t="s">
        <v>454</v>
      </c>
      <c r="B402" s="113"/>
      <c r="C402" s="113"/>
      <c r="D402" s="113"/>
      <c r="E402" s="113"/>
      <c r="F402" s="106" t="str">
        <f t="shared" si="147"/>
        <v/>
      </c>
      <c r="G402" s="106" t="str">
        <f t="shared" si="148"/>
        <v/>
      </c>
      <c r="H402" s="4" t="str">
        <f t="shared" si="149"/>
        <v/>
      </c>
      <c r="I402" s="105" t="str">
        <f t="shared" si="150"/>
        <v/>
      </c>
      <c r="J402" s="4" t="str">
        <f t="shared" si="151"/>
        <v/>
      </c>
      <c r="K402" s="106" t="str">
        <f t="shared" si="152"/>
        <v/>
      </c>
      <c r="L402" s="106" t="str">
        <f>IF(NOT(ISERROR(VLOOKUP(B402,Deflatores!G$42:H$64,2,FALSE))),VLOOKUP(B402,Deflatores!G$42:H$64,2,FALSE),IF(OR(ISBLANK(C402),ISBLANK(B402)),"",VLOOKUP(C402,Deflatores!G$4:H$38,2,FALSE)*H402+VLOOKUP(C402,Deflatores!G$4:I$38,3,FALSE)))</f>
        <v/>
      </c>
      <c r="M402" s="106"/>
      <c r="N402" s="106"/>
      <c r="O402" s="106"/>
    </row>
    <row r="403" spans="1:15" x14ac:dyDescent="0.2">
      <c r="A403" s="112" t="s">
        <v>303</v>
      </c>
      <c r="B403" s="113" t="s">
        <v>60</v>
      </c>
      <c r="C403" s="113" t="s">
        <v>44</v>
      </c>
      <c r="D403" s="4">
        <v>28</v>
      </c>
      <c r="E403" s="4">
        <v>3</v>
      </c>
      <c r="F403" s="106" t="str">
        <f t="shared" si="147"/>
        <v>Média</v>
      </c>
      <c r="G403" s="106" t="str">
        <f t="shared" si="148"/>
        <v>AIEA</v>
      </c>
      <c r="H403" s="4">
        <f t="shared" si="149"/>
        <v>7</v>
      </c>
      <c r="I403" s="105" t="str">
        <f t="shared" si="150"/>
        <v>A</v>
      </c>
      <c r="J403" s="4" t="str">
        <f t="shared" si="151"/>
        <v>AIEI</v>
      </c>
      <c r="K403" s="106">
        <f t="shared" si="152"/>
        <v>7</v>
      </c>
      <c r="L403" s="106">
        <f>IF(NOT(ISERROR(VLOOKUP(B403,Deflatores!G$42:H$64,2,FALSE))),VLOOKUP(B403,Deflatores!G$42:H$64,2,FALSE),IF(OR(ISBLANK(C403),ISBLANK(B403)),"",VLOOKUP(C403,Deflatores!G$4:H$38,2,FALSE)*H403+VLOOKUP(C403,Deflatores!G$4:I$38,3,FALSE)))</f>
        <v>7</v>
      </c>
      <c r="M403" s="106"/>
      <c r="N403" s="106"/>
      <c r="O403" s="106"/>
    </row>
    <row r="404" spans="1:15" x14ac:dyDescent="0.2">
      <c r="A404" s="112" t="s">
        <v>455</v>
      </c>
      <c r="B404" s="113" t="s">
        <v>60</v>
      </c>
      <c r="C404" s="113" t="s">
        <v>44</v>
      </c>
      <c r="D404" s="4">
        <v>7</v>
      </c>
      <c r="E404" s="4">
        <v>1</v>
      </c>
      <c r="F404" s="106" t="str">
        <f t="shared" si="147"/>
        <v>Baixa</v>
      </c>
      <c r="G404" s="106" t="str">
        <f t="shared" si="148"/>
        <v>AIEL</v>
      </c>
      <c r="H404" s="4">
        <f t="shared" si="149"/>
        <v>5</v>
      </c>
      <c r="I404" s="105" t="str">
        <f t="shared" si="150"/>
        <v>L</v>
      </c>
      <c r="J404" s="4" t="str">
        <f t="shared" si="151"/>
        <v>AIEI</v>
      </c>
      <c r="K404" s="106">
        <f t="shared" si="152"/>
        <v>5</v>
      </c>
      <c r="L404" s="106">
        <f>IF(NOT(ISERROR(VLOOKUP(B404,Deflatores!G$42:H$64,2,FALSE))),VLOOKUP(B404,Deflatores!G$42:H$64,2,FALSE),IF(OR(ISBLANK(C404),ISBLANK(B404)),"",VLOOKUP(C404,Deflatores!G$4:H$38,2,FALSE)*H404+VLOOKUP(C404,Deflatores!G$4:I$38,3,FALSE)))</f>
        <v>5</v>
      </c>
      <c r="M404" s="106"/>
      <c r="N404" s="106"/>
      <c r="O404" s="106"/>
    </row>
    <row r="405" spans="1:15" x14ac:dyDescent="0.2">
      <c r="A405" s="112" t="s">
        <v>456</v>
      </c>
      <c r="B405" s="113" t="s">
        <v>60</v>
      </c>
      <c r="C405" s="113" t="s">
        <v>44</v>
      </c>
      <c r="D405" s="4">
        <v>3</v>
      </c>
      <c r="E405" s="4">
        <v>1</v>
      </c>
      <c r="F405" s="106" t="str">
        <f t="shared" si="147"/>
        <v>Baixa</v>
      </c>
      <c r="G405" s="106" t="str">
        <f t="shared" si="148"/>
        <v>AIEL</v>
      </c>
      <c r="H405" s="4">
        <f t="shared" si="149"/>
        <v>5</v>
      </c>
      <c r="I405" s="105" t="str">
        <f t="shared" si="150"/>
        <v>L</v>
      </c>
      <c r="J405" s="4" t="str">
        <f t="shared" si="151"/>
        <v>AIEI</v>
      </c>
      <c r="K405" s="106">
        <f t="shared" si="152"/>
        <v>5</v>
      </c>
      <c r="L405" s="106">
        <f>IF(NOT(ISERROR(VLOOKUP(B405,Deflatores!G$42:H$64,2,FALSE))),VLOOKUP(B405,Deflatores!G$42:H$64,2,FALSE),IF(OR(ISBLANK(C405),ISBLANK(B405)),"",VLOOKUP(C405,Deflatores!G$4:H$38,2,FALSE)*H405+VLOOKUP(C405,Deflatores!G$4:I$38,3,FALSE)))</f>
        <v>5</v>
      </c>
      <c r="M405" s="106"/>
      <c r="N405" s="106"/>
      <c r="O405" s="106"/>
    </row>
    <row r="406" spans="1:15" x14ac:dyDescent="0.2">
      <c r="A406" s="112" t="s">
        <v>457</v>
      </c>
      <c r="B406" s="113" t="s">
        <v>49</v>
      </c>
      <c r="C406" s="113" t="s">
        <v>44</v>
      </c>
      <c r="D406" s="4">
        <v>3</v>
      </c>
      <c r="E406" s="4">
        <v>1</v>
      </c>
      <c r="F406" s="106" t="str">
        <f t="shared" si="147"/>
        <v>Baixa</v>
      </c>
      <c r="G406" s="106" t="str">
        <f t="shared" si="148"/>
        <v>CEL</v>
      </c>
      <c r="H406" s="4">
        <f t="shared" si="149"/>
        <v>3</v>
      </c>
      <c r="I406" s="105" t="str">
        <f t="shared" si="150"/>
        <v>L</v>
      </c>
      <c r="J406" s="4" t="str">
        <f t="shared" si="151"/>
        <v>CEI</v>
      </c>
      <c r="K406" s="106">
        <f t="shared" si="152"/>
        <v>3</v>
      </c>
      <c r="L406" s="106">
        <f>IF(NOT(ISERROR(VLOOKUP(B406,Deflatores!G$42:H$64,2,FALSE))),VLOOKUP(B406,Deflatores!G$42:H$64,2,FALSE),IF(OR(ISBLANK(C406),ISBLANK(B406)),"",VLOOKUP(C406,Deflatores!G$4:H$38,2,FALSE)*H406+VLOOKUP(C406,Deflatores!G$4:I$38,3,FALSE)))</f>
        <v>3</v>
      </c>
      <c r="M406" s="106"/>
      <c r="N406" s="106"/>
      <c r="O406" s="106"/>
    </row>
    <row r="407" spans="1:15" x14ac:dyDescent="0.2">
      <c r="A407" s="112" t="s">
        <v>458</v>
      </c>
      <c r="B407" s="113" t="s">
        <v>49</v>
      </c>
      <c r="C407" s="113" t="s">
        <v>44</v>
      </c>
      <c r="D407" s="4">
        <v>3</v>
      </c>
      <c r="E407" s="4">
        <v>1</v>
      </c>
      <c r="F407" s="106" t="str">
        <f t="shared" si="147"/>
        <v>Baixa</v>
      </c>
      <c r="G407" s="106" t="str">
        <f t="shared" si="148"/>
        <v>CEL</v>
      </c>
      <c r="H407" s="4">
        <f t="shared" si="149"/>
        <v>3</v>
      </c>
      <c r="I407" s="105" t="str">
        <f t="shared" si="150"/>
        <v>L</v>
      </c>
      <c r="J407" s="4" t="str">
        <f t="shared" si="151"/>
        <v>CEI</v>
      </c>
      <c r="K407" s="106">
        <f t="shared" si="152"/>
        <v>3</v>
      </c>
      <c r="L407" s="106">
        <f>IF(NOT(ISERROR(VLOOKUP(B407,Deflatores!G$42:H$64,2,FALSE))),VLOOKUP(B407,Deflatores!G$42:H$64,2,FALSE),IF(OR(ISBLANK(C407),ISBLANK(B407)),"",VLOOKUP(C407,Deflatores!G$4:H$38,2,FALSE)*H407+VLOOKUP(C407,Deflatores!G$4:I$38,3,FALSE)))</f>
        <v>3</v>
      </c>
      <c r="M407" s="106"/>
      <c r="N407" s="106"/>
      <c r="O407" s="106"/>
    </row>
    <row r="408" spans="1:15" x14ac:dyDescent="0.2">
      <c r="A408" s="112" t="s">
        <v>459</v>
      </c>
      <c r="B408" s="113" t="s">
        <v>49</v>
      </c>
      <c r="C408" s="113" t="s">
        <v>44</v>
      </c>
      <c r="D408" s="4">
        <v>13</v>
      </c>
      <c r="E408" s="4">
        <v>5</v>
      </c>
      <c r="F408" s="106" t="str">
        <f t="shared" si="147"/>
        <v>Alta</v>
      </c>
      <c r="G408" s="106" t="str">
        <f t="shared" si="148"/>
        <v>CEH</v>
      </c>
      <c r="H408" s="4">
        <f t="shared" si="149"/>
        <v>6</v>
      </c>
      <c r="I408" s="105" t="str">
        <f t="shared" si="150"/>
        <v>H</v>
      </c>
      <c r="J408" s="4" t="str">
        <f t="shared" si="151"/>
        <v>CEI</v>
      </c>
      <c r="K408" s="106">
        <f t="shared" si="152"/>
        <v>6</v>
      </c>
      <c r="L408" s="106">
        <f>IF(NOT(ISERROR(VLOOKUP(B408,Deflatores!G$42:H$64,2,FALSE))),VLOOKUP(B408,Deflatores!G$42:H$64,2,FALSE),IF(OR(ISBLANK(C408),ISBLANK(B408)),"",VLOOKUP(C408,Deflatores!G$4:H$38,2,FALSE)*H408+VLOOKUP(C408,Deflatores!G$4:I$38,3,FALSE)))</f>
        <v>6</v>
      </c>
      <c r="M408" s="106"/>
      <c r="N408" s="106"/>
      <c r="O408" s="106"/>
    </row>
    <row r="409" spans="1:15" x14ac:dyDescent="0.2">
      <c r="A409" s="112" t="s">
        <v>460</v>
      </c>
      <c r="B409" s="113" t="s">
        <v>95</v>
      </c>
      <c r="C409" s="113" t="s">
        <v>44</v>
      </c>
      <c r="D409" s="4">
        <v>12</v>
      </c>
      <c r="E409" s="4">
        <v>2</v>
      </c>
      <c r="F409" s="106" t="str">
        <f t="shared" si="147"/>
        <v>Média</v>
      </c>
      <c r="G409" s="106" t="str">
        <f t="shared" si="148"/>
        <v>SEA</v>
      </c>
      <c r="H409" s="4">
        <f t="shared" si="149"/>
        <v>5</v>
      </c>
      <c r="I409" s="105" t="str">
        <f t="shared" si="150"/>
        <v>A</v>
      </c>
      <c r="J409" s="4" t="str">
        <f t="shared" si="151"/>
        <v>SEI</v>
      </c>
      <c r="K409" s="106">
        <f t="shared" si="152"/>
        <v>5</v>
      </c>
      <c r="L409" s="106">
        <f>IF(NOT(ISERROR(VLOOKUP(B409,Deflatores!G$42:H$64,2,FALSE))),VLOOKUP(B409,Deflatores!G$42:H$64,2,FALSE),IF(OR(ISBLANK(C409),ISBLANK(B409)),"",VLOOKUP(C409,Deflatores!G$4:H$38,2,FALSE)*H409+VLOOKUP(C409,Deflatores!G$4:I$38,3,FALSE)))</f>
        <v>5</v>
      </c>
      <c r="M409" s="106"/>
      <c r="N409" s="106"/>
      <c r="O409" s="106"/>
    </row>
    <row r="410" spans="1:15" x14ac:dyDescent="0.2">
      <c r="A410" s="112"/>
      <c r="B410" s="113"/>
      <c r="C410" s="113"/>
      <c r="D410" s="4"/>
      <c r="E410" s="4"/>
      <c r="F410" s="106" t="str">
        <f t="shared" si="147"/>
        <v/>
      </c>
      <c r="G410" s="106" t="str">
        <f t="shared" si="148"/>
        <v/>
      </c>
      <c r="H410" s="4" t="str">
        <f t="shared" si="149"/>
        <v/>
      </c>
      <c r="I410" s="105" t="str">
        <f t="shared" si="150"/>
        <v/>
      </c>
      <c r="J410" s="4" t="str">
        <f t="shared" si="151"/>
        <v/>
      </c>
      <c r="K410" s="106" t="str">
        <f t="shared" si="152"/>
        <v/>
      </c>
      <c r="L410" s="106" t="str">
        <f>IF(NOT(ISERROR(VLOOKUP(B410,Deflatores!G$42:H$64,2,FALSE))),VLOOKUP(B410,Deflatores!G$42:H$64,2,FALSE),IF(OR(ISBLANK(C410),ISBLANK(B410)),"",VLOOKUP(C410,Deflatores!G$4:H$38,2,FALSE)*H410+VLOOKUP(C410,Deflatores!G$4:I$38,3,FALSE)))</f>
        <v/>
      </c>
      <c r="M410" s="106"/>
      <c r="N410" s="106"/>
      <c r="O410" s="106"/>
    </row>
    <row r="411" spans="1:15" x14ac:dyDescent="0.2">
      <c r="A411" s="115" t="s">
        <v>461</v>
      </c>
      <c r="B411" s="113"/>
      <c r="C411" s="113"/>
      <c r="D411" s="4"/>
      <c r="E411" s="4"/>
      <c r="F411" s="106" t="str">
        <f t="shared" si="147"/>
        <v/>
      </c>
      <c r="G411" s="106" t="str">
        <f t="shared" si="148"/>
        <v/>
      </c>
      <c r="H411" s="4" t="str">
        <f t="shared" si="149"/>
        <v/>
      </c>
      <c r="I411" s="105" t="str">
        <f t="shared" si="150"/>
        <v/>
      </c>
      <c r="J411" s="4" t="str">
        <f t="shared" si="151"/>
        <v/>
      </c>
      <c r="K411" s="106" t="str">
        <f t="shared" si="152"/>
        <v/>
      </c>
      <c r="L411" s="106" t="str">
        <f>IF(NOT(ISERROR(VLOOKUP(B411,Deflatores!G$42:H$64,2,FALSE))),VLOOKUP(B411,Deflatores!G$42:H$64,2,FALSE),IF(OR(ISBLANK(C411),ISBLANK(B411)),"",VLOOKUP(C411,Deflatores!G$4:H$38,2,FALSE)*H411+VLOOKUP(C411,Deflatores!G$4:I$38,3,FALSE)))</f>
        <v/>
      </c>
      <c r="M411" s="106"/>
      <c r="N411" s="106"/>
      <c r="O411" s="106"/>
    </row>
    <row r="412" spans="1:15" x14ac:dyDescent="0.2">
      <c r="A412" s="112" t="s">
        <v>462</v>
      </c>
      <c r="B412" s="113" t="s">
        <v>43</v>
      </c>
      <c r="C412" s="113" t="s">
        <v>44</v>
      </c>
      <c r="D412" s="4">
        <v>26</v>
      </c>
      <c r="E412" s="4">
        <v>2</v>
      </c>
      <c r="F412" s="106" t="str">
        <f t="shared" si="147"/>
        <v>Média</v>
      </c>
      <c r="G412" s="106" t="str">
        <f t="shared" si="148"/>
        <v>ALIA</v>
      </c>
      <c r="H412" s="4">
        <f t="shared" si="149"/>
        <v>10</v>
      </c>
      <c r="I412" s="105" t="str">
        <f t="shared" si="150"/>
        <v>A</v>
      </c>
      <c r="J412" s="4" t="str">
        <f t="shared" si="151"/>
        <v>ALII</v>
      </c>
      <c r="K412" s="106">
        <f t="shared" si="152"/>
        <v>10</v>
      </c>
      <c r="L412" s="106">
        <f>IF(NOT(ISERROR(VLOOKUP(B412,Deflatores!G$42:H$64,2,FALSE))),VLOOKUP(B412,Deflatores!G$42:H$64,2,FALSE),IF(OR(ISBLANK(C412),ISBLANK(B412)),"",VLOOKUP(C412,Deflatores!G$4:H$38,2,FALSE)*H412+VLOOKUP(C412,Deflatores!G$4:I$38,3,FALSE)))</f>
        <v>10</v>
      </c>
      <c r="M412" s="106"/>
      <c r="N412" s="106"/>
      <c r="O412" s="106"/>
    </row>
    <row r="413" spans="1:15" x14ac:dyDescent="0.2">
      <c r="A413" s="112" t="s">
        <v>463</v>
      </c>
      <c r="B413" s="113" t="s">
        <v>47</v>
      </c>
      <c r="C413" s="113" t="s">
        <v>44</v>
      </c>
      <c r="D413" s="4">
        <v>21</v>
      </c>
      <c r="E413" s="4">
        <v>4</v>
      </c>
      <c r="F413" s="106" t="str">
        <f t="shared" si="147"/>
        <v>Alta</v>
      </c>
      <c r="G413" s="106" t="str">
        <f t="shared" si="148"/>
        <v>EEH</v>
      </c>
      <c r="H413" s="4">
        <f t="shared" si="149"/>
        <v>6</v>
      </c>
      <c r="I413" s="105" t="str">
        <f t="shared" si="150"/>
        <v>H</v>
      </c>
      <c r="J413" s="4" t="str">
        <f t="shared" si="151"/>
        <v>EEI</v>
      </c>
      <c r="K413" s="106">
        <f t="shared" si="152"/>
        <v>6</v>
      </c>
      <c r="L413" s="106">
        <f>IF(NOT(ISERROR(VLOOKUP(B413,Deflatores!G$42:H$64,2,FALSE))),VLOOKUP(B413,Deflatores!G$42:H$64,2,FALSE),IF(OR(ISBLANK(C413),ISBLANK(B413)),"",VLOOKUP(C413,Deflatores!G$4:H$38,2,FALSE)*H413+VLOOKUP(C413,Deflatores!G$4:I$38,3,FALSE)))</f>
        <v>6</v>
      </c>
      <c r="M413" s="106"/>
      <c r="N413" s="106"/>
      <c r="O413" s="106"/>
    </row>
    <row r="414" spans="1:15" x14ac:dyDescent="0.2">
      <c r="A414" s="114" t="s">
        <v>464</v>
      </c>
      <c r="B414" s="126" t="s">
        <v>49</v>
      </c>
      <c r="C414" s="113" t="s">
        <v>44</v>
      </c>
      <c r="D414" s="4">
        <v>3</v>
      </c>
      <c r="E414" s="4">
        <v>1</v>
      </c>
      <c r="F414" s="106" t="str">
        <f t="shared" si="147"/>
        <v>Baixa</v>
      </c>
      <c r="G414" s="106" t="str">
        <f t="shared" si="148"/>
        <v>CEL</v>
      </c>
      <c r="H414" s="4">
        <f t="shared" si="149"/>
        <v>3</v>
      </c>
      <c r="I414" s="105" t="str">
        <f t="shared" si="150"/>
        <v>L</v>
      </c>
      <c r="J414" s="4" t="str">
        <f t="shared" si="151"/>
        <v>CEI</v>
      </c>
      <c r="K414" s="106">
        <f t="shared" si="152"/>
        <v>3</v>
      </c>
      <c r="L414" s="106">
        <f>IF(NOT(ISERROR(VLOOKUP(B414,Deflatores!G$42:H$64,2,FALSE))),VLOOKUP(B414,Deflatores!G$42:H$64,2,FALSE),IF(OR(ISBLANK(C414),ISBLANK(B414)),"",VLOOKUP(C414,Deflatores!G$4:H$38,2,FALSE)*H414+VLOOKUP(C414,Deflatores!G$4:I$38,3,FALSE)))</f>
        <v>3</v>
      </c>
      <c r="M414" s="106"/>
      <c r="N414" s="106"/>
      <c r="O414" s="106"/>
    </row>
    <row r="415" spans="1:15" x14ac:dyDescent="0.2">
      <c r="A415" s="114" t="s">
        <v>465</v>
      </c>
      <c r="B415" s="126" t="s">
        <v>49</v>
      </c>
      <c r="C415" s="113" t="s">
        <v>44</v>
      </c>
      <c r="D415" s="4">
        <v>3</v>
      </c>
      <c r="E415" s="4">
        <v>1</v>
      </c>
      <c r="F415" s="106" t="str">
        <f t="shared" si="147"/>
        <v>Baixa</v>
      </c>
      <c r="G415" s="106" t="str">
        <f t="shared" si="148"/>
        <v>CEL</v>
      </c>
      <c r="H415" s="4">
        <f t="shared" si="149"/>
        <v>3</v>
      </c>
      <c r="I415" s="105" t="str">
        <f t="shared" si="150"/>
        <v>L</v>
      </c>
      <c r="J415" s="4" t="str">
        <f t="shared" si="151"/>
        <v>CEI</v>
      </c>
      <c r="K415" s="106">
        <f t="shared" si="152"/>
        <v>3</v>
      </c>
      <c r="L415" s="106">
        <f>IF(NOT(ISERROR(VLOOKUP(B415,Deflatores!G$42:H$64,2,FALSE))),VLOOKUP(B415,Deflatores!G$42:H$64,2,FALSE),IF(OR(ISBLANK(C415),ISBLANK(B415)),"",VLOOKUP(C415,Deflatores!G$4:H$38,2,FALSE)*H415+VLOOKUP(C415,Deflatores!G$4:I$38,3,FALSE)))</f>
        <v>3</v>
      </c>
      <c r="M415" s="106"/>
      <c r="N415" s="106"/>
      <c r="O415" s="106"/>
    </row>
    <row r="416" spans="1:15" x14ac:dyDescent="0.2">
      <c r="A416" s="114" t="s">
        <v>466</v>
      </c>
      <c r="B416" s="113" t="s">
        <v>95</v>
      </c>
      <c r="C416" s="113" t="s">
        <v>44</v>
      </c>
      <c r="D416" s="4">
        <v>49</v>
      </c>
      <c r="E416" s="4">
        <v>4</v>
      </c>
      <c r="F416" s="106" t="str">
        <f t="shared" si="147"/>
        <v>Alta</v>
      </c>
      <c r="G416" s="106" t="str">
        <f t="shared" si="148"/>
        <v>SEH</v>
      </c>
      <c r="H416" s="4">
        <f t="shared" si="149"/>
        <v>7</v>
      </c>
      <c r="I416" s="105" t="str">
        <f t="shared" si="150"/>
        <v>H</v>
      </c>
      <c r="J416" s="4" t="str">
        <f t="shared" si="151"/>
        <v>SEI</v>
      </c>
      <c r="K416" s="106">
        <f t="shared" si="152"/>
        <v>7</v>
      </c>
      <c r="L416" s="106">
        <f>IF(NOT(ISERROR(VLOOKUP(B416,Deflatores!G$42:H$64,2,FALSE))),VLOOKUP(B416,Deflatores!G$42:H$64,2,FALSE),IF(OR(ISBLANK(C416),ISBLANK(B416)),"",VLOOKUP(C416,Deflatores!G$4:H$38,2,FALSE)*H416+VLOOKUP(C416,Deflatores!G$4:I$38,3,FALSE)))</f>
        <v>7</v>
      </c>
      <c r="M416" s="106"/>
      <c r="N416" s="106"/>
      <c r="O416" s="106"/>
    </row>
    <row r="417" spans="1:15" x14ac:dyDescent="0.2">
      <c r="A417" s="112"/>
      <c r="B417" s="113"/>
      <c r="C417" s="113"/>
      <c r="D417" s="4"/>
      <c r="E417" s="4"/>
      <c r="F417" s="106" t="str">
        <f t="shared" si="147"/>
        <v/>
      </c>
      <c r="G417" s="106" t="str">
        <f t="shared" si="148"/>
        <v/>
      </c>
      <c r="H417" s="4" t="str">
        <f t="shared" si="149"/>
        <v/>
      </c>
      <c r="I417" s="105" t="str">
        <f t="shared" si="150"/>
        <v/>
      </c>
      <c r="J417" s="4" t="str">
        <f t="shared" si="151"/>
        <v/>
      </c>
      <c r="K417" s="106" t="str">
        <f t="shared" si="152"/>
        <v/>
      </c>
      <c r="L417" s="106" t="str">
        <f>IF(NOT(ISERROR(VLOOKUP(B417,Deflatores!G$42:H$64,2,FALSE))),VLOOKUP(B417,Deflatores!G$42:H$64,2,FALSE),IF(OR(ISBLANK(C417),ISBLANK(B417)),"",VLOOKUP(C417,Deflatores!G$4:H$38,2,FALSE)*H417+VLOOKUP(C417,Deflatores!G$4:I$38,3,FALSE)))</f>
        <v/>
      </c>
      <c r="M417" s="106"/>
      <c r="N417" s="106"/>
      <c r="O417" s="106"/>
    </row>
    <row r="418" spans="1:15" x14ac:dyDescent="0.2">
      <c r="A418" s="115" t="s">
        <v>467</v>
      </c>
      <c r="B418" s="113"/>
      <c r="C418" s="113"/>
      <c r="D418" s="4"/>
      <c r="E418" s="4"/>
      <c r="F418" s="106" t="str">
        <f t="shared" si="147"/>
        <v/>
      </c>
      <c r="G418" s="106" t="str">
        <f t="shared" si="148"/>
        <v/>
      </c>
      <c r="H418" s="4" t="str">
        <f t="shared" si="149"/>
        <v/>
      </c>
      <c r="I418" s="105" t="str">
        <f t="shared" si="150"/>
        <v/>
      </c>
      <c r="J418" s="4" t="str">
        <f t="shared" si="151"/>
        <v/>
      </c>
      <c r="K418" s="106" t="str">
        <f t="shared" si="152"/>
        <v/>
      </c>
      <c r="L418" s="106" t="str">
        <f>IF(NOT(ISERROR(VLOOKUP(B418,Deflatores!G$42:H$64,2,FALSE))),VLOOKUP(B418,Deflatores!G$42:H$64,2,FALSE),IF(OR(ISBLANK(C418),ISBLANK(B418)),"",VLOOKUP(C418,Deflatores!G$4:H$38,2,FALSE)*H418+VLOOKUP(C418,Deflatores!G$4:I$38,3,FALSE)))</f>
        <v/>
      </c>
      <c r="M418" s="106"/>
      <c r="N418" s="106"/>
      <c r="O418" s="106"/>
    </row>
    <row r="419" spans="1:15" x14ac:dyDescent="0.2">
      <c r="A419" s="112" t="s">
        <v>468</v>
      </c>
      <c r="B419" s="113" t="s">
        <v>49</v>
      </c>
      <c r="C419" s="113" t="s">
        <v>44</v>
      </c>
      <c r="D419" s="113">
        <v>12</v>
      </c>
      <c r="E419" s="4">
        <v>4</v>
      </c>
      <c r="F419" s="106" t="str">
        <f t="shared" si="147"/>
        <v>Alta</v>
      </c>
      <c r="G419" s="106" t="str">
        <f t="shared" si="148"/>
        <v>CEH</v>
      </c>
      <c r="H419" s="4">
        <f t="shared" si="149"/>
        <v>6</v>
      </c>
      <c r="I419" s="105" t="str">
        <f t="shared" si="150"/>
        <v>H</v>
      </c>
      <c r="J419" s="4" t="str">
        <f t="shared" si="151"/>
        <v>CEI</v>
      </c>
      <c r="K419" s="106">
        <f t="shared" si="152"/>
        <v>6</v>
      </c>
      <c r="L419" s="106">
        <f>IF(NOT(ISERROR(VLOOKUP(B419,Deflatores!G$42:H$64,2,FALSE))),VLOOKUP(B419,Deflatores!G$42:H$64,2,FALSE),IF(OR(ISBLANK(C419),ISBLANK(B419)),"",VLOOKUP(C419,Deflatores!G$4:H$38,2,FALSE)*H419+VLOOKUP(C419,Deflatores!G$4:I$38,3,FALSE)))</f>
        <v>6</v>
      </c>
      <c r="M419" s="106"/>
      <c r="N419" s="106"/>
      <c r="O419" s="106"/>
    </row>
    <row r="420" spans="1:15" x14ac:dyDescent="0.2">
      <c r="A420" s="112"/>
      <c r="B420" s="113"/>
      <c r="C420" s="113"/>
      <c r="D420" s="4"/>
      <c r="E420" s="4"/>
      <c r="F420" s="106" t="str">
        <f t="shared" si="147"/>
        <v/>
      </c>
      <c r="G420" s="106" t="str">
        <f t="shared" si="148"/>
        <v/>
      </c>
      <c r="H420" s="4" t="str">
        <f t="shared" si="149"/>
        <v/>
      </c>
      <c r="I420" s="105" t="str">
        <f t="shared" si="150"/>
        <v/>
      </c>
      <c r="J420" s="4" t="str">
        <f t="shared" si="151"/>
        <v/>
      </c>
      <c r="K420" s="106" t="str">
        <f t="shared" si="152"/>
        <v/>
      </c>
      <c r="L420" s="106" t="str">
        <f>IF(NOT(ISERROR(VLOOKUP(B420,Deflatores!G$42:H$64,2,FALSE))),VLOOKUP(B420,Deflatores!G$42:H$64,2,FALSE),IF(OR(ISBLANK(C420),ISBLANK(B420)),"",VLOOKUP(C420,Deflatores!G$4:H$38,2,FALSE)*H420+VLOOKUP(C420,Deflatores!G$4:I$38,3,FALSE)))</f>
        <v/>
      </c>
      <c r="M420" s="106"/>
      <c r="N420" s="106"/>
      <c r="O420" s="106"/>
    </row>
    <row r="421" spans="1:15" x14ac:dyDescent="0.2">
      <c r="A421" s="115" t="s">
        <v>469</v>
      </c>
      <c r="B421" s="113"/>
      <c r="C421" s="113"/>
      <c r="D421" s="113"/>
      <c r="E421" s="4"/>
      <c r="F421" s="106" t="str">
        <f t="shared" si="147"/>
        <v/>
      </c>
      <c r="G421" s="106" t="str">
        <f t="shared" si="148"/>
        <v/>
      </c>
      <c r="H421" s="4" t="str">
        <f t="shared" si="149"/>
        <v/>
      </c>
      <c r="I421" s="105" t="str">
        <f t="shared" si="150"/>
        <v/>
      </c>
      <c r="J421" s="4" t="str">
        <f t="shared" si="151"/>
        <v/>
      </c>
      <c r="K421" s="106" t="str">
        <f t="shared" si="152"/>
        <v/>
      </c>
      <c r="L421" s="106" t="str">
        <f>IF(NOT(ISERROR(VLOOKUP(B421,Deflatores!G$42:H$64,2,FALSE))),VLOOKUP(B421,Deflatores!G$42:H$64,2,FALSE),IF(OR(ISBLANK(C421),ISBLANK(B421)),"",VLOOKUP(C421,Deflatores!G$4:H$38,2,FALSE)*H421+VLOOKUP(C421,Deflatores!G$4:I$38,3,FALSE)))</f>
        <v/>
      </c>
      <c r="M421" s="106"/>
      <c r="N421" s="106"/>
      <c r="O421" s="106"/>
    </row>
    <row r="422" spans="1:15" x14ac:dyDescent="0.2">
      <c r="A422" s="112" t="s">
        <v>470</v>
      </c>
      <c r="B422" s="113" t="s">
        <v>47</v>
      </c>
      <c r="C422" s="113" t="s">
        <v>44</v>
      </c>
      <c r="D422" s="113">
        <v>19</v>
      </c>
      <c r="E422" s="4">
        <v>4</v>
      </c>
      <c r="F422" s="106" t="str">
        <f t="shared" si="147"/>
        <v>Alta</v>
      </c>
      <c r="G422" s="106" t="str">
        <f t="shared" si="148"/>
        <v>EEH</v>
      </c>
      <c r="H422" s="4">
        <f t="shared" si="149"/>
        <v>6</v>
      </c>
      <c r="I422" s="105" t="str">
        <f t="shared" si="150"/>
        <v>H</v>
      </c>
      <c r="J422" s="4" t="str">
        <f t="shared" si="151"/>
        <v>EEI</v>
      </c>
      <c r="K422" s="106">
        <f t="shared" si="152"/>
        <v>6</v>
      </c>
      <c r="L422" s="106">
        <f>IF(NOT(ISERROR(VLOOKUP(B422,Deflatores!G$42:H$64,2,FALSE))),VLOOKUP(B422,Deflatores!G$42:H$64,2,FALSE),IF(OR(ISBLANK(C422),ISBLANK(B422)),"",VLOOKUP(C422,Deflatores!G$4:H$38,2,FALSE)*H422+VLOOKUP(C422,Deflatores!G$4:I$38,3,FALSE)))</f>
        <v>6</v>
      </c>
      <c r="M422" s="106"/>
      <c r="N422" s="106"/>
      <c r="O422" s="106"/>
    </row>
    <row r="423" spans="1:15" x14ac:dyDescent="0.2">
      <c r="A423" s="112"/>
      <c r="B423" s="113"/>
      <c r="C423" s="113"/>
      <c r="D423" s="113"/>
      <c r="E423" s="113"/>
      <c r="F423" s="106" t="str">
        <f t="shared" si="147"/>
        <v/>
      </c>
      <c r="G423" s="106" t="str">
        <f t="shared" si="148"/>
        <v/>
      </c>
      <c r="H423" s="4" t="str">
        <f t="shared" si="149"/>
        <v/>
      </c>
      <c r="I423" s="105" t="str">
        <f t="shared" si="150"/>
        <v/>
      </c>
      <c r="J423" s="4" t="str">
        <f t="shared" si="151"/>
        <v/>
      </c>
      <c r="K423" s="106" t="str">
        <f t="shared" si="152"/>
        <v/>
      </c>
      <c r="L423" s="106" t="str">
        <f>IF(NOT(ISERROR(VLOOKUP(B423,Deflatores!G$42:H$64,2,FALSE))),VLOOKUP(B423,Deflatores!G$42:H$64,2,FALSE),IF(OR(ISBLANK(C423),ISBLANK(B423)),"",VLOOKUP(C423,Deflatores!G$4:H$38,2,FALSE)*H423+VLOOKUP(C423,Deflatores!G$4:I$38,3,FALSE)))</f>
        <v/>
      </c>
      <c r="M423" s="106"/>
      <c r="N423" s="106"/>
      <c r="O423" s="106"/>
    </row>
    <row r="424" spans="1:15" x14ac:dyDescent="0.2">
      <c r="A424" s="115" t="s">
        <v>471</v>
      </c>
      <c r="B424" s="113"/>
      <c r="C424" s="113"/>
      <c r="D424" s="113"/>
      <c r="E424" s="113"/>
      <c r="F424" s="106" t="str">
        <f t="shared" si="147"/>
        <v/>
      </c>
      <c r="G424" s="106" t="str">
        <f t="shared" si="148"/>
        <v/>
      </c>
      <c r="H424" s="4" t="str">
        <f t="shared" si="149"/>
        <v/>
      </c>
      <c r="I424" s="105" t="str">
        <f t="shared" si="150"/>
        <v/>
      </c>
      <c r="J424" s="4" t="str">
        <f t="shared" si="151"/>
        <v/>
      </c>
      <c r="K424" s="106" t="str">
        <f t="shared" si="152"/>
        <v/>
      </c>
      <c r="L424" s="106" t="str">
        <f>IF(NOT(ISERROR(VLOOKUP(B424,Deflatores!G$42:H$64,2,FALSE))),VLOOKUP(B424,Deflatores!G$42:H$64,2,FALSE),IF(OR(ISBLANK(C424),ISBLANK(B424)),"",VLOOKUP(C424,Deflatores!G$4:H$38,2,FALSE)*H424+VLOOKUP(C424,Deflatores!G$4:I$38,3,FALSE)))</f>
        <v/>
      </c>
      <c r="M424" s="106"/>
      <c r="N424" s="106"/>
      <c r="O424" s="106"/>
    </row>
    <row r="425" spans="1:15" x14ac:dyDescent="0.2">
      <c r="A425" s="112" t="s">
        <v>472</v>
      </c>
      <c r="B425" s="113" t="s">
        <v>95</v>
      </c>
      <c r="C425" s="113" t="s">
        <v>44</v>
      </c>
      <c r="D425" s="113">
        <v>51</v>
      </c>
      <c r="E425" s="4">
        <v>4</v>
      </c>
      <c r="F425" s="106" t="str">
        <f t="shared" si="147"/>
        <v>Alta</v>
      </c>
      <c r="G425" s="106" t="str">
        <f t="shared" si="148"/>
        <v>SEH</v>
      </c>
      <c r="H425" s="4">
        <f t="shared" si="149"/>
        <v>7</v>
      </c>
      <c r="I425" s="105" t="str">
        <f t="shared" si="150"/>
        <v>H</v>
      </c>
      <c r="J425" s="4" t="str">
        <f t="shared" si="151"/>
        <v>SEI</v>
      </c>
      <c r="K425" s="106">
        <f t="shared" si="152"/>
        <v>7</v>
      </c>
      <c r="L425" s="106">
        <f>IF(NOT(ISERROR(VLOOKUP(B425,Deflatores!G$42:H$64,2,FALSE))),VLOOKUP(B425,Deflatores!G$42:H$64,2,FALSE),IF(OR(ISBLANK(C425),ISBLANK(B425)),"",VLOOKUP(C425,Deflatores!G$4:H$38,2,FALSE)*H425+VLOOKUP(C425,Deflatores!G$4:I$38,3,FALSE)))</f>
        <v>7</v>
      </c>
      <c r="M425" s="106"/>
      <c r="N425" s="106"/>
      <c r="O425" s="106"/>
    </row>
    <row r="426" spans="1:15" x14ac:dyDescent="0.2">
      <c r="A426" s="112"/>
      <c r="B426" s="113"/>
      <c r="C426" s="113"/>
      <c r="D426" s="4"/>
      <c r="E426" s="4"/>
      <c r="F426" s="106" t="str">
        <f t="shared" si="147"/>
        <v/>
      </c>
      <c r="G426" s="106" t="str">
        <f t="shared" si="148"/>
        <v/>
      </c>
      <c r="H426" s="4" t="str">
        <f t="shared" si="149"/>
        <v/>
      </c>
      <c r="I426" s="105" t="str">
        <f t="shared" si="150"/>
        <v/>
      </c>
      <c r="J426" s="4" t="str">
        <f t="shared" si="151"/>
        <v/>
      </c>
      <c r="K426" s="106" t="str">
        <f t="shared" si="152"/>
        <v/>
      </c>
      <c r="L426" s="106" t="str">
        <f>IF(NOT(ISERROR(VLOOKUP(B426,Deflatores!G$42:H$64,2,FALSE))),VLOOKUP(B426,Deflatores!G$42:H$64,2,FALSE),IF(OR(ISBLANK(C426),ISBLANK(B426)),"",VLOOKUP(C426,Deflatores!G$4:H$38,2,FALSE)*H426+VLOOKUP(C426,Deflatores!G$4:I$38,3,FALSE)))</f>
        <v/>
      </c>
      <c r="M426" s="106"/>
      <c r="N426" s="106"/>
      <c r="O426" s="106"/>
    </row>
    <row r="427" spans="1:15" x14ac:dyDescent="0.2">
      <c r="A427" s="115" t="s">
        <v>473</v>
      </c>
      <c r="B427" s="113"/>
      <c r="C427" s="113"/>
      <c r="D427" s="113"/>
      <c r="E427" s="4"/>
      <c r="F427" s="106" t="str">
        <f t="shared" si="147"/>
        <v/>
      </c>
      <c r="G427" s="106" t="str">
        <f t="shared" si="148"/>
        <v/>
      </c>
      <c r="H427" s="4" t="str">
        <f t="shared" si="149"/>
        <v/>
      </c>
      <c r="I427" s="105" t="str">
        <f t="shared" si="150"/>
        <v/>
      </c>
      <c r="J427" s="4" t="str">
        <f t="shared" si="151"/>
        <v/>
      </c>
      <c r="K427" s="106" t="str">
        <f t="shared" si="152"/>
        <v/>
      </c>
      <c r="L427" s="106" t="str">
        <f>IF(NOT(ISERROR(VLOOKUP(B427,Deflatores!G$42:H$64,2,FALSE))),VLOOKUP(B427,Deflatores!G$42:H$64,2,FALSE),IF(OR(ISBLANK(C427),ISBLANK(B427)),"",VLOOKUP(C427,Deflatores!G$4:H$38,2,FALSE)*H427+VLOOKUP(C427,Deflatores!G$4:I$38,3,FALSE)))</f>
        <v/>
      </c>
      <c r="M427" s="106"/>
      <c r="N427" s="106"/>
      <c r="O427" s="106"/>
    </row>
    <row r="428" spans="1:15" x14ac:dyDescent="0.2">
      <c r="A428" s="112" t="s">
        <v>474</v>
      </c>
      <c r="B428" s="113" t="s">
        <v>47</v>
      </c>
      <c r="C428" s="113" t="s">
        <v>44</v>
      </c>
      <c r="D428" s="113">
        <v>6</v>
      </c>
      <c r="E428" s="4">
        <v>1</v>
      </c>
      <c r="F428" s="106" t="str">
        <f t="shared" si="147"/>
        <v>Baixa</v>
      </c>
      <c r="G428" s="106" t="str">
        <f t="shared" si="148"/>
        <v>EEL</v>
      </c>
      <c r="H428" s="4">
        <f t="shared" si="149"/>
        <v>3</v>
      </c>
      <c r="I428" s="105" t="str">
        <f t="shared" si="150"/>
        <v>L</v>
      </c>
      <c r="J428" s="4" t="str">
        <f t="shared" si="151"/>
        <v>EEI</v>
      </c>
      <c r="K428" s="106">
        <f t="shared" si="152"/>
        <v>3</v>
      </c>
      <c r="L428" s="106">
        <f>IF(NOT(ISERROR(VLOOKUP(B428,Deflatores!G$42:H$64,2,FALSE))),VLOOKUP(B428,Deflatores!G$42:H$64,2,FALSE),IF(OR(ISBLANK(C428),ISBLANK(B428)),"",VLOOKUP(C428,Deflatores!G$4:H$38,2,FALSE)*H428+VLOOKUP(C428,Deflatores!G$4:I$38,3,FALSE)))</f>
        <v>3</v>
      </c>
      <c r="M428" s="106"/>
      <c r="N428" s="106"/>
      <c r="O428" s="106"/>
    </row>
    <row r="429" spans="1:15" x14ac:dyDescent="0.2">
      <c r="A429" s="112"/>
      <c r="B429" s="113"/>
      <c r="C429" s="113"/>
      <c r="D429" s="4"/>
      <c r="E429" s="4"/>
      <c r="F429" s="106" t="str">
        <f t="shared" si="147"/>
        <v/>
      </c>
      <c r="G429" s="106" t="str">
        <f t="shared" si="148"/>
        <v/>
      </c>
      <c r="H429" s="4" t="str">
        <f t="shared" si="149"/>
        <v/>
      </c>
      <c r="I429" s="105" t="str">
        <f t="shared" si="150"/>
        <v/>
      </c>
      <c r="J429" s="4" t="str">
        <f t="shared" si="151"/>
        <v/>
      </c>
      <c r="K429" s="106" t="str">
        <f t="shared" si="152"/>
        <v/>
      </c>
      <c r="L429" s="106" t="str">
        <f>IF(NOT(ISERROR(VLOOKUP(B429,Deflatores!G$42:H$64,2,FALSE))),VLOOKUP(B429,Deflatores!G$42:H$64,2,FALSE),IF(OR(ISBLANK(C429),ISBLANK(B429)),"",VLOOKUP(C429,Deflatores!G$4:H$38,2,FALSE)*H429+VLOOKUP(C429,Deflatores!G$4:I$38,3,FALSE)))</f>
        <v/>
      </c>
      <c r="M429" s="106"/>
      <c r="N429" s="106"/>
      <c r="O429" s="106"/>
    </row>
    <row r="430" spans="1:15" x14ac:dyDescent="0.2">
      <c r="A430" s="115" t="s">
        <v>475</v>
      </c>
      <c r="B430" s="113"/>
      <c r="C430" s="113"/>
      <c r="D430" s="4"/>
      <c r="E430" s="4"/>
      <c r="F430" s="106" t="str">
        <f t="shared" si="147"/>
        <v/>
      </c>
      <c r="G430" s="106" t="str">
        <f t="shared" si="148"/>
        <v/>
      </c>
      <c r="H430" s="4" t="str">
        <f t="shared" si="149"/>
        <v/>
      </c>
      <c r="I430" s="105" t="str">
        <f t="shared" si="150"/>
        <v/>
      </c>
      <c r="J430" s="4" t="str">
        <f t="shared" si="151"/>
        <v/>
      </c>
      <c r="K430" s="106" t="str">
        <f t="shared" si="152"/>
        <v/>
      </c>
      <c r="L430" s="106" t="str">
        <f>IF(NOT(ISERROR(VLOOKUP(B430,Deflatores!G$42:H$64,2,FALSE))),VLOOKUP(B430,Deflatores!G$42:H$64,2,FALSE),IF(OR(ISBLANK(C430),ISBLANK(B430)),"",VLOOKUP(C430,Deflatores!G$4:H$38,2,FALSE)*H430+VLOOKUP(C430,Deflatores!G$4:I$38,3,FALSE)))</f>
        <v/>
      </c>
      <c r="M430" s="106"/>
      <c r="N430" s="106"/>
      <c r="O430" s="106"/>
    </row>
    <row r="431" spans="1:15" x14ac:dyDescent="0.2">
      <c r="A431" s="112" t="s">
        <v>476</v>
      </c>
      <c r="B431" s="113" t="s">
        <v>47</v>
      </c>
      <c r="C431" s="113" t="s">
        <v>44</v>
      </c>
      <c r="D431" s="113">
        <v>7</v>
      </c>
      <c r="E431" s="4">
        <v>1</v>
      </c>
      <c r="F431" s="106" t="str">
        <f t="shared" si="147"/>
        <v>Baixa</v>
      </c>
      <c r="G431" s="106" t="str">
        <f t="shared" si="148"/>
        <v>EEL</v>
      </c>
      <c r="H431" s="4">
        <f t="shared" si="149"/>
        <v>3</v>
      </c>
      <c r="I431" s="105" t="str">
        <f t="shared" si="150"/>
        <v>L</v>
      </c>
      <c r="J431" s="4" t="str">
        <f t="shared" si="151"/>
        <v>EEI</v>
      </c>
      <c r="K431" s="106">
        <f t="shared" si="152"/>
        <v>3</v>
      </c>
      <c r="L431" s="106">
        <f>IF(NOT(ISERROR(VLOOKUP(B431,Deflatores!G$42:H$64,2,FALSE))),VLOOKUP(B431,Deflatores!G$42:H$64,2,FALSE),IF(OR(ISBLANK(C431),ISBLANK(B431)),"",VLOOKUP(C431,Deflatores!G$4:H$38,2,FALSE)*H431+VLOOKUP(C431,Deflatores!G$4:I$38,3,FALSE)))</f>
        <v>3</v>
      </c>
      <c r="M431" s="106"/>
      <c r="N431" s="106"/>
      <c r="O431" s="106"/>
    </row>
    <row r="432" spans="1:15" x14ac:dyDescent="0.2">
      <c r="A432" s="112"/>
      <c r="B432" s="113"/>
      <c r="C432" s="113"/>
      <c r="D432" s="4"/>
      <c r="E432" s="4"/>
      <c r="F432" s="106" t="str">
        <f t="shared" si="147"/>
        <v/>
      </c>
      <c r="G432" s="106" t="str">
        <f t="shared" si="148"/>
        <v/>
      </c>
      <c r="H432" s="4" t="str">
        <f t="shared" si="149"/>
        <v/>
      </c>
      <c r="I432" s="105" t="str">
        <f t="shared" si="150"/>
        <v/>
      </c>
      <c r="J432" s="4" t="str">
        <f t="shared" si="151"/>
        <v/>
      </c>
      <c r="K432" s="106" t="str">
        <f t="shared" si="152"/>
        <v/>
      </c>
      <c r="L432" s="106" t="str">
        <f>IF(NOT(ISERROR(VLOOKUP(B432,Deflatores!G$42:H$64,2,FALSE))),VLOOKUP(B432,Deflatores!G$42:H$64,2,FALSE),IF(OR(ISBLANK(C432),ISBLANK(B432)),"",VLOOKUP(C432,Deflatores!G$4:H$38,2,FALSE)*H432+VLOOKUP(C432,Deflatores!G$4:I$38,3,FALSE)))</f>
        <v/>
      </c>
      <c r="M432" s="106"/>
      <c r="N432" s="106"/>
      <c r="O432" s="106"/>
    </row>
    <row r="433" spans="1:15" x14ac:dyDescent="0.2">
      <c r="A433" s="115" t="s">
        <v>477</v>
      </c>
      <c r="B433" s="113"/>
      <c r="C433" s="113"/>
      <c r="D433" s="4"/>
      <c r="E433" s="4"/>
      <c r="F433" s="106" t="str">
        <f t="shared" si="147"/>
        <v/>
      </c>
      <c r="G433" s="106" t="str">
        <f t="shared" si="148"/>
        <v/>
      </c>
      <c r="H433" s="4" t="str">
        <f t="shared" si="149"/>
        <v/>
      </c>
      <c r="I433" s="105" t="str">
        <f t="shared" si="150"/>
        <v/>
      </c>
      <c r="J433" s="4" t="str">
        <f t="shared" si="151"/>
        <v/>
      </c>
      <c r="K433" s="106" t="str">
        <f t="shared" si="152"/>
        <v/>
      </c>
      <c r="L433" s="106" t="str">
        <f>IF(NOT(ISERROR(VLOOKUP(B433,Deflatores!G$42:H$64,2,FALSE))),VLOOKUP(B433,Deflatores!G$42:H$64,2,FALSE),IF(OR(ISBLANK(C433),ISBLANK(B433)),"",VLOOKUP(C433,Deflatores!G$4:H$38,2,FALSE)*H433+VLOOKUP(C433,Deflatores!G$4:I$38,3,FALSE)))</f>
        <v/>
      </c>
      <c r="M433" s="106"/>
      <c r="N433" s="106"/>
      <c r="O433" s="106"/>
    </row>
    <row r="434" spans="1:15" x14ac:dyDescent="0.2">
      <c r="A434" s="112" t="s">
        <v>478</v>
      </c>
      <c r="B434" s="113" t="s">
        <v>43</v>
      </c>
      <c r="C434" s="113" t="s">
        <v>44</v>
      </c>
      <c r="D434" s="4">
        <v>19</v>
      </c>
      <c r="E434" s="4">
        <v>1</v>
      </c>
      <c r="F434" s="106" t="str">
        <f t="shared" si="147"/>
        <v>Baixa</v>
      </c>
      <c r="G434" s="106" t="str">
        <f t="shared" si="148"/>
        <v>ALIL</v>
      </c>
      <c r="H434" s="4">
        <f t="shared" si="149"/>
        <v>7</v>
      </c>
      <c r="I434" s="105" t="str">
        <f t="shared" si="150"/>
        <v>L</v>
      </c>
      <c r="J434" s="4" t="str">
        <f t="shared" si="151"/>
        <v>ALII</v>
      </c>
      <c r="K434" s="106">
        <f t="shared" si="152"/>
        <v>7</v>
      </c>
      <c r="L434" s="106">
        <f>IF(NOT(ISERROR(VLOOKUP(B434,Deflatores!G$42:H$64,2,FALSE))),VLOOKUP(B434,Deflatores!G$42:H$64,2,FALSE),IF(OR(ISBLANK(C434),ISBLANK(B434)),"",VLOOKUP(C434,Deflatores!G$4:H$38,2,FALSE)*H434+VLOOKUP(C434,Deflatores!G$4:I$38,3,FALSE)))</f>
        <v>7</v>
      </c>
      <c r="M434" s="106"/>
      <c r="N434" s="106"/>
      <c r="O434" s="106"/>
    </row>
    <row r="435" spans="1:15" x14ac:dyDescent="0.2">
      <c r="A435" s="112" t="s">
        <v>479</v>
      </c>
      <c r="B435" s="113" t="s">
        <v>60</v>
      </c>
      <c r="C435" s="113" t="s">
        <v>44</v>
      </c>
      <c r="D435" s="4">
        <v>4</v>
      </c>
      <c r="E435" s="4">
        <v>1</v>
      </c>
      <c r="F435" s="106" t="str">
        <f t="shared" si="147"/>
        <v>Baixa</v>
      </c>
      <c r="G435" s="106" t="str">
        <f t="shared" si="148"/>
        <v>AIEL</v>
      </c>
      <c r="H435" s="4">
        <f t="shared" si="149"/>
        <v>5</v>
      </c>
      <c r="I435" s="105" t="str">
        <f t="shared" si="150"/>
        <v>L</v>
      </c>
      <c r="J435" s="4" t="str">
        <f t="shared" si="151"/>
        <v>AIEI</v>
      </c>
      <c r="K435" s="106">
        <f t="shared" si="152"/>
        <v>5</v>
      </c>
      <c r="L435" s="106">
        <f>IF(NOT(ISERROR(VLOOKUP(B435,Deflatores!G$42:H$64,2,FALSE))),VLOOKUP(B435,Deflatores!G$42:H$64,2,FALSE),IF(OR(ISBLANK(C435),ISBLANK(B435)),"",VLOOKUP(C435,Deflatores!G$4:H$38,2,FALSE)*H435+VLOOKUP(C435,Deflatores!G$4:I$38,3,FALSE)))</f>
        <v>5</v>
      </c>
      <c r="M435" s="106"/>
      <c r="N435" s="106"/>
      <c r="O435" s="106"/>
    </row>
    <row r="436" spans="1:15" x14ac:dyDescent="0.2">
      <c r="A436" s="112" t="s">
        <v>480</v>
      </c>
      <c r="B436" s="113" t="s">
        <v>47</v>
      </c>
      <c r="C436" s="113" t="s">
        <v>44</v>
      </c>
      <c r="D436" s="4">
        <v>21</v>
      </c>
      <c r="E436" s="4">
        <v>3</v>
      </c>
      <c r="F436" s="106" t="str">
        <f t="shared" si="147"/>
        <v>Alta</v>
      </c>
      <c r="G436" s="106" t="str">
        <f t="shared" si="148"/>
        <v>EEH</v>
      </c>
      <c r="H436" s="4">
        <f t="shared" si="149"/>
        <v>6</v>
      </c>
      <c r="I436" s="105" t="str">
        <f t="shared" si="150"/>
        <v>H</v>
      </c>
      <c r="J436" s="4" t="str">
        <f t="shared" si="151"/>
        <v>EEI</v>
      </c>
      <c r="K436" s="106">
        <f t="shared" si="152"/>
        <v>6</v>
      </c>
      <c r="L436" s="106">
        <f>IF(NOT(ISERROR(VLOOKUP(B436,Deflatores!G$42:H$64,2,FALSE))),VLOOKUP(B436,Deflatores!G$42:H$64,2,FALSE),IF(OR(ISBLANK(C436),ISBLANK(B436)),"",VLOOKUP(C436,Deflatores!G$4:H$38,2,FALSE)*H436+VLOOKUP(C436,Deflatores!G$4:I$38,3,FALSE)))</f>
        <v>6</v>
      </c>
      <c r="M436" s="106"/>
      <c r="N436" s="106"/>
      <c r="O436" s="106"/>
    </row>
    <row r="437" spans="1:15" x14ac:dyDescent="0.2">
      <c r="A437" s="114" t="s">
        <v>481</v>
      </c>
      <c r="B437" s="113" t="s">
        <v>49</v>
      </c>
      <c r="C437" s="113" t="s">
        <v>44</v>
      </c>
      <c r="D437" s="4">
        <v>6</v>
      </c>
      <c r="E437" s="4">
        <v>1</v>
      </c>
      <c r="F437" s="106" t="str">
        <f t="shared" si="147"/>
        <v>Baixa</v>
      </c>
      <c r="G437" s="106" t="str">
        <f t="shared" si="148"/>
        <v>CEL</v>
      </c>
      <c r="H437" s="4">
        <f t="shared" si="149"/>
        <v>3</v>
      </c>
      <c r="I437" s="105" t="str">
        <f t="shared" si="150"/>
        <v>L</v>
      </c>
      <c r="J437" s="4" t="str">
        <f t="shared" si="151"/>
        <v>CEI</v>
      </c>
      <c r="K437" s="106">
        <f t="shared" si="152"/>
        <v>3</v>
      </c>
      <c r="L437" s="106">
        <f>IF(NOT(ISERROR(VLOOKUP(B437,Deflatores!G$42:H$64,2,FALSE))),VLOOKUP(B437,Deflatores!G$42:H$64,2,FALSE),IF(OR(ISBLANK(C437),ISBLANK(B437)),"",VLOOKUP(C437,Deflatores!G$4:H$38,2,FALSE)*H437+VLOOKUP(C437,Deflatores!G$4:I$38,3,FALSE)))</f>
        <v>3</v>
      </c>
      <c r="M437" s="106"/>
      <c r="N437" s="106"/>
      <c r="O437" s="106"/>
    </row>
    <row r="438" spans="1:15" x14ac:dyDescent="0.2">
      <c r="A438" s="112"/>
      <c r="B438" s="113"/>
      <c r="C438" s="113"/>
      <c r="D438" s="4"/>
      <c r="E438" s="4"/>
      <c r="F438" s="106" t="str">
        <f t="shared" si="147"/>
        <v/>
      </c>
      <c r="G438" s="106" t="str">
        <f t="shared" si="148"/>
        <v/>
      </c>
      <c r="H438" s="4" t="str">
        <f t="shared" si="149"/>
        <v/>
      </c>
      <c r="I438" s="105" t="str">
        <f t="shared" si="150"/>
        <v/>
      </c>
      <c r="J438" s="4" t="str">
        <f t="shared" si="151"/>
        <v/>
      </c>
      <c r="K438" s="106" t="str">
        <f t="shared" si="152"/>
        <v/>
      </c>
      <c r="L438" s="106" t="str">
        <f>IF(NOT(ISERROR(VLOOKUP(B438,Deflatores!G$42:H$64,2,FALSE))),VLOOKUP(B438,Deflatores!G$42:H$64,2,FALSE),IF(OR(ISBLANK(C438),ISBLANK(B438)),"",VLOOKUP(C438,Deflatores!G$4:H$38,2,FALSE)*H438+VLOOKUP(C438,Deflatores!G$4:I$38,3,FALSE)))</f>
        <v/>
      </c>
      <c r="M438" s="106"/>
      <c r="N438" s="106"/>
      <c r="O438" s="106"/>
    </row>
    <row r="439" spans="1:15" x14ac:dyDescent="0.2">
      <c r="A439" s="115" t="s">
        <v>482</v>
      </c>
      <c r="B439" s="113"/>
      <c r="C439" s="113"/>
      <c r="D439" s="4"/>
      <c r="E439" s="4"/>
      <c r="F439" s="106" t="str">
        <f t="shared" si="147"/>
        <v/>
      </c>
      <c r="G439" s="106" t="str">
        <f t="shared" si="148"/>
        <v/>
      </c>
      <c r="H439" s="4" t="str">
        <f t="shared" si="149"/>
        <v/>
      </c>
      <c r="I439" s="105" t="str">
        <f t="shared" si="150"/>
        <v/>
      </c>
      <c r="J439" s="4" t="str">
        <f t="shared" si="151"/>
        <v/>
      </c>
      <c r="K439" s="106" t="str">
        <f t="shared" si="152"/>
        <v/>
      </c>
      <c r="L439" s="106" t="str">
        <f>IF(NOT(ISERROR(VLOOKUP(B439,Deflatores!G$42:H$64,2,FALSE))),VLOOKUP(B439,Deflatores!G$42:H$64,2,FALSE),IF(OR(ISBLANK(C439),ISBLANK(B439)),"",VLOOKUP(C439,Deflatores!G$4:H$38,2,FALSE)*H439+VLOOKUP(C439,Deflatores!G$4:I$38,3,FALSE)))</f>
        <v/>
      </c>
      <c r="M439" s="106"/>
      <c r="N439" s="106"/>
      <c r="O439" s="106"/>
    </row>
    <row r="440" spans="1:15" x14ac:dyDescent="0.2">
      <c r="A440" s="112" t="s">
        <v>483</v>
      </c>
      <c r="B440" s="113" t="s">
        <v>49</v>
      </c>
      <c r="C440" s="113" t="s">
        <v>44</v>
      </c>
      <c r="D440" s="4">
        <v>11</v>
      </c>
      <c r="E440" s="4">
        <v>2</v>
      </c>
      <c r="F440" s="106" t="str">
        <f t="shared" si="147"/>
        <v>Média</v>
      </c>
      <c r="G440" s="106" t="str">
        <f t="shared" si="148"/>
        <v>CEA</v>
      </c>
      <c r="H440" s="4">
        <f t="shared" si="149"/>
        <v>4</v>
      </c>
      <c r="I440" s="105" t="str">
        <f t="shared" si="150"/>
        <v>A</v>
      </c>
      <c r="J440" s="4" t="str">
        <f t="shared" si="151"/>
        <v>CEI</v>
      </c>
      <c r="K440" s="106">
        <f t="shared" si="152"/>
        <v>4</v>
      </c>
      <c r="L440" s="106">
        <f>IF(NOT(ISERROR(VLOOKUP(B440,Deflatores!G$42:H$64,2,FALSE))),VLOOKUP(B440,Deflatores!G$42:H$64,2,FALSE),IF(OR(ISBLANK(C440),ISBLANK(B440)),"",VLOOKUP(C440,Deflatores!G$4:H$38,2,FALSE)*H440+VLOOKUP(C440,Deflatores!G$4:I$38,3,FALSE)))</f>
        <v>4</v>
      </c>
      <c r="M440" s="106"/>
      <c r="N440" s="106"/>
      <c r="O440" s="106"/>
    </row>
    <row r="441" spans="1:15" x14ac:dyDescent="0.2">
      <c r="A441" s="112"/>
      <c r="B441" s="113"/>
      <c r="C441" s="113"/>
      <c r="D441" s="4"/>
      <c r="E441" s="4"/>
      <c r="F441" s="106" t="str">
        <f t="shared" si="147"/>
        <v/>
      </c>
      <c r="G441" s="106" t="str">
        <f t="shared" si="148"/>
        <v/>
      </c>
      <c r="H441" s="4" t="str">
        <f t="shared" si="149"/>
        <v/>
      </c>
      <c r="I441" s="105" t="str">
        <f t="shared" si="150"/>
        <v/>
      </c>
      <c r="J441" s="4" t="str">
        <f t="shared" si="151"/>
        <v/>
      </c>
      <c r="K441" s="106" t="str">
        <f t="shared" si="152"/>
        <v/>
      </c>
      <c r="L441" s="106" t="str">
        <f>IF(NOT(ISERROR(VLOOKUP(B441,Deflatores!G$42:H$64,2,FALSE))),VLOOKUP(B441,Deflatores!G$42:H$64,2,FALSE),IF(OR(ISBLANK(C441),ISBLANK(B441)),"",VLOOKUP(C441,Deflatores!G$4:H$38,2,FALSE)*H441+VLOOKUP(C441,Deflatores!G$4:I$38,3,FALSE)))</f>
        <v/>
      </c>
      <c r="M441" s="106"/>
      <c r="N441" s="106"/>
      <c r="O441" s="106"/>
    </row>
    <row r="442" spans="1:15" x14ac:dyDescent="0.2">
      <c r="A442" s="115" t="s">
        <v>484</v>
      </c>
      <c r="B442" s="113"/>
      <c r="C442" s="113"/>
      <c r="D442" s="4"/>
      <c r="E442" s="4"/>
      <c r="F442" s="106" t="str">
        <f t="shared" si="147"/>
        <v/>
      </c>
      <c r="G442" s="106" t="str">
        <f t="shared" si="148"/>
        <v/>
      </c>
      <c r="H442" s="4" t="str">
        <f t="shared" si="149"/>
        <v/>
      </c>
      <c r="I442" s="105" t="str">
        <f t="shared" si="150"/>
        <v/>
      </c>
      <c r="J442" s="4" t="str">
        <f t="shared" si="151"/>
        <v/>
      </c>
      <c r="K442" s="106" t="str">
        <f t="shared" si="152"/>
        <v/>
      </c>
      <c r="L442" s="106" t="str">
        <f>IF(NOT(ISERROR(VLOOKUP(B442,Deflatores!G$42:H$64,2,FALSE))),VLOOKUP(B442,Deflatores!G$42:H$64,2,FALSE),IF(OR(ISBLANK(C442),ISBLANK(B442)),"",VLOOKUP(C442,Deflatores!G$4:H$38,2,FALSE)*H442+VLOOKUP(C442,Deflatores!G$4:I$38,3,FALSE)))</f>
        <v/>
      </c>
      <c r="M442" s="106"/>
      <c r="N442" s="106"/>
      <c r="O442" s="106"/>
    </row>
    <row r="443" spans="1:15" x14ac:dyDescent="0.2">
      <c r="A443" s="112" t="s">
        <v>485</v>
      </c>
      <c r="B443" s="113" t="s">
        <v>47</v>
      </c>
      <c r="C443" s="113" t="s">
        <v>44</v>
      </c>
      <c r="D443" s="4">
        <v>4</v>
      </c>
      <c r="E443" s="4">
        <v>1</v>
      </c>
      <c r="F443" s="106" t="str">
        <f t="shared" si="147"/>
        <v>Baixa</v>
      </c>
      <c r="G443" s="106" t="str">
        <f t="shared" si="148"/>
        <v>EEL</v>
      </c>
      <c r="H443" s="4">
        <f t="shared" si="149"/>
        <v>3</v>
      </c>
      <c r="I443" s="105" t="str">
        <f t="shared" si="150"/>
        <v>L</v>
      </c>
      <c r="J443" s="4" t="str">
        <f t="shared" si="151"/>
        <v>EEI</v>
      </c>
      <c r="K443" s="106">
        <f t="shared" si="152"/>
        <v>3</v>
      </c>
      <c r="L443" s="106">
        <f>IF(NOT(ISERROR(VLOOKUP(B443,Deflatores!G$42:H$64,2,FALSE))),VLOOKUP(B443,Deflatores!G$42:H$64,2,FALSE),IF(OR(ISBLANK(C443),ISBLANK(B443)),"",VLOOKUP(C443,Deflatores!G$4:H$38,2,FALSE)*H443+VLOOKUP(C443,Deflatores!G$4:I$38,3,FALSE)))</f>
        <v>3</v>
      </c>
      <c r="M443" s="106"/>
      <c r="N443" s="106"/>
      <c r="O443" s="106"/>
    </row>
    <row r="444" spans="1:15" x14ac:dyDescent="0.2">
      <c r="A444" s="112"/>
      <c r="B444" s="113"/>
      <c r="C444" s="113"/>
      <c r="D444" s="4"/>
      <c r="E444" s="4"/>
      <c r="F444" s="106" t="str">
        <f t="shared" si="147"/>
        <v/>
      </c>
      <c r="G444" s="106" t="str">
        <f t="shared" si="148"/>
        <v/>
      </c>
      <c r="H444" s="4" t="str">
        <f t="shared" si="149"/>
        <v/>
      </c>
      <c r="I444" s="105" t="str">
        <f t="shared" si="150"/>
        <v/>
      </c>
      <c r="J444" s="4" t="str">
        <f t="shared" si="151"/>
        <v/>
      </c>
      <c r="K444" s="106" t="str">
        <f t="shared" si="152"/>
        <v/>
      </c>
      <c r="L444" s="106" t="str">
        <f>IF(NOT(ISERROR(VLOOKUP(B444,Deflatores!G$42:H$64,2,FALSE))),VLOOKUP(B444,Deflatores!G$42:H$64,2,FALSE),IF(OR(ISBLANK(C444),ISBLANK(B444)),"",VLOOKUP(C444,Deflatores!G$4:H$38,2,FALSE)*H444+VLOOKUP(C444,Deflatores!G$4:I$38,3,FALSE)))</f>
        <v/>
      </c>
      <c r="M444" s="106"/>
      <c r="N444" s="106"/>
      <c r="O444" s="106"/>
    </row>
    <row r="445" spans="1:15" x14ac:dyDescent="0.2">
      <c r="A445" s="115" t="s">
        <v>486</v>
      </c>
      <c r="B445" s="113"/>
      <c r="C445" s="113"/>
      <c r="D445" s="4"/>
      <c r="E445" s="4"/>
      <c r="F445" s="106" t="str">
        <f t="shared" si="147"/>
        <v/>
      </c>
      <c r="G445" s="106" t="str">
        <f t="shared" si="148"/>
        <v/>
      </c>
      <c r="H445" s="4" t="str">
        <f t="shared" si="149"/>
        <v/>
      </c>
      <c r="I445" s="105" t="str">
        <f t="shared" si="150"/>
        <v/>
      </c>
      <c r="J445" s="4" t="str">
        <f t="shared" si="151"/>
        <v/>
      </c>
      <c r="K445" s="106" t="str">
        <f t="shared" si="152"/>
        <v/>
      </c>
      <c r="L445" s="106" t="str">
        <f>IF(NOT(ISERROR(VLOOKUP(B445,Deflatores!G$42:H$64,2,FALSE))),VLOOKUP(B445,Deflatores!G$42:H$64,2,FALSE),IF(OR(ISBLANK(C445),ISBLANK(B445)),"",VLOOKUP(C445,Deflatores!G$4:H$38,2,FALSE)*H445+VLOOKUP(C445,Deflatores!G$4:I$38,3,FALSE)))</f>
        <v/>
      </c>
      <c r="M445" s="106"/>
      <c r="N445" s="106"/>
      <c r="O445" s="106"/>
    </row>
    <row r="446" spans="1:15" x14ac:dyDescent="0.2">
      <c r="A446" s="112" t="s">
        <v>487</v>
      </c>
      <c r="B446" s="113" t="s">
        <v>47</v>
      </c>
      <c r="C446" s="113" t="s">
        <v>44</v>
      </c>
      <c r="D446" s="4">
        <v>21</v>
      </c>
      <c r="E446" s="4">
        <v>3</v>
      </c>
      <c r="F446" s="106" t="str">
        <f t="shared" si="147"/>
        <v>Alta</v>
      </c>
      <c r="G446" s="106" t="str">
        <f t="shared" si="148"/>
        <v>EEH</v>
      </c>
      <c r="H446" s="4">
        <f t="shared" si="149"/>
        <v>6</v>
      </c>
      <c r="I446" s="105" t="str">
        <f t="shared" si="150"/>
        <v>H</v>
      </c>
      <c r="J446" s="4" t="str">
        <f t="shared" si="151"/>
        <v>EEI</v>
      </c>
      <c r="K446" s="106">
        <f t="shared" si="152"/>
        <v>6</v>
      </c>
      <c r="L446" s="106">
        <f>IF(NOT(ISERROR(VLOOKUP(B446,Deflatores!G$42:H$64,2,FALSE))),VLOOKUP(B446,Deflatores!G$42:H$64,2,FALSE),IF(OR(ISBLANK(C446),ISBLANK(B446)),"",VLOOKUP(C446,Deflatores!G$4:H$38,2,FALSE)*H446+VLOOKUP(C446,Deflatores!G$4:I$38,3,FALSE)))</f>
        <v>6</v>
      </c>
      <c r="M446" s="106"/>
      <c r="N446" s="106"/>
      <c r="O446" s="106"/>
    </row>
    <row r="447" spans="1:15" x14ac:dyDescent="0.2">
      <c r="A447" s="114" t="s">
        <v>488</v>
      </c>
      <c r="B447" s="113" t="s">
        <v>49</v>
      </c>
      <c r="C447" s="113" t="s">
        <v>44</v>
      </c>
      <c r="D447" s="4">
        <v>30</v>
      </c>
      <c r="E447" s="4">
        <v>3</v>
      </c>
      <c r="F447" s="106" t="str">
        <f t="shared" si="147"/>
        <v>Alta</v>
      </c>
      <c r="G447" s="106" t="str">
        <f t="shared" si="148"/>
        <v>CEH</v>
      </c>
      <c r="H447" s="4">
        <f t="shared" si="149"/>
        <v>6</v>
      </c>
      <c r="I447" s="105" t="str">
        <f t="shared" si="150"/>
        <v>H</v>
      </c>
      <c r="J447" s="4" t="str">
        <f t="shared" si="151"/>
        <v>CEI</v>
      </c>
      <c r="K447" s="106">
        <f t="shared" si="152"/>
        <v>6</v>
      </c>
      <c r="L447" s="106">
        <f>IF(NOT(ISERROR(VLOOKUP(B447,Deflatores!G$42:H$64,2,FALSE))),VLOOKUP(B447,Deflatores!G$42:H$64,2,FALSE),IF(OR(ISBLANK(C447),ISBLANK(B447)),"",VLOOKUP(C447,Deflatores!G$4:H$38,2,FALSE)*H447+VLOOKUP(C447,Deflatores!G$4:I$38,3,FALSE)))</f>
        <v>6</v>
      </c>
      <c r="M447" s="106"/>
      <c r="N447" s="106"/>
      <c r="O447" s="106"/>
    </row>
    <row r="448" spans="1:15" x14ac:dyDescent="0.2">
      <c r="A448" s="112" t="s">
        <v>489</v>
      </c>
      <c r="B448" s="113" t="s">
        <v>47</v>
      </c>
      <c r="C448" s="113" t="s">
        <v>44</v>
      </c>
      <c r="D448" s="4">
        <v>3</v>
      </c>
      <c r="E448" s="4">
        <v>1</v>
      </c>
      <c r="F448" s="106" t="str">
        <f t="shared" si="147"/>
        <v>Baixa</v>
      </c>
      <c r="G448" s="106" t="str">
        <f t="shared" si="148"/>
        <v>EEL</v>
      </c>
      <c r="H448" s="4">
        <f t="shared" si="149"/>
        <v>3</v>
      </c>
      <c r="I448" s="105" t="str">
        <f t="shared" si="150"/>
        <v>L</v>
      </c>
      <c r="J448" s="4" t="str">
        <f t="shared" si="151"/>
        <v>EEI</v>
      </c>
      <c r="K448" s="106">
        <f t="shared" si="152"/>
        <v>3</v>
      </c>
      <c r="L448" s="106">
        <f>IF(NOT(ISERROR(VLOOKUP(B448,Deflatores!G$42:H$64,2,FALSE))),VLOOKUP(B448,Deflatores!G$42:H$64,2,FALSE),IF(OR(ISBLANK(C448),ISBLANK(B448)),"",VLOOKUP(C448,Deflatores!G$4:H$38,2,FALSE)*H448+VLOOKUP(C448,Deflatores!G$4:I$38,3,FALSE)))</f>
        <v>3</v>
      </c>
      <c r="M448" s="106"/>
      <c r="N448" s="106"/>
      <c r="O448" s="106"/>
    </row>
  </sheetData>
  <sheetProtection selectLockedCells="1" selectUnlockedCells="1"/>
  <mergeCells count="7">
    <mergeCell ref="B6:J6"/>
    <mergeCell ref="M6:O6"/>
    <mergeCell ref="A1:O3"/>
    <mergeCell ref="M4:O4"/>
    <mergeCell ref="M5:O5"/>
    <mergeCell ref="B4:J4"/>
    <mergeCell ref="B5:J5"/>
  </mergeCells>
  <conditionalFormatting sqref="C8">
    <cfRule type="cellIs" dxfId="100" priority="43" stopIfTrue="1" operator="equal">
      <formula>"I"</formula>
    </cfRule>
    <cfRule type="cellIs" dxfId="99" priority="44" stopIfTrue="1" operator="equal">
      <formula>"A"</formula>
    </cfRule>
    <cfRule type="cellIs" dxfId="98" priority="45" stopIfTrue="1" operator="equal">
      <formula>"E"</formula>
    </cfRule>
  </conditionalFormatting>
  <conditionalFormatting sqref="C9:C35">
    <cfRule type="cellIs" dxfId="97" priority="99" stopIfTrue="1" operator="equal">
      <formula>"E"</formula>
    </cfRule>
    <cfRule type="cellIs" dxfId="96" priority="97" stopIfTrue="1" operator="equal">
      <formula>"I"</formula>
    </cfRule>
    <cfRule type="cellIs" dxfId="95" priority="98" stopIfTrue="1" operator="equal">
      <formula>"A"</formula>
    </cfRule>
  </conditionalFormatting>
  <conditionalFormatting sqref="C10">
    <cfRule type="cellIs" dxfId="94" priority="84" stopIfTrue="1" operator="equal">
      <formula>"E"</formula>
    </cfRule>
    <cfRule type="cellIs" dxfId="93" priority="83" stopIfTrue="1" operator="equal">
      <formula>"A"</formula>
    </cfRule>
    <cfRule type="cellIs" dxfId="92" priority="82" stopIfTrue="1" operator="equal">
      <formula>"I"</formula>
    </cfRule>
  </conditionalFormatting>
  <conditionalFormatting sqref="C14">
    <cfRule type="cellIs" dxfId="91" priority="80" stopIfTrue="1" operator="equal">
      <formula>"A"</formula>
    </cfRule>
    <cfRule type="cellIs" dxfId="90" priority="79" stopIfTrue="1" operator="equal">
      <formula>"I"</formula>
    </cfRule>
    <cfRule type="cellIs" dxfId="89" priority="81" stopIfTrue="1" operator="equal">
      <formula>"E"</formula>
    </cfRule>
  </conditionalFormatting>
  <conditionalFormatting sqref="C36:C42">
    <cfRule type="cellIs" dxfId="88" priority="1" stopIfTrue="1" operator="equal">
      <formula>"I"</formula>
    </cfRule>
    <cfRule type="cellIs" dxfId="87" priority="2" stopIfTrue="1" operator="equal">
      <formula>"A"</formula>
    </cfRule>
    <cfRule type="cellIs" dxfId="86" priority="3" stopIfTrue="1" operator="equal">
      <formula>"E"</formula>
    </cfRule>
  </conditionalFormatting>
  <conditionalFormatting sqref="C43:C215">
    <cfRule type="cellIs" dxfId="85" priority="282" stopIfTrue="1" operator="equal">
      <formula>"E"</formula>
    </cfRule>
    <cfRule type="cellIs" dxfId="84" priority="281" stopIfTrue="1" operator="equal">
      <formula>"A"</formula>
    </cfRule>
    <cfRule type="cellIs" dxfId="83" priority="280" stopIfTrue="1" operator="equal">
      <formula>"I"</formula>
    </cfRule>
  </conditionalFormatting>
  <conditionalFormatting sqref="C177:C178">
    <cfRule type="cellIs" dxfId="82" priority="255" stopIfTrue="1" operator="equal">
      <formula>"E"</formula>
    </cfRule>
    <cfRule type="cellIs" dxfId="81" priority="254" stopIfTrue="1" operator="equal">
      <formula>"A"</formula>
    </cfRule>
    <cfRule type="cellIs" dxfId="80" priority="253" stopIfTrue="1" operator="equal">
      <formula>"I"</formula>
    </cfRule>
  </conditionalFormatting>
  <conditionalFormatting sqref="C180:C186 C300:C309">
    <cfRule type="cellIs" dxfId="79" priority="1200" stopIfTrue="1" operator="equal">
      <formula>"E"</formula>
    </cfRule>
    <cfRule type="cellIs" dxfId="78" priority="1199" stopIfTrue="1" operator="equal">
      <formula>"A"</formula>
    </cfRule>
  </conditionalFormatting>
  <conditionalFormatting sqref="C217:C229">
    <cfRule type="cellIs" dxfId="77" priority="236" stopIfTrue="1" operator="equal">
      <formula>"A"</formula>
    </cfRule>
    <cfRule type="cellIs" dxfId="76" priority="235" stopIfTrue="1" operator="equal">
      <formula>"I"</formula>
    </cfRule>
    <cfRule type="cellIs" dxfId="75" priority="237" stopIfTrue="1" operator="equal">
      <formula>"E"</formula>
    </cfRule>
  </conditionalFormatting>
  <conditionalFormatting sqref="C231:C235">
    <cfRule type="cellIs" dxfId="74" priority="243" stopIfTrue="1" operator="equal">
      <formula>"E"</formula>
    </cfRule>
    <cfRule type="cellIs" dxfId="73" priority="242" stopIfTrue="1" operator="equal">
      <formula>"A"</formula>
    </cfRule>
    <cfRule type="cellIs" dxfId="72" priority="241" stopIfTrue="1" operator="equal">
      <formula>"I"</formula>
    </cfRule>
  </conditionalFormatting>
  <conditionalFormatting sqref="C237:C264">
    <cfRule type="cellIs" dxfId="71" priority="105" stopIfTrue="1" operator="equal">
      <formula>"E"</formula>
    </cfRule>
    <cfRule type="cellIs" dxfId="70" priority="104" stopIfTrue="1" operator="equal">
      <formula>"A"</formula>
    </cfRule>
    <cfRule type="cellIs" dxfId="69" priority="103" stopIfTrue="1" operator="equal">
      <formula>"I"</formula>
    </cfRule>
  </conditionalFormatting>
  <conditionalFormatting sqref="C255:C260">
    <cfRule type="cellIs" dxfId="68" priority="93" stopIfTrue="1" operator="equal">
      <formula>"E"</formula>
    </cfRule>
    <cfRule type="cellIs" dxfId="67" priority="92" stopIfTrue="1" operator="equal">
      <formula>"A"</formula>
    </cfRule>
    <cfRule type="cellIs" dxfId="66" priority="91" stopIfTrue="1" operator="equal">
      <formula>"I"</formula>
    </cfRule>
  </conditionalFormatting>
  <conditionalFormatting sqref="C263">
    <cfRule type="cellIs" dxfId="65" priority="88" stopIfTrue="1" operator="equal">
      <formula>"I"</formula>
    </cfRule>
    <cfRule type="cellIs" dxfId="64" priority="90" stopIfTrue="1" operator="equal">
      <formula>"E"</formula>
    </cfRule>
    <cfRule type="cellIs" dxfId="63" priority="89" stopIfTrue="1" operator="equal">
      <formula>"A"</formula>
    </cfRule>
  </conditionalFormatting>
  <conditionalFormatting sqref="C265:C275">
    <cfRule type="cellIs" dxfId="62" priority="55" stopIfTrue="1" operator="equal">
      <formula>"I"</formula>
    </cfRule>
    <cfRule type="cellIs" dxfId="61" priority="56" stopIfTrue="1" operator="equal">
      <formula>"A"</formula>
    </cfRule>
    <cfRule type="cellIs" dxfId="60" priority="57" stopIfTrue="1" operator="equal">
      <formula>"E"</formula>
    </cfRule>
  </conditionalFormatting>
  <conditionalFormatting sqref="C276:C286 C315:C317">
    <cfRule type="cellIs" dxfId="59" priority="186" stopIfTrue="1" operator="equal">
      <formula>"E"</formula>
    </cfRule>
    <cfRule type="cellIs" dxfId="58" priority="185" stopIfTrue="1" operator="equal">
      <formula>"A"</formula>
    </cfRule>
  </conditionalFormatting>
  <conditionalFormatting sqref="C286:C299">
    <cfRule type="cellIs" dxfId="57" priority="176" stopIfTrue="1" operator="equal">
      <formula>"A"</formula>
    </cfRule>
    <cfRule type="cellIs" dxfId="56" priority="175" stopIfTrue="1" operator="equal">
      <formula>"I"</formula>
    </cfRule>
    <cfRule type="cellIs" dxfId="55" priority="177" stopIfTrue="1" operator="equal">
      <formula>"E"</formula>
    </cfRule>
  </conditionalFormatting>
  <conditionalFormatting sqref="C300:C309 C315:C317 C276:C286">
    <cfRule type="cellIs" dxfId="54" priority="184" stopIfTrue="1" operator="equal">
      <formula>"I"</formula>
    </cfRule>
  </conditionalFormatting>
  <conditionalFormatting sqref="C307">
    <cfRule type="cellIs" dxfId="53" priority="181" stopIfTrue="1" operator="equal">
      <formula>"I"</formula>
    </cfRule>
    <cfRule type="cellIs" dxfId="52" priority="182" stopIfTrue="1" operator="equal">
      <formula>"A"</formula>
    </cfRule>
    <cfRule type="cellIs" dxfId="51" priority="183" stopIfTrue="1" operator="equal">
      <formula>"E"</formula>
    </cfRule>
  </conditionalFormatting>
  <conditionalFormatting sqref="C310:C315">
    <cfRule type="cellIs" dxfId="50" priority="178" stopIfTrue="1" operator="equal">
      <formula>"I"</formula>
    </cfRule>
    <cfRule type="cellIs" dxfId="49" priority="179" stopIfTrue="1" operator="equal">
      <formula>"A"</formula>
    </cfRule>
    <cfRule type="cellIs" dxfId="48" priority="180" stopIfTrue="1" operator="equal">
      <formula>"E"</formula>
    </cfRule>
  </conditionalFormatting>
  <conditionalFormatting sqref="C318:C401">
    <cfRule type="cellIs" dxfId="47" priority="5" stopIfTrue="1" operator="equal">
      <formula>"A"</formula>
    </cfRule>
    <cfRule type="cellIs" dxfId="46" priority="6" stopIfTrue="1" operator="equal">
      <formula>"E"</formula>
    </cfRule>
    <cfRule type="cellIs" dxfId="45" priority="4" stopIfTrue="1" operator="equal">
      <formula>"I"</formula>
    </cfRule>
  </conditionalFormatting>
  <conditionalFormatting sqref="C402:C448">
    <cfRule type="cellIs" dxfId="44" priority="25" stopIfTrue="1" operator="equal">
      <formula>"I"</formula>
    </cfRule>
    <cfRule type="cellIs" dxfId="43" priority="26" stopIfTrue="1" operator="equal">
      <formula>"A"</formula>
    </cfRule>
    <cfRule type="cellIs" dxfId="42" priority="27" stopIfTrue="1" operator="equal">
      <formula>"E"</formula>
    </cfRule>
  </conditionalFormatting>
  <conditionalFormatting sqref="C403 C405:C407">
    <cfRule type="cellIs" dxfId="41" priority="34" stopIfTrue="1" operator="equal">
      <formula>"I"</formula>
    </cfRule>
    <cfRule type="cellIs" dxfId="40" priority="35" stopIfTrue="1" operator="equal">
      <formula>"A"</formula>
    </cfRule>
    <cfRule type="cellIs" dxfId="39" priority="36" stopIfTrue="1" operator="equal">
      <formula>"E"</formula>
    </cfRule>
  </conditionalFormatting>
  <conditionalFormatting sqref="C404">
    <cfRule type="cellIs" dxfId="38" priority="23" stopIfTrue="1" operator="equal">
      <formula>"A"</formula>
    </cfRule>
    <cfRule type="cellIs" dxfId="37" priority="22" stopIfTrue="1" operator="equal">
      <formula>"I"</formula>
    </cfRule>
    <cfRule type="cellIs" dxfId="36" priority="24" stopIfTrue="1" operator="equal">
      <formula>"E"</formula>
    </cfRule>
  </conditionalFormatting>
  <conditionalFormatting sqref="C406">
    <cfRule type="cellIs" dxfId="35" priority="21" stopIfTrue="1" operator="equal">
      <formula>"E"</formula>
    </cfRule>
    <cfRule type="cellIs" dxfId="34" priority="20" stopIfTrue="1" operator="equal">
      <formula>"A"</formula>
    </cfRule>
    <cfRule type="cellIs" dxfId="33" priority="19" stopIfTrue="1" operator="equal">
      <formula>"I"</formula>
    </cfRule>
  </conditionalFormatting>
  <conditionalFormatting sqref="E8">
    <cfRule type="cellIs" dxfId="32" priority="46" stopIfTrue="1" operator="equal">
      <formula>"I"</formula>
    </cfRule>
    <cfRule type="cellIs" dxfId="31" priority="47" stopIfTrue="1" operator="equal">
      <formula>"A"</formula>
    </cfRule>
    <cfRule type="cellIs" dxfId="30" priority="48" stopIfTrue="1" operator="equal">
      <formula>"E"</formula>
    </cfRule>
  </conditionalFormatting>
  <conditionalFormatting sqref="E199:E217">
    <cfRule type="cellIs" dxfId="29" priority="249" stopIfTrue="1" operator="equal">
      <formula>"E"</formula>
    </cfRule>
    <cfRule type="cellIs" dxfId="28" priority="248" stopIfTrue="1" operator="equal">
      <formula>"A"</formula>
    </cfRule>
    <cfRule type="cellIs" dxfId="27" priority="247" stopIfTrue="1" operator="equal">
      <formula>"I"</formula>
    </cfRule>
  </conditionalFormatting>
  <conditionalFormatting sqref="E220">
    <cfRule type="cellIs" dxfId="26" priority="244" stopIfTrue="1" operator="equal">
      <formula>"I"</formula>
    </cfRule>
    <cfRule type="cellIs" dxfId="25" priority="246" stopIfTrue="1" operator="equal">
      <formula>"E"</formula>
    </cfRule>
    <cfRule type="cellIs" dxfId="24" priority="245" stopIfTrue="1" operator="equal">
      <formula>"A"</formula>
    </cfRule>
  </conditionalFormatting>
  <conditionalFormatting sqref="E231">
    <cfRule type="cellIs" dxfId="23" priority="240" stopIfTrue="1" operator="equal">
      <formula>"E"</formula>
    </cfRule>
    <cfRule type="cellIs" dxfId="22" priority="238" stopIfTrue="1" operator="equal">
      <formula>"I"</formula>
    </cfRule>
    <cfRule type="cellIs" dxfId="21" priority="239" stopIfTrue="1" operator="equal">
      <formula>"A"</formula>
    </cfRule>
  </conditionalFormatting>
  <conditionalFormatting sqref="E237">
    <cfRule type="cellIs" dxfId="20" priority="169" stopIfTrue="1" operator="equal">
      <formula>"I"</formula>
    </cfRule>
    <cfRule type="cellIs" dxfId="19" priority="170" stopIfTrue="1" operator="equal">
      <formula>"A"</formula>
    </cfRule>
    <cfRule type="cellIs" dxfId="18" priority="171" stopIfTrue="1" operator="equal">
      <formula>"E"</formula>
    </cfRule>
  </conditionalFormatting>
  <conditionalFormatting sqref="E254">
    <cfRule type="cellIs" dxfId="17" priority="195" stopIfTrue="1" operator="equal">
      <formula>"E"</formula>
    </cfRule>
    <cfRule type="cellIs" dxfId="16" priority="193" stopIfTrue="1" operator="equal">
      <formula>"I"</formula>
    </cfRule>
    <cfRule type="cellIs" dxfId="15" priority="194" stopIfTrue="1" operator="equal">
      <formula>"A"</formula>
    </cfRule>
  </conditionalFormatting>
  <conditionalFormatting sqref="E291">
    <cfRule type="cellIs" dxfId="14" priority="192" stopIfTrue="1" operator="equal">
      <formula>"E"</formula>
    </cfRule>
    <cfRule type="cellIs" dxfId="13" priority="191" stopIfTrue="1" operator="equal">
      <formula>"A"</formula>
    </cfRule>
    <cfRule type="cellIs" dxfId="12" priority="190" stopIfTrue="1" operator="equal">
      <formula>"I"</formula>
    </cfRule>
  </conditionalFormatting>
  <conditionalFormatting sqref="E297">
    <cfRule type="cellIs" dxfId="11" priority="187" stopIfTrue="1" operator="equal">
      <formula>"I"</formula>
    </cfRule>
    <cfRule type="cellIs" dxfId="10" priority="189" stopIfTrue="1" operator="equal">
      <formula>"E"</formula>
    </cfRule>
    <cfRule type="cellIs" dxfId="9" priority="188" stopIfTrue="1" operator="equal">
      <formula>"A"</formula>
    </cfRule>
  </conditionalFormatting>
  <conditionalFormatting sqref="E401:E407">
    <cfRule type="cellIs" dxfId="8" priority="13" stopIfTrue="1" operator="equal">
      <formula>"I"</formula>
    </cfRule>
    <cfRule type="cellIs" dxfId="7" priority="14" stopIfTrue="1" operator="equal">
      <formula>"A"</formula>
    </cfRule>
    <cfRule type="cellIs" dxfId="6" priority="15" stopIfTrue="1" operator="equal">
      <formula>"E"</formula>
    </cfRule>
  </conditionalFormatting>
  <conditionalFormatting sqref="E414:E415">
    <cfRule type="cellIs" dxfId="5" priority="18" stopIfTrue="1" operator="equal">
      <formula>"E"</formula>
    </cfRule>
    <cfRule type="cellIs" dxfId="4" priority="17" stopIfTrue="1" operator="equal">
      <formula>"A"</formula>
    </cfRule>
    <cfRule type="cellIs" dxfId="3" priority="16" stopIfTrue="1" operator="equal">
      <formula>"I"</formula>
    </cfRule>
  </conditionalFormatting>
  <conditionalFormatting sqref="E424">
    <cfRule type="cellIs" dxfId="2" priority="30" stopIfTrue="1" operator="equal">
      <formula>"E"</formula>
    </cfRule>
    <cfRule type="cellIs" dxfId="1" priority="29" stopIfTrue="1" operator="equal">
      <formula>"A"</formula>
    </cfRule>
    <cfRule type="cellIs" dxfId="0" priority="28" stopIfTrue="1" operator="equal">
      <formula>"I"</formula>
    </cfRule>
  </conditionalFormatting>
  <dataValidations xWindow="635" yWindow="500" count="2">
    <dataValidation type="list" operator="equal" allowBlank="1" showInputMessage="1" showErrorMessage="1" promptTitle="Tipo da Função" prompt="ALI, AIE, EE, SE, CE_x000a_ou_x000a_Itens não mensuráveis" sqref="B231:B235 B78:B173 B402:B448 B175:B186 B217:B229 B188:B215 B237:B400 B9:B76" xr:uid="{00000000-0002-0000-0100-000000000000}">
      <formula1>TiposDeFuncao</formula1>
      <formula2>0</formula2>
    </dataValidation>
    <dataValidation type="list" operator="equal" allowBlank="1" showInputMessage="1" showErrorMessage="1" promptTitle="Tipo de Manutenção na Função" prompt="I, A, E _x000a_ou_x000a_Itens não mensuráveis" sqref="C402:C448 C231:C235 C175:C186 C217:C229 C188:C215 C237:C400 C9:C173" xr:uid="{00000000-0002-0000-0100-000001000000}">
      <formula1>TiposDeManutencao</formula1>
      <formula2>0</formula2>
    </dataValidation>
  </dataValidations>
  <pageMargins left="0.70833333333333337" right="0.70833333333333337" top="0.74791666666666667" bottom="0.74861111111111112" header="0.51180555555555551" footer="0.31527777777777777"/>
  <pageSetup paperSize="9" scale="76" firstPageNumber="0" fitToHeight="0" orientation="landscape" horizontalDpi="300" verticalDpi="300" r:id="rId1"/>
  <headerFooter alignWithMargins="0">
    <oddFooter>&amp;CPágina &amp;P de &amp;N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dimension ref="A1:L64"/>
  <sheetViews>
    <sheetView showGridLines="0" zoomScaleNormal="100" zoomScaleSheetLayoutView="100" workbookViewId="0">
      <pane ySplit="1" topLeftCell="A2" activePane="bottomLeft" state="frozen"/>
      <selection activeCell="B11" sqref="B11"/>
      <selection pane="bottomLeft" activeCell="H22" sqref="H22"/>
    </sheetView>
  </sheetViews>
  <sheetFormatPr defaultColWidth="11.5703125" defaultRowHeight="12.75" x14ac:dyDescent="0.2"/>
  <cols>
    <col min="4" max="4" width="10.5703125" customWidth="1"/>
    <col min="5" max="5" width="23.42578125" customWidth="1"/>
    <col min="6" max="6" width="53.42578125" customWidth="1"/>
    <col min="7" max="7" width="7.5703125" style="7" customWidth="1"/>
    <col min="8" max="8" width="13.42578125" style="8" customWidth="1"/>
    <col min="9" max="9" width="9.85546875" style="8" customWidth="1"/>
    <col min="10" max="11" width="10.5703125" customWidth="1"/>
    <col min="12" max="12" width="0" style="7" hidden="1" customWidth="1"/>
  </cols>
  <sheetData>
    <row r="1" spans="1:12" ht="36.6" customHeight="1" x14ac:dyDescent="0.25">
      <c r="A1" s="134" t="s">
        <v>298</v>
      </c>
      <c r="B1" s="134"/>
      <c r="C1" s="134"/>
      <c r="D1" s="134"/>
      <c r="E1" s="134"/>
      <c r="F1" s="134"/>
      <c r="G1" s="134"/>
      <c r="H1" s="134"/>
      <c r="I1" s="134"/>
      <c r="J1" s="134"/>
      <c r="K1" s="134"/>
      <c r="L1" s="9"/>
    </row>
    <row r="2" spans="1:12" ht="14.85" customHeight="1" x14ac:dyDescent="0.2">
      <c r="A2" s="161" t="s">
        <v>299</v>
      </c>
      <c r="B2" s="161"/>
      <c r="C2" s="161"/>
      <c r="D2" s="161"/>
      <c r="E2" s="161"/>
      <c r="F2" s="161"/>
      <c r="G2" s="162" t="s">
        <v>300</v>
      </c>
      <c r="H2" s="162" t="s">
        <v>301</v>
      </c>
      <c r="I2" s="162"/>
      <c r="J2" s="162" t="s">
        <v>3</v>
      </c>
      <c r="K2" s="163" t="s">
        <v>302</v>
      </c>
    </row>
    <row r="3" spans="1:12" ht="14.85" customHeight="1" x14ac:dyDescent="0.2">
      <c r="A3" s="10" t="s">
        <v>303</v>
      </c>
      <c r="B3" s="162" t="s">
        <v>304</v>
      </c>
      <c r="C3" s="162"/>
      <c r="D3" s="162"/>
      <c r="E3" s="162"/>
      <c r="F3" s="11" t="s">
        <v>305</v>
      </c>
      <c r="G3" s="162"/>
      <c r="H3" s="11" t="s">
        <v>306</v>
      </c>
      <c r="I3" s="11" t="s">
        <v>307</v>
      </c>
      <c r="J3" s="162"/>
      <c r="K3" s="163"/>
    </row>
    <row r="4" spans="1:12" x14ac:dyDescent="0.2">
      <c r="A4" s="3" t="s">
        <v>308</v>
      </c>
      <c r="B4" s="132" t="s">
        <v>309</v>
      </c>
      <c r="C4" s="132"/>
      <c r="D4" s="132"/>
      <c r="E4" s="132"/>
      <c r="F4" s="2"/>
      <c r="G4" s="12" t="s">
        <v>44</v>
      </c>
      <c r="H4" s="85">
        <v>1</v>
      </c>
      <c r="I4" s="86"/>
      <c r="J4" s="87">
        <f>SUMIF(Funções!$C$79:$C$173,Deflatores!G4,Funções!$H$79:$H$173)</f>
        <v>318</v>
      </c>
      <c r="K4" s="88">
        <f>IF(H4="",COUNTIF(Funções!C$79:C$173,G4)*I4,H4*J4)</f>
        <v>318</v>
      </c>
    </row>
    <row r="5" spans="1:12" x14ac:dyDescent="0.2">
      <c r="A5" s="3" t="s">
        <v>310</v>
      </c>
      <c r="B5" s="132" t="s">
        <v>311</v>
      </c>
      <c r="C5" s="132"/>
      <c r="D5" s="132"/>
      <c r="E5" s="132"/>
      <c r="F5" s="2" t="s">
        <v>312</v>
      </c>
      <c r="G5" s="12" t="s">
        <v>313</v>
      </c>
      <c r="H5" s="85">
        <v>0.5</v>
      </c>
      <c r="I5" s="86"/>
      <c r="J5" s="87">
        <f>SUMIF(Funções!$C$79:$C$173,Deflatores!G5,Funções!$H$79:$H$173)</f>
        <v>0</v>
      </c>
      <c r="K5" s="88">
        <f>IF(H5="",COUNTIF(Funções!C$79:C$173,G5)*I5,H5*J5)</f>
        <v>0</v>
      </c>
    </row>
    <row r="6" spans="1:12" x14ac:dyDescent="0.2">
      <c r="A6" s="3" t="s">
        <v>314</v>
      </c>
      <c r="B6" s="132" t="s">
        <v>315</v>
      </c>
      <c r="C6" s="132"/>
      <c r="D6" s="132"/>
      <c r="E6" s="132"/>
      <c r="F6" s="2" t="s">
        <v>312</v>
      </c>
      <c r="G6" s="12" t="s">
        <v>64</v>
      </c>
      <c r="H6" s="85">
        <v>0.4</v>
      </c>
      <c r="I6" s="86"/>
      <c r="J6" s="87">
        <f>SUMIF(Funções!$C$79:$C$173,Deflatores!G6,Funções!$H$79:$H$173)</f>
        <v>6</v>
      </c>
      <c r="K6" s="88">
        <f>IF(H6="",COUNTIF(Funções!C$79:C$173,G6)*I6,H6*J6)</f>
        <v>2.4000000000000004</v>
      </c>
    </row>
    <row r="7" spans="1:12" x14ac:dyDescent="0.2">
      <c r="A7" s="3"/>
      <c r="B7" s="132" t="s">
        <v>316</v>
      </c>
      <c r="C7" s="132"/>
      <c r="D7" s="132"/>
      <c r="E7" s="132"/>
      <c r="F7" s="2" t="s">
        <v>312</v>
      </c>
      <c r="G7" s="12" t="s">
        <v>317</v>
      </c>
      <c r="H7" s="85">
        <v>0.5</v>
      </c>
      <c r="I7" s="86"/>
      <c r="J7" s="87">
        <f>SUMIF(Funções!$C$79:$C$173,Deflatores!G7,Funções!$H$79:$H$173)</f>
        <v>0</v>
      </c>
      <c r="K7" s="88">
        <f>IF(H7="",COUNTIF(Funções!C$79:C$173,G7)*I7,H7*J7)</f>
        <v>0</v>
      </c>
    </row>
    <row r="8" spans="1:12" x14ac:dyDescent="0.2">
      <c r="A8" s="3"/>
      <c r="B8" s="132" t="s">
        <v>318</v>
      </c>
      <c r="C8" s="132"/>
      <c r="D8" s="132"/>
      <c r="E8" s="132"/>
      <c r="F8" s="2" t="s">
        <v>312</v>
      </c>
      <c r="G8" s="12" t="s">
        <v>319</v>
      </c>
      <c r="H8" s="85">
        <v>0.75</v>
      </c>
      <c r="I8" s="86"/>
      <c r="J8" s="87">
        <f>SUMIF(Funções!$C$79:$C$173,Deflatores!G8,Funções!$H$79:$H$173)</f>
        <v>0</v>
      </c>
      <c r="K8" s="88">
        <f>IF(H8="",COUNTIF(Funções!C$79:C$173,G8)*I8,H8*J8)</f>
        <v>0</v>
      </c>
    </row>
    <row r="9" spans="1:12" x14ac:dyDescent="0.2">
      <c r="A9" s="3"/>
      <c r="B9" s="132" t="s">
        <v>320</v>
      </c>
      <c r="C9" s="132"/>
      <c r="D9" s="132"/>
      <c r="E9" s="132"/>
      <c r="F9" s="2" t="s">
        <v>312</v>
      </c>
      <c r="G9" s="12" t="s">
        <v>321</v>
      </c>
      <c r="H9" s="85">
        <v>0.9</v>
      </c>
      <c r="I9" s="86"/>
      <c r="J9" s="87">
        <f>SUMIF(Funções!$C$79:$C$173,Deflatores!G9,Funções!$H$79:$H$173)</f>
        <v>0</v>
      </c>
      <c r="K9" s="88">
        <f>IF(H9="",COUNTIF(Funções!C$79:C$173,G9)*I9,H9*J9)</f>
        <v>0</v>
      </c>
    </row>
    <row r="10" spans="1:12" x14ac:dyDescent="0.2">
      <c r="A10" s="3"/>
      <c r="B10" s="132" t="s">
        <v>322</v>
      </c>
      <c r="C10" s="132"/>
      <c r="D10" s="132"/>
      <c r="E10" s="132"/>
      <c r="F10" s="2" t="s">
        <v>323</v>
      </c>
      <c r="G10" s="12" t="s">
        <v>324</v>
      </c>
      <c r="H10" s="85">
        <v>1</v>
      </c>
      <c r="I10" s="86"/>
      <c r="J10" s="87">
        <f>SUMIF(Funções!$C$79:$C$173,Deflatores!G10,Funções!$H$79:$H$173)</f>
        <v>0</v>
      </c>
      <c r="K10" s="88">
        <f>IF(H10="",COUNTIF(Funções!C$79:C$173,G10)*I10,H10*J10)</f>
        <v>0</v>
      </c>
    </row>
    <row r="11" spans="1:12" x14ac:dyDescent="0.2">
      <c r="A11" s="3"/>
      <c r="B11" s="132" t="s">
        <v>325</v>
      </c>
      <c r="C11" s="132"/>
      <c r="D11" s="132"/>
      <c r="E11" s="132"/>
      <c r="F11" s="2" t="s">
        <v>326</v>
      </c>
      <c r="G11" s="12" t="s">
        <v>327</v>
      </c>
      <c r="H11" s="85">
        <v>0.5</v>
      </c>
      <c r="I11" s="86"/>
      <c r="J11" s="87">
        <f>SUMIF(Funções!$C$79:$C$173,Deflatores!G11,Funções!$H$79:$H$173)</f>
        <v>0</v>
      </c>
      <c r="K11" s="88">
        <f>IF(H11="",COUNTIF(Funções!C$79:C$173,G11)*I11,H11*J11)</f>
        <v>0</v>
      </c>
    </row>
    <row r="12" spans="1:12" ht="13.5" customHeight="1" x14ac:dyDescent="0.2">
      <c r="A12" s="3"/>
      <c r="B12" s="132" t="s">
        <v>328</v>
      </c>
      <c r="C12" s="132"/>
      <c r="D12" s="132"/>
      <c r="E12" s="132"/>
      <c r="F12" s="2" t="s">
        <v>326</v>
      </c>
      <c r="G12" s="12" t="s">
        <v>329</v>
      </c>
      <c r="H12" s="85">
        <v>0.5</v>
      </c>
      <c r="I12" s="86"/>
      <c r="J12" s="87">
        <f>SUMIF(Funções!$C$79:$C$173,Deflatores!G12,Funções!$H$79:$H$173)</f>
        <v>0</v>
      </c>
      <c r="K12" s="88">
        <f>IF(H12="",COUNTIF(Funções!C$79:C$173,G12)*I12,H12*J12)</f>
        <v>0</v>
      </c>
    </row>
    <row r="13" spans="1:12" ht="13.5" customHeight="1" x14ac:dyDescent="0.2">
      <c r="A13" s="3"/>
      <c r="B13" s="132" t="s">
        <v>330</v>
      </c>
      <c r="C13" s="132"/>
      <c r="D13" s="132"/>
      <c r="E13" s="132"/>
      <c r="F13" s="2" t="s">
        <v>326</v>
      </c>
      <c r="G13" s="12" t="s">
        <v>331</v>
      </c>
      <c r="H13" s="85">
        <v>0.75</v>
      </c>
      <c r="I13" s="86"/>
      <c r="J13" s="87">
        <f>SUMIF(Funções!$C$79:$C$173,Deflatores!G13,Funções!$H$79:$H$173)</f>
        <v>0</v>
      </c>
      <c r="K13" s="88">
        <f>IF(H13="",COUNTIF(Funções!C$79:C$173,G13)*I13,H13*J13)</f>
        <v>0</v>
      </c>
    </row>
    <row r="14" spans="1:12" ht="13.5" customHeight="1" x14ac:dyDescent="0.2">
      <c r="A14" s="3"/>
      <c r="B14" s="132" t="s">
        <v>332</v>
      </c>
      <c r="C14" s="132"/>
      <c r="D14" s="132"/>
      <c r="E14" s="132"/>
      <c r="F14" s="2" t="s">
        <v>326</v>
      </c>
      <c r="G14" s="12" t="s">
        <v>333</v>
      </c>
      <c r="H14" s="85">
        <v>0.9</v>
      </c>
      <c r="I14" s="86"/>
      <c r="J14" s="87">
        <f>SUMIF(Funções!$C$79:$C$173,Deflatores!G14,Funções!$H$79:$H$173)</f>
        <v>0</v>
      </c>
      <c r="K14" s="88">
        <f>IF(H14="",COUNTIF(Funções!C$79:C$173,G14)*I14,H14*J14)</f>
        <v>0</v>
      </c>
    </row>
    <row r="15" spans="1:12" ht="13.5" customHeight="1" x14ac:dyDescent="0.2">
      <c r="A15" s="3"/>
      <c r="B15" s="132" t="s">
        <v>334</v>
      </c>
      <c r="C15" s="132"/>
      <c r="D15" s="132"/>
      <c r="E15" s="132"/>
      <c r="F15" s="2" t="s">
        <v>326</v>
      </c>
      <c r="G15" s="12" t="s">
        <v>335</v>
      </c>
      <c r="H15" s="85">
        <v>0</v>
      </c>
      <c r="I15" s="86"/>
      <c r="J15" s="87">
        <f>SUMIF(Funções!$C$79:$C$173,Deflatores!G15,Funções!$H$79:$H$173)</f>
        <v>0</v>
      </c>
      <c r="K15" s="88">
        <f>IF(H15="",COUNTIF(Funções!C$79:C$173,G15)*I15,H15*J15)</f>
        <v>0</v>
      </c>
    </row>
    <row r="16" spans="1:12" ht="13.5" customHeight="1" x14ac:dyDescent="0.2">
      <c r="A16" s="3"/>
      <c r="B16" s="132" t="s">
        <v>336</v>
      </c>
      <c r="C16" s="132"/>
      <c r="D16" s="132"/>
      <c r="E16" s="132"/>
      <c r="F16" s="2" t="s">
        <v>337</v>
      </c>
      <c r="G16" s="12" t="s">
        <v>338</v>
      </c>
      <c r="H16" s="85">
        <v>1</v>
      </c>
      <c r="I16" s="86"/>
      <c r="J16" s="87">
        <f>SUMIF(Funções!$C$79:$C$173,Deflatores!G16,Funções!$H$79:$H$173)</f>
        <v>0</v>
      </c>
      <c r="K16" s="88">
        <f>IF(H16="",COUNTIF(Funções!C$79:C$173,G16)*I16,H16*J16)</f>
        <v>0</v>
      </c>
    </row>
    <row r="17" spans="1:11" x14ac:dyDescent="0.2">
      <c r="A17" s="3"/>
      <c r="B17" s="132" t="s">
        <v>339</v>
      </c>
      <c r="C17" s="132"/>
      <c r="D17" s="132"/>
      <c r="E17" s="132"/>
      <c r="F17" s="2" t="s">
        <v>340</v>
      </c>
      <c r="G17" s="12" t="s">
        <v>341</v>
      </c>
      <c r="H17" s="85">
        <v>1</v>
      </c>
      <c r="I17" s="86"/>
      <c r="J17" s="87">
        <f>SUMIF(Funções!$C$79:$C$173,Deflatores!G17,Funções!$H$79:$H$173)</f>
        <v>0</v>
      </c>
      <c r="K17" s="88">
        <f>IF(H17="",COUNTIF(Funções!C$79:C$173,G17)*I17,H17*J17)</f>
        <v>0</v>
      </c>
    </row>
    <row r="18" spans="1:11" ht="13.5" customHeight="1" x14ac:dyDescent="0.2">
      <c r="A18" s="3"/>
      <c r="B18" s="132" t="s">
        <v>342</v>
      </c>
      <c r="C18" s="132"/>
      <c r="D18" s="132"/>
      <c r="E18" s="132"/>
      <c r="F18" s="2" t="s">
        <v>340</v>
      </c>
      <c r="G18" s="12" t="s">
        <v>343</v>
      </c>
      <c r="H18" s="85">
        <v>0.3</v>
      </c>
      <c r="I18" s="86"/>
      <c r="J18" s="87">
        <f>SUMIF(Funções!$C$79:$C$173,Deflatores!G18,Funções!$H$79:$H$173)</f>
        <v>0</v>
      </c>
      <c r="K18" s="88">
        <f>IF(H18="",COUNTIF(Funções!C$79:C$173,G18)*I18,H18*J18)</f>
        <v>0</v>
      </c>
    </row>
    <row r="19" spans="1:11" ht="13.5" customHeight="1" x14ac:dyDescent="0.2">
      <c r="A19" s="3"/>
      <c r="B19" s="132" t="s">
        <v>344</v>
      </c>
      <c r="C19" s="132"/>
      <c r="D19" s="132"/>
      <c r="E19" s="132"/>
      <c r="F19" s="2" t="s">
        <v>345</v>
      </c>
      <c r="G19" s="12" t="s">
        <v>346</v>
      </c>
      <c r="H19" s="85">
        <v>0.3</v>
      </c>
      <c r="I19" s="86"/>
      <c r="J19" s="87">
        <f>SUMIF(Funções!$C$79:$C$173,Deflatores!G19,Funções!$H$79:$H$173)</f>
        <v>0</v>
      </c>
      <c r="K19" s="88">
        <f>IF(H19="",COUNTIF(Funções!C$79:C$173,G19)*I19,H19*J19)</f>
        <v>0</v>
      </c>
    </row>
    <row r="20" spans="1:11" ht="13.5" customHeight="1" x14ac:dyDescent="0.2">
      <c r="A20" s="3"/>
      <c r="B20" s="132" t="s">
        <v>347</v>
      </c>
      <c r="C20" s="132"/>
      <c r="D20" s="132"/>
      <c r="E20" s="132"/>
      <c r="F20" s="2" t="s">
        <v>348</v>
      </c>
      <c r="G20" s="12" t="s">
        <v>349</v>
      </c>
      <c r="H20" s="85">
        <v>0.3</v>
      </c>
      <c r="I20" s="86"/>
      <c r="J20" s="87">
        <f>SUMIF(Funções!$C$79:$C$173,Deflatores!G20,Funções!$H$79:$H$173)</f>
        <v>0</v>
      </c>
      <c r="K20" s="88">
        <f>IF(H20="",COUNTIF(Funções!C$79:C$173,G20)*I20,H20*J20)</f>
        <v>0</v>
      </c>
    </row>
    <row r="21" spans="1:11" ht="13.5" customHeight="1" x14ac:dyDescent="0.2">
      <c r="A21" s="3"/>
      <c r="B21" s="132" t="s">
        <v>350</v>
      </c>
      <c r="C21" s="132"/>
      <c r="D21" s="132"/>
      <c r="E21" s="132"/>
      <c r="F21" s="2" t="s">
        <v>351</v>
      </c>
      <c r="G21" s="12" t="s">
        <v>352</v>
      </c>
      <c r="H21" s="85">
        <v>0.3</v>
      </c>
      <c r="I21" s="86"/>
      <c r="J21" s="87">
        <f>SUMIF(Funções!$C$79:$C$173,Deflatores!G21,Funções!$H$79:$H$173)</f>
        <v>0</v>
      </c>
      <c r="K21" s="88">
        <f>IF(H21="",COUNTIF(Funções!C$79:C$173,G21)*I21,H21*J21)</f>
        <v>0</v>
      </c>
    </row>
    <row r="22" spans="1:11" x14ac:dyDescent="0.2">
      <c r="A22" s="3"/>
      <c r="B22" s="132" t="s">
        <v>353</v>
      </c>
      <c r="C22" s="132"/>
      <c r="D22" s="132"/>
      <c r="E22" s="132"/>
      <c r="F22" s="2" t="s">
        <v>354</v>
      </c>
      <c r="G22" s="12" t="s">
        <v>355</v>
      </c>
      <c r="H22" s="85"/>
      <c r="I22" s="86">
        <v>0.6</v>
      </c>
      <c r="J22" s="87">
        <f>SUMIF(Funções!$C$79:$C$173,Deflatores!G22,Funções!$H$79:$H$173)</f>
        <v>0</v>
      </c>
      <c r="K22" s="88">
        <f>IF(H22="",COUNTIF(Funções!C$79:C$173,G22)*I22,H22*J22)</f>
        <v>0</v>
      </c>
    </row>
    <row r="23" spans="1:11" ht="27" customHeight="1" x14ac:dyDescent="0.2">
      <c r="A23" s="3"/>
      <c r="B23" s="164" t="s">
        <v>356</v>
      </c>
      <c r="C23" s="165"/>
      <c r="D23" s="165"/>
      <c r="E23" s="166"/>
      <c r="F23" s="84" t="s">
        <v>357</v>
      </c>
      <c r="G23" s="12" t="s">
        <v>358</v>
      </c>
      <c r="H23" s="85">
        <v>0.5</v>
      </c>
      <c r="I23" s="86"/>
      <c r="J23" s="87">
        <f>SUMIF(Funções!$C$79:$C$173,Deflatores!G23,Funções!$H$79:$H$173)</f>
        <v>0</v>
      </c>
      <c r="K23" s="88">
        <f>IF(H23="",COUNTIF(Funções!C$79:C$173,G23)*I23,H23*J23)</f>
        <v>0</v>
      </c>
    </row>
    <row r="24" spans="1:11" ht="27" customHeight="1" x14ac:dyDescent="0.2">
      <c r="A24" s="3"/>
      <c r="B24" s="164" t="s">
        <v>359</v>
      </c>
      <c r="C24" s="165"/>
      <c r="D24" s="165"/>
      <c r="E24" s="166"/>
      <c r="F24" s="84" t="s">
        <v>357</v>
      </c>
      <c r="G24" s="12" t="s">
        <v>360</v>
      </c>
      <c r="H24" s="85">
        <v>0.5</v>
      </c>
      <c r="I24" s="86"/>
      <c r="J24" s="87">
        <f>SUMIF(Funções!$C$79:$C$173,Deflatores!G24,Funções!$H$79:$H$173)</f>
        <v>0</v>
      </c>
      <c r="K24" s="88">
        <f>IF(H24="",COUNTIF(Funções!C$79:C$173,G24)*I24,H24*J24)</f>
        <v>0</v>
      </c>
    </row>
    <row r="25" spans="1:11" ht="27" customHeight="1" x14ac:dyDescent="0.2">
      <c r="A25" s="3"/>
      <c r="B25" s="167" t="s">
        <v>361</v>
      </c>
      <c r="C25" s="132"/>
      <c r="D25" s="132"/>
      <c r="E25" s="132"/>
      <c r="F25" s="84" t="s">
        <v>357</v>
      </c>
      <c r="G25" s="12" t="s">
        <v>362</v>
      </c>
      <c r="H25" s="85">
        <v>0.75</v>
      </c>
      <c r="I25" s="86"/>
      <c r="J25" s="87">
        <f>SUMIF(Funções!$C$79:$C$173,Deflatores!G25,Funções!$H$79:$H$173)</f>
        <v>0</v>
      </c>
      <c r="K25" s="88">
        <f>IF(H25="",COUNTIF(Funções!C$79:C$173,G25)*I25,H25*J25)</f>
        <v>0</v>
      </c>
    </row>
    <row r="26" spans="1:11" ht="13.5" customHeight="1" x14ac:dyDescent="0.2">
      <c r="A26" s="3"/>
      <c r="B26" s="132" t="s">
        <v>363</v>
      </c>
      <c r="C26" s="132"/>
      <c r="D26" s="132"/>
      <c r="E26" s="132"/>
      <c r="F26" s="2" t="s">
        <v>364</v>
      </c>
      <c r="G26" s="12" t="s">
        <v>365</v>
      </c>
      <c r="H26" s="85">
        <v>1</v>
      </c>
      <c r="I26" s="86"/>
      <c r="J26" s="87">
        <f>SUMIF(Funções!$C$79:$C$173,Deflatores!G26,Funções!$H$79:$H$173)</f>
        <v>0</v>
      </c>
      <c r="K26" s="88">
        <f>IF(H26="",COUNTIF(Funções!C$79:C$173,G26)*I26,H26*J26)</f>
        <v>0</v>
      </c>
    </row>
    <row r="27" spans="1:11" ht="13.5" customHeight="1" x14ac:dyDescent="0.2">
      <c r="A27" s="3"/>
      <c r="B27" s="132" t="s">
        <v>366</v>
      </c>
      <c r="C27" s="132"/>
      <c r="D27" s="132"/>
      <c r="E27" s="132"/>
      <c r="F27" s="2" t="s">
        <v>364</v>
      </c>
      <c r="G27" s="12" t="s">
        <v>367</v>
      </c>
      <c r="H27" s="85">
        <v>1</v>
      </c>
      <c r="I27" s="86"/>
      <c r="J27" s="87">
        <f>SUMIF(Funções!$C$79:$C$173,Deflatores!G27,Funções!$H$79:$H$173)</f>
        <v>0</v>
      </c>
      <c r="K27" s="88">
        <f>IF(H27="",COUNTIF(Funções!C$79:C$173,G27)*I27,H27*J27)</f>
        <v>0</v>
      </c>
    </row>
    <row r="28" spans="1:11" ht="13.5" customHeight="1" x14ac:dyDescent="0.2">
      <c r="A28" s="3"/>
      <c r="B28" s="132" t="s">
        <v>368</v>
      </c>
      <c r="C28" s="132"/>
      <c r="D28" s="132"/>
      <c r="E28" s="132"/>
      <c r="F28" s="2" t="s">
        <v>364</v>
      </c>
      <c r="G28" s="12" t="s">
        <v>369</v>
      </c>
      <c r="H28" s="85">
        <v>0.6</v>
      </c>
      <c r="I28" s="86"/>
      <c r="J28" s="87">
        <f>SUMIF(Funções!$C$79:$C$173,Deflatores!G28,Funções!$H$79:$H$173)</f>
        <v>0</v>
      </c>
      <c r="K28" s="88">
        <f>IF(H28="",COUNTIF(Funções!C$79:C$173,G28)*I28,H28*J28)</f>
        <v>0</v>
      </c>
    </row>
    <row r="29" spans="1:11" ht="13.5" customHeight="1" x14ac:dyDescent="0.2">
      <c r="A29" s="3"/>
      <c r="B29" s="132" t="s">
        <v>370</v>
      </c>
      <c r="C29" s="132"/>
      <c r="D29" s="132"/>
      <c r="E29" s="132"/>
      <c r="F29" s="2" t="s">
        <v>371</v>
      </c>
      <c r="G29" s="12" t="s">
        <v>372</v>
      </c>
      <c r="H29" s="85">
        <v>1</v>
      </c>
      <c r="I29" s="86"/>
      <c r="J29" s="87">
        <f>SUMIF(Funções!$C$79:$C$173,Deflatores!G29,Funções!$H$79:$H$173)</f>
        <v>0</v>
      </c>
      <c r="K29" s="88">
        <f>IF(H29="",COUNTIF(Funções!C$79:C$173,G29)*I29,H29*J29)</f>
        <v>0</v>
      </c>
    </row>
    <row r="30" spans="1:11" ht="13.5" customHeight="1" x14ac:dyDescent="0.2">
      <c r="A30" s="3"/>
      <c r="B30" s="132" t="s">
        <v>373</v>
      </c>
      <c r="C30" s="132"/>
      <c r="D30" s="132"/>
      <c r="E30" s="132"/>
      <c r="F30" s="2" t="s">
        <v>374</v>
      </c>
      <c r="G30" s="12" t="s">
        <v>375</v>
      </c>
      <c r="H30" s="85">
        <v>0.1</v>
      </c>
      <c r="I30" s="86"/>
      <c r="J30" s="87">
        <f>SUMIF(Funções!$C$79:$C$173,Deflatores!G30,Funções!$H$79:$H$173)</f>
        <v>0</v>
      </c>
      <c r="K30" s="88">
        <f>IF(H30="",COUNTIF(Funções!C$79:C$173,G30)*I30,H30*J30)</f>
        <v>0</v>
      </c>
    </row>
    <row r="31" spans="1:11" ht="13.5" customHeight="1" x14ac:dyDescent="0.2">
      <c r="A31" s="3"/>
      <c r="B31" s="132" t="s">
        <v>376</v>
      </c>
      <c r="C31" s="132"/>
      <c r="D31" s="132"/>
      <c r="E31" s="132"/>
      <c r="F31" s="2" t="s">
        <v>377</v>
      </c>
      <c r="G31" s="12" t="s">
        <v>378</v>
      </c>
      <c r="H31" s="85">
        <v>0.1</v>
      </c>
      <c r="I31" s="86"/>
      <c r="J31" s="87">
        <f>SUMIF(Funções!$C$79:$C$173,Deflatores!G31,Funções!$H$79:$H$173)</f>
        <v>0</v>
      </c>
      <c r="K31" s="88">
        <f>IF(H31="",COUNTIF(Funções!C$79:C$173,G31)*I31,H31*J31)</f>
        <v>0</v>
      </c>
    </row>
    <row r="32" spans="1:11" ht="13.5" customHeight="1" x14ac:dyDescent="0.2">
      <c r="A32" s="3"/>
      <c r="B32" s="98" t="s">
        <v>379</v>
      </c>
      <c r="C32" s="99"/>
      <c r="D32" s="99"/>
      <c r="E32" s="100"/>
      <c r="F32" s="2" t="s">
        <v>380</v>
      </c>
      <c r="G32" s="12" t="s">
        <v>381</v>
      </c>
      <c r="H32" s="85">
        <v>0.25</v>
      </c>
      <c r="I32" s="86"/>
      <c r="J32" s="87">
        <f>SUMIF(Funções!$C$79:$C$173,Deflatores!G32,Funções!$H$79:$H$173)</f>
        <v>0</v>
      </c>
      <c r="K32" s="88">
        <f>IF(H32="",COUNTIF(Funções!C$79:C$173,G32)*I32,H32*J32)</f>
        <v>0</v>
      </c>
    </row>
    <row r="33" spans="1:12" ht="13.5" customHeight="1" x14ac:dyDescent="0.2">
      <c r="A33" s="3"/>
      <c r="B33" s="98" t="s">
        <v>382</v>
      </c>
      <c r="C33" s="99"/>
      <c r="D33" s="99"/>
      <c r="E33" s="100"/>
      <c r="F33" s="2" t="s">
        <v>383</v>
      </c>
      <c r="G33" s="12" t="s">
        <v>384</v>
      </c>
      <c r="H33" s="85">
        <v>0.2</v>
      </c>
      <c r="I33" s="86"/>
      <c r="J33" s="87">
        <f>SUMIF(Funções!$C$79:$C$173,Deflatores!G33,Funções!$H$79:$H$173)</f>
        <v>0</v>
      </c>
      <c r="K33" s="88">
        <f>IF(H33="",COUNTIF(Funções!C$79:C$173,G33)*I33,H33*J33)</f>
        <v>0</v>
      </c>
    </row>
    <row r="34" spans="1:12" ht="13.5" customHeight="1" x14ac:dyDescent="0.2">
      <c r="A34" s="3"/>
      <c r="B34" s="98" t="s">
        <v>385</v>
      </c>
      <c r="C34" s="99"/>
      <c r="D34" s="99"/>
      <c r="E34" s="100"/>
      <c r="F34" s="2" t="s">
        <v>383</v>
      </c>
      <c r="G34" s="12" t="s">
        <v>386</v>
      </c>
      <c r="H34" s="85">
        <v>0.15</v>
      </c>
      <c r="I34" s="86"/>
      <c r="J34" s="87">
        <f>SUMIF(Funções!$C$79:$C$173,Deflatores!G34,Funções!$H$79:$H$173)</f>
        <v>0</v>
      </c>
      <c r="K34" s="88">
        <f>IF(H34="",COUNTIF(Funções!C$79:C$173,G34)*I34,H34*J34)</f>
        <v>0</v>
      </c>
    </row>
    <row r="35" spans="1:12" ht="13.5" customHeight="1" x14ac:dyDescent="0.2">
      <c r="A35" s="3"/>
      <c r="B35" s="98" t="s">
        <v>387</v>
      </c>
      <c r="C35" s="99"/>
      <c r="D35" s="99"/>
      <c r="E35" s="100"/>
      <c r="F35" s="2" t="s">
        <v>388</v>
      </c>
      <c r="G35" s="12" t="s">
        <v>389</v>
      </c>
      <c r="H35" s="85">
        <v>0.15</v>
      </c>
      <c r="I35" s="86"/>
      <c r="J35" s="87">
        <f>SUMIF(Funções!$C$79:$C$173,Deflatores!G35,Funções!$H$79:$H$173)</f>
        <v>0</v>
      </c>
      <c r="K35" s="88">
        <f>IF(H35="",COUNTIF(Funções!C$79:C$173,G35)*I35,H35*J35)</f>
        <v>0</v>
      </c>
    </row>
    <row r="36" spans="1:12" ht="13.5" customHeight="1" x14ac:dyDescent="0.2">
      <c r="A36" s="3"/>
      <c r="B36" s="132" t="s">
        <v>390</v>
      </c>
      <c r="C36" s="132"/>
      <c r="D36" s="132"/>
      <c r="E36" s="132"/>
      <c r="F36" s="2" t="s">
        <v>391</v>
      </c>
      <c r="G36" s="12" t="s">
        <v>392</v>
      </c>
      <c r="H36" s="85">
        <v>1</v>
      </c>
      <c r="I36" s="86"/>
      <c r="J36" s="87">
        <f>SUMIF(Funções!$C$79:$C$173,Deflatores!G36,Funções!$H$79:$H$173)</f>
        <v>0</v>
      </c>
      <c r="K36" s="88">
        <f>IF(H36="",COUNTIF(Funções!C$79:C$173,G36)*I36,H36*J36)</f>
        <v>0</v>
      </c>
    </row>
    <row r="37" spans="1:12" ht="13.5" customHeight="1" x14ac:dyDescent="0.2">
      <c r="A37" s="3"/>
      <c r="B37" s="132"/>
      <c r="C37" s="132"/>
      <c r="D37" s="132"/>
      <c r="E37" s="132"/>
      <c r="F37" s="2"/>
      <c r="G37" s="12" t="s">
        <v>393</v>
      </c>
      <c r="H37" s="85"/>
      <c r="I37" s="86"/>
      <c r="J37" s="87">
        <f>SUMIF(Funções!$C$79:$C$173,Deflatores!G37,Funções!$H$79:$H$173)</f>
        <v>0</v>
      </c>
      <c r="K37" s="88">
        <f>IF(H37="",COUNTIF(Funções!C$79:C$173,G37)*I37,H37*J37)</f>
        <v>0</v>
      </c>
      <c r="L37" s="7" t="s">
        <v>43</v>
      </c>
    </row>
    <row r="38" spans="1:12" ht="13.5" customHeight="1" x14ac:dyDescent="0.2">
      <c r="A38" s="3"/>
      <c r="B38" s="132"/>
      <c r="C38" s="132"/>
      <c r="D38" s="132"/>
      <c r="E38" s="132"/>
      <c r="F38" s="2"/>
      <c r="G38" s="12" t="s">
        <v>393</v>
      </c>
      <c r="H38" s="85"/>
      <c r="I38" s="86"/>
      <c r="J38" s="87">
        <f>SUMIF(Funções!$C$79:$C$173,Deflatores!G38,Funções!$H$79:$H$173)</f>
        <v>0</v>
      </c>
      <c r="K38" s="88">
        <f>IF(H38="",COUNTIF(Funções!C$79:C$173,G38)*I38,H38*J38)</f>
        <v>0</v>
      </c>
      <c r="L38" s="7" t="s">
        <v>60</v>
      </c>
    </row>
    <row r="39" spans="1:12" ht="13.5" x14ac:dyDescent="0.25">
      <c r="A39" s="61"/>
      <c r="B39" s="62"/>
      <c r="C39" s="62"/>
      <c r="D39" s="62"/>
      <c r="E39" s="62"/>
      <c r="F39" s="62"/>
      <c r="G39" s="63"/>
      <c r="H39" s="64"/>
      <c r="I39" s="64"/>
      <c r="J39" s="65"/>
      <c r="K39" s="66"/>
      <c r="L39" s="7" t="s">
        <v>47</v>
      </c>
    </row>
    <row r="40" spans="1:12" ht="14.85" customHeight="1" x14ac:dyDescent="0.2">
      <c r="A40" s="161" t="s">
        <v>298</v>
      </c>
      <c r="B40" s="161"/>
      <c r="C40" s="161"/>
      <c r="D40" s="161"/>
      <c r="E40" s="161"/>
      <c r="F40" s="161"/>
      <c r="G40" s="162" t="s">
        <v>300</v>
      </c>
      <c r="H40" s="162" t="s">
        <v>301</v>
      </c>
      <c r="I40" s="162"/>
      <c r="J40" s="162" t="s">
        <v>394</v>
      </c>
      <c r="K40" s="163" t="s">
        <v>302</v>
      </c>
      <c r="L40" s="7" t="s">
        <v>49</v>
      </c>
    </row>
    <row r="41" spans="1:12" ht="14.85" customHeight="1" x14ac:dyDescent="0.2">
      <c r="A41" s="10" t="s">
        <v>303</v>
      </c>
      <c r="B41" s="162" t="s">
        <v>304</v>
      </c>
      <c r="C41" s="162"/>
      <c r="D41" s="162"/>
      <c r="E41" s="162"/>
      <c r="F41" s="11" t="s">
        <v>305</v>
      </c>
      <c r="G41" s="162"/>
      <c r="H41" s="162"/>
      <c r="I41" s="162"/>
      <c r="J41" s="162"/>
      <c r="K41" s="163"/>
      <c r="L41" s="7" t="s">
        <v>95</v>
      </c>
    </row>
    <row r="42" spans="1:12" ht="13.5" customHeight="1" x14ac:dyDescent="0.25">
      <c r="A42" s="14"/>
      <c r="B42" s="132" t="s">
        <v>395</v>
      </c>
      <c r="C42" s="132"/>
      <c r="D42" s="132"/>
      <c r="E42" s="132"/>
      <c r="F42" s="2" t="s">
        <v>396</v>
      </c>
      <c r="G42" s="12" t="s">
        <v>397</v>
      </c>
      <c r="H42" s="168">
        <v>0.6</v>
      </c>
      <c r="I42" s="168"/>
      <c r="J42" s="15">
        <f>COUNTIF(Funções!B$79:B$173,G42)</f>
        <v>0</v>
      </c>
      <c r="K42" s="13">
        <f>SUMIF(Funções!B$79:B$173,$G42,Funções!K$79:K$173)</f>
        <v>0</v>
      </c>
      <c r="L42" s="7" t="str">
        <f t="shared" ref="L42:L64" si="0">""&amp;G42</f>
        <v>PAG</v>
      </c>
    </row>
    <row r="43" spans="1:12" ht="13.5" customHeight="1" x14ac:dyDescent="0.25">
      <c r="A43" s="14"/>
      <c r="B43" s="132" t="s">
        <v>398</v>
      </c>
      <c r="C43" s="132"/>
      <c r="D43" s="132"/>
      <c r="E43" s="132"/>
      <c r="F43" s="2" t="s">
        <v>354</v>
      </c>
      <c r="G43" s="12" t="s">
        <v>399</v>
      </c>
      <c r="H43" s="168">
        <v>0.6</v>
      </c>
      <c r="I43" s="168"/>
      <c r="J43" s="15">
        <f>COUNTIF(Funções!B$79:B$173,G43)</f>
        <v>0</v>
      </c>
      <c r="K43" s="13">
        <f>SUMIF(Funções!B$79:B$173,$G43,Funções!K$79:K$173)</f>
        <v>0</v>
      </c>
      <c r="L43" s="7" t="str">
        <f t="shared" si="0"/>
        <v>COSNF</v>
      </c>
    </row>
    <row r="44" spans="1:12" ht="13.5" customHeight="1" x14ac:dyDescent="0.25">
      <c r="A44" s="14"/>
      <c r="B44" s="132" t="s">
        <v>400</v>
      </c>
      <c r="C44" s="132"/>
      <c r="D44" s="132"/>
      <c r="E44" s="132"/>
      <c r="F44" s="2"/>
      <c r="G44" s="12" t="s">
        <v>401</v>
      </c>
      <c r="H44" s="168">
        <v>0</v>
      </c>
      <c r="I44" s="168"/>
      <c r="J44" s="15">
        <f>COUNTIF(Funções!B$79:B$173,G44)</f>
        <v>0</v>
      </c>
      <c r="K44" s="13">
        <f>SUMIF(Funções!B$79:B$173,$G44,Funções!K$79:K$173)</f>
        <v>0</v>
      </c>
      <c r="L44" s="7" t="str">
        <f t="shared" si="0"/>
        <v>DC</v>
      </c>
    </row>
    <row r="45" spans="1:12" ht="13.5" customHeight="1" x14ac:dyDescent="0.25">
      <c r="A45" s="14"/>
      <c r="B45" s="132"/>
      <c r="C45" s="132"/>
      <c r="D45" s="132"/>
      <c r="E45" s="132"/>
      <c r="F45" s="2"/>
      <c r="G45" s="12" t="s">
        <v>393</v>
      </c>
      <c r="H45" s="168"/>
      <c r="I45" s="168"/>
      <c r="J45" s="15">
        <f>COUNTIF(Funções!B$79:B$173,G45)</f>
        <v>0</v>
      </c>
      <c r="K45" s="13">
        <f>SUMIF(Funções!B$79:B$173,$G45,Funções!K$79:K$173)</f>
        <v>0</v>
      </c>
      <c r="L45" s="7" t="str">
        <f t="shared" si="0"/>
        <v xml:space="preserve">           .</v>
      </c>
    </row>
    <row r="46" spans="1:12" ht="13.5" customHeight="1" x14ac:dyDescent="0.25">
      <c r="A46" s="14"/>
      <c r="B46" s="132"/>
      <c r="C46" s="132"/>
      <c r="D46" s="132"/>
      <c r="E46" s="132"/>
      <c r="F46" s="2"/>
      <c r="G46" s="12" t="s">
        <v>393</v>
      </c>
      <c r="H46" s="168"/>
      <c r="I46" s="168"/>
      <c r="J46" s="15">
        <f>COUNTIF(Funções!B$79:B$173,G46)</f>
        <v>0</v>
      </c>
      <c r="K46" s="13">
        <f>SUMIF(Funções!B$79:B$173,$G46,Funções!K$79:K$173)</f>
        <v>0</v>
      </c>
      <c r="L46" s="7" t="str">
        <f t="shared" si="0"/>
        <v xml:space="preserve">           .</v>
      </c>
    </row>
    <row r="47" spans="1:12" ht="13.5" x14ac:dyDescent="0.25">
      <c r="A47" s="14"/>
      <c r="B47" s="132"/>
      <c r="C47" s="132"/>
      <c r="D47" s="132"/>
      <c r="E47" s="132"/>
      <c r="F47" s="2"/>
      <c r="G47" s="12" t="s">
        <v>393</v>
      </c>
      <c r="H47" s="168"/>
      <c r="I47" s="168"/>
      <c r="J47" s="15">
        <f>COUNTIF(Funções!B$79:B$173,G47)</f>
        <v>0</v>
      </c>
      <c r="K47" s="13">
        <f>SUMIF(Funções!B$79:B$173,$G47,Funções!K$79:K$173)</f>
        <v>0</v>
      </c>
      <c r="L47" s="7" t="str">
        <f t="shared" si="0"/>
        <v xml:space="preserve">           .</v>
      </c>
    </row>
    <row r="48" spans="1:12" ht="13.5" x14ac:dyDescent="0.25">
      <c r="A48" s="14"/>
      <c r="B48" s="132"/>
      <c r="C48" s="132"/>
      <c r="D48" s="132"/>
      <c r="E48" s="132"/>
      <c r="F48" s="2"/>
      <c r="G48" s="12" t="s">
        <v>393</v>
      </c>
      <c r="H48" s="168"/>
      <c r="I48" s="168"/>
      <c r="J48" s="15">
        <f>COUNTIF(Funções!B$79:B$173,G48)</f>
        <v>0</v>
      </c>
      <c r="K48" s="13">
        <f>SUMIF(Funções!B$79:B$173,$G48,Funções!K$79:K$173)</f>
        <v>0</v>
      </c>
      <c r="L48" s="7" t="str">
        <f t="shared" si="0"/>
        <v xml:space="preserve">           .</v>
      </c>
    </row>
    <row r="49" spans="1:12" ht="13.5" x14ac:dyDescent="0.25">
      <c r="A49" s="14"/>
      <c r="B49" s="132"/>
      <c r="C49" s="132"/>
      <c r="D49" s="132"/>
      <c r="E49" s="132"/>
      <c r="F49" s="2"/>
      <c r="G49" s="12" t="s">
        <v>393</v>
      </c>
      <c r="H49" s="168"/>
      <c r="I49" s="168"/>
      <c r="J49" s="15">
        <f>COUNTIF(Funções!B$79:B$173,G49)</f>
        <v>0</v>
      </c>
      <c r="K49" s="13">
        <f>SUMIF(Funções!B$79:B$173,$G49,Funções!K$79:K$173)</f>
        <v>0</v>
      </c>
      <c r="L49" s="7" t="str">
        <f t="shared" si="0"/>
        <v xml:space="preserve">           .</v>
      </c>
    </row>
    <row r="50" spans="1:12" ht="13.5" x14ac:dyDescent="0.25">
      <c r="A50" s="14"/>
      <c r="B50" s="132"/>
      <c r="C50" s="132"/>
      <c r="D50" s="132"/>
      <c r="E50" s="132"/>
      <c r="F50" s="2"/>
      <c r="G50" s="12" t="s">
        <v>393</v>
      </c>
      <c r="H50" s="168"/>
      <c r="I50" s="168"/>
      <c r="J50" s="15">
        <f>COUNTIF(Funções!B$79:B$173,G50)</f>
        <v>0</v>
      </c>
      <c r="K50" s="13">
        <f>SUMIF(Funções!B$79:B$173,$G50,Funções!K$79:K$173)</f>
        <v>0</v>
      </c>
      <c r="L50" s="7" t="str">
        <f t="shared" si="0"/>
        <v xml:space="preserve">           .</v>
      </c>
    </row>
    <row r="51" spans="1:12" ht="13.5" x14ac:dyDescent="0.25">
      <c r="A51" s="14"/>
      <c r="B51" s="132"/>
      <c r="C51" s="132"/>
      <c r="D51" s="132"/>
      <c r="E51" s="132"/>
      <c r="F51" s="2"/>
      <c r="G51" s="12" t="s">
        <v>393</v>
      </c>
      <c r="H51" s="168"/>
      <c r="I51" s="168"/>
      <c r="J51" s="15">
        <f>COUNTIF(Funções!B$79:B$173,G51)</f>
        <v>0</v>
      </c>
      <c r="K51" s="13">
        <f>SUMIF(Funções!B$79:B$173,$G51,Funções!K$79:K$173)</f>
        <v>0</v>
      </c>
      <c r="L51" s="7" t="str">
        <f t="shared" si="0"/>
        <v xml:space="preserve">           .</v>
      </c>
    </row>
    <row r="52" spans="1:12" ht="13.5" x14ac:dyDescent="0.25">
      <c r="A52" s="14"/>
      <c r="B52" s="132"/>
      <c r="C52" s="132"/>
      <c r="D52" s="132"/>
      <c r="E52" s="132"/>
      <c r="F52" s="2"/>
      <c r="G52" s="12" t="s">
        <v>393</v>
      </c>
      <c r="H52" s="168"/>
      <c r="I52" s="168"/>
      <c r="J52" s="15">
        <f>COUNTIF(Funções!B$79:B$173,G52)</f>
        <v>0</v>
      </c>
      <c r="K52" s="13">
        <f>SUMIF(Funções!B$79:B$173,$G52,Funções!K$79:K$173)</f>
        <v>0</v>
      </c>
      <c r="L52" s="7" t="str">
        <f t="shared" si="0"/>
        <v xml:space="preserve">           .</v>
      </c>
    </row>
    <row r="53" spans="1:12" ht="13.5" x14ac:dyDescent="0.25">
      <c r="A53" s="14"/>
      <c r="B53" s="132"/>
      <c r="C53" s="132"/>
      <c r="D53" s="132"/>
      <c r="E53" s="132"/>
      <c r="F53" s="2"/>
      <c r="G53" s="12" t="s">
        <v>393</v>
      </c>
      <c r="H53" s="168"/>
      <c r="I53" s="168"/>
      <c r="J53" s="15">
        <f>COUNTIF(Funções!B$79:B$173,G53)</f>
        <v>0</v>
      </c>
      <c r="K53" s="13">
        <f>SUMIF(Funções!B$79:B$173,$G53,Funções!K$79:K$173)</f>
        <v>0</v>
      </c>
      <c r="L53" s="7" t="str">
        <f t="shared" si="0"/>
        <v xml:space="preserve">           .</v>
      </c>
    </row>
    <row r="54" spans="1:12" ht="13.5" x14ac:dyDescent="0.25">
      <c r="A54" s="14"/>
      <c r="B54" s="132"/>
      <c r="C54" s="132"/>
      <c r="D54" s="132"/>
      <c r="E54" s="132"/>
      <c r="F54" s="2"/>
      <c r="G54" s="12" t="s">
        <v>393</v>
      </c>
      <c r="H54" s="168"/>
      <c r="I54" s="168"/>
      <c r="J54" s="15">
        <f>COUNTIF(Funções!B$79:B$173,G54)</f>
        <v>0</v>
      </c>
      <c r="K54" s="13">
        <f>SUMIF(Funções!B$79:B$173,$G54,Funções!K$79:K$173)</f>
        <v>0</v>
      </c>
      <c r="L54" s="7" t="str">
        <f t="shared" si="0"/>
        <v xml:space="preserve">           .</v>
      </c>
    </row>
    <row r="55" spans="1:12" ht="13.5" x14ac:dyDescent="0.25">
      <c r="A55" s="14"/>
      <c r="B55" s="132"/>
      <c r="C55" s="132"/>
      <c r="D55" s="132"/>
      <c r="E55" s="132"/>
      <c r="F55" s="2"/>
      <c r="G55" s="12" t="s">
        <v>393</v>
      </c>
      <c r="H55" s="168"/>
      <c r="I55" s="168"/>
      <c r="J55" s="15">
        <f>COUNTIF(Funções!B$79:B$173,G55)</f>
        <v>0</v>
      </c>
      <c r="K55" s="13">
        <f>SUMIF(Funções!B$79:B$173,$G55,Funções!K$79:K$173)</f>
        <v>0</v>
      </c>
      <c r="L55" s="7" t="str">
        <f t="shared" si="0"/>
        <v xml:space="preserve">           .</v>
      </c>
    </row>
    <row r="56" spans="1:12" ht="13.5" x14ac:dyDescent="0.25">
      <c r="A56" s="14"/>
      <c r="B56" s="132"/>
      <c r="C56" s="132"/>
      <c r="D56" s="132"/>
      <c r="E56" s="132"/>
      <c r="F56" s="2"/>
      <c r="G56" s="12" t="s">
        <v>393</v>
      </c>
      <c r="H56" s="168"/>
      <c r="I56" s="168"/>
      <c r="J56" s="15">
        <f>COUNTIF(Funções!B$79:B$173,G56)</f>
        <v>0</v>
      </c>
      <c r="K56" s="13">
        <f>SUMIF(Funções!B$79:B$173,$G56,Funções!K$79:K$173)</f>
        <v>0</v>
      </c>
      <c r="L56" s="7" t="str">
        <f t="shared" si="0"/>
        <v xml:space="preserve">           .</v>
      </c>
    </row>
    <row r="57" spans="1:12" ht="13.5" x14ac:dyDescent="0.25">
      <c r="A57" s="14"/>
      <c r="B57" s="132"/>
      <c r="C57" s="132"/>
      <c r="D57" s="132"/>
      <c r="E57" s="132"/>
      <c r="F57" s="2"/>
      <c r="G57" s="12" t="s">
        <v>393</v>
      </c>
      <c r="H57" s="168"/>
      <c r="I57" s="168"/>
      <c r="J57" s="15">
        <f>COUNTIF(Funções!B$79:B$173,G57)</f>
        <v>0</v>
      </c>
      <c r="K57" s="13">
        <f>SUMIF(Funções!B$79:B$173,$G57,Funções!K$79:K$173)</f>
        <v>0</v>
      </c>
      <c r="L57" s="7" t="str">
        <f t="shared" si="0"/>
        <v xml:space="preserve">           .</v>
      </c>
    </row>
    <row r="58" spans="1:12" ht="13.5" x14ac:dyDescent="0.25">
      <c r="A58" s="14"/>
      <c r="B58" s="132"/>
      <c r="C58" s="132"/>
      <c r="D58" s="132"/>
      <c r="E58" s="132"/>
      <c r="F58" s="2"/>
      <c r="G58" s="12" t="s">
        <v>393</v>
      </c>
      <c r="H58" s="168"/>
      <c r="I58" s="168"/>
      <c r="J58" s="15">
        <f>COUNTIF(Funções!B$79:B$173,G58)</f>
        <v>0</v>
      </c>
      <c r="K58" s="13">
        <f>SUMIF(Funções!B$79:B$173,$G58,Funções!K$79:K$173)</f>
        <v>0</v>
      </c>
      <c r="L58" s="7" t="str">
        <f t="shared" si="0"/>
        <v xml:space="preserve">           .</v>
      </c>
    </row>
    <row r="59" spans="1:12" ht="13.5" x14ac:dyDescent="0.25">
      <c r="A59" s="14"/>
      <c r="B59" s="132"/>
      <c r="C59" s="132"/>
      <c r="D59" s="132"/>
      <c r="E59" s="132"/>
      <c r="F59" s="2"/>
      <c r="G59" s="12" t="s">
        <v>393</v>
      </c>
      <c r="H59" s="168"/>
      <c r="I59" s="168"/>
      <c r="J59" s="15">
        <f>COUNTIF(Funções!B$79:B$173,G59)</f>
        <v>0</v>
      </c>
      <c r="K59" s="13">
        <f>SUMIF(Funções!B$79:B$173,$G59,Funções!K$79:K$173)</f>
        <v>0</v>
      </c>
      <c r="L59" s="7" t="str">
        <f t="shared" si="0"/>
        <v xml:space="preserve">           .</v>
      </c>
    </row>
    <row r="60" spans="1:12" ht="13.5" x14ac:dyDescent="0.25">
      <c r="A60" s="14"/>
      <c r="B60" s="132"/>
      <c r="C60" s="132"/>
      <c r="D60" s="132"/>
      <c r="E60" s="132"/>
      <c r="F60" s="2"/>
      <c r="G60" s="12" t="s">
        <v>393</v>
      </c>
      <c r="H60" s="168"/>
      <c r="I60" s="168"/>
      <c r="J60" s="15">
        <f>COUNTIF(Funções!B$79:B$173,G60)</f>
        <v>0</v>
      </c>
      <c r="K60" s="13">
        <f>SUMIF(Funções!B$79:B$173,$G60,Funções!K$79:K$173)</f>
        <v>0</v>
      </c>
      <c r="L60" s="7" t="str">
        <f t="shared" si="0"/>
        <v xml:space="preserve">           .</v>
      </c>
    </row>
    <row r="61" spans="1:12" ht="13.5" x14ac:dyDescent="0.25">
      <c r="A61" s="14"/>
      <c r="B61" s="132"/>
      <c r="C61" s="132"/>
      <c r="D61" s="132"/>
      <c r="E61" s="132"/>
      <c r="F61" s="2"/>
      <c r="G61" s="12" t="s">
        <v>393</v>
      </c>
      <c r="H61" s="168"/>
      <c r="I61" s="168"/>
      <c r="J61" s="15">
        <f>COUNTIF(Funções!B$79:B$173,G61)</f>
        <v>0</v>
      </c>
      <c r="K61" s="13">
        <f>SUMIF(Funções!B$79:B$173,$G61,Funções!K$79:K$173)</f>
        <v>0</v>
      </c>
      <c r="L61" s="7" t="str">
        <f t="shared" si="0"/>
        <v xml:space="preserve">           .</v>
      </c>
    </row>
    <row r="62" spans="1:12" ht="13.5" x14ac:dyDescent="0.25">
      <c r="A62" s="14"/>
      <c r="B62" s="132"/>
      <c r="C62" s="132"/>
      <c r="D62" s="132"/>
      <c r="E62" s="132"/>
      <c r="F62" s="2"/>
      <c r="G62" s="12" t="s">
        <v>393</v>
      </c>
      <c r="H62" s="168"/>
      <c r="I62" s="168"/>
      <c r="J62" s="15">
        <f>COUNTIF(Funções!B$79:B$173,G62)</f>
        <v>0</v>
      </c>
      <c r="K62" s="13">
        <f>SUMIF(Funções!B$79:B$173,$G62,Funções!K$79:K$173)</f>
        <v>0</v>
      </c>
      <c r="L62" s="7" t="str">
        <f t="shared" si="0"/>
        <v xml:space="preserve">           .</v>
      </c>
    </row>
    <row r="63" spans="1:12" ht="13.5" x14ac:dyDescent="0.25">
      <c r="A63" s="14"/>
      <c r="B63" s="132"/>
      <c r="C63" s="132"/>
      <c r="D63" s="132"/>
      <c r="E63" s="132"/>
      <c r="F63" s="2"/>
      <c r="G63" s="12" t="s">
        <v>393</v>
      </c>
      <c r="H63" s="168"/>
      <c r="I63" s="168"/>
      <c r="J63" s="15">
        <f>COUNTIF(Funções!B$79:B$173,G63)</f>
        <v>0</v>
      </c>
      <c r="K63" s="13">
        <f>SUMIF(Funções!B$79:B$173,$G63,Funções!K$79:K$173)</f>
        <v>0</v>
      </c>
      <c r="L63" s="7" t="str">
        <f t="shared" si="0"/>
        <v xml:space="preserve">           .</v>
      </c>
    </row>
    <row r="64" spans="1:12" ht="13.5" x14ac:dyDescent="0.25">
      <c r="A64" s="16"/>
      <c r="B64" s="169"/>
      <c r="C64" s="169"/>
      <c r="D64" s="169"/>
      <c r="E64" s="169"/>
      <c r="F64" s="17"/>
      <c r="G64" s="18" t="s">
        <v>393</v>
      </c>
      <c r="H64" s="170"/>
      <c r="I64" s="170"/>
      <c r="J64" s="19">
        <f>COUNTIF(Funções!B$79:B$173,G64)</f>
        <v>0</v>
      </c>
      <c r="K64" s="20">
        <f>SUMIF(Funções!B$79:B$173,$G64,Funções!K$79:K$173)</f>
        <v>0</v>
      </c>
      <c r="L64" s="7" t="str">
        <f t="shared" si="0"/>
        <v xml:space="preserve">           .</v>
      </c>
    </row>
  </sheetData>
  <sheetProtection selectLockedCells="1" selectUnlockedCells="1"/>
  <mergeCells count="90">
    <mergeCell ref="B63:E63"/>
    <mergeCell ref="H63:I63"/>
    <mergeCell ref="B64:E64"/>
    <mergeCell ref="H64:I64"/>
    <mergeCell ref="B60:E60"/>
    <mergeCell ref="H60:I60"/>
    <mergeCell ref="B61:E61"/>
    <mergeCell ref="H61:I61"/>
    <mergeCell ref="B62:E62"/>
    <mergeCell ref="H62:I62"/>
    <mergeCell ref="B57:E57"/>
    <mergeCell ref="H57:I57"/>
    <mergeCell ref="B58:E58"/>
    <mergeCell ref="H58:I58"/>
    <mergeCell ref="B59:E59"/>
    <mergeCell ref="H59:I59"/>
    <mergeCell ref="B54:E54"/>
    <mergeCell ref="H54:I54"/>
    <mergeCell ref="B55:E55"/>
    <mergeCell ref="H55:I55"/>
    <mergeCell ref="B56:E56"/>
    <mergeCell ref="H56:I56"/>
    <mergeCell ref="B51:E51"/>
    <mergeCell ref="H51:I51"/>
    <mergeCell ref="B52:E52"/>
    <mergeCell ref="H52:I52"/>
    <mergeCell ref="B53:E53"/>
    <mergeCell ref="H53:I53"/>
    <mergeCell ref="B48:E48"/>
    <mergeCell ref="H48:I48"/>
    <mergeCell ref="B49:E49"/>
    <mergeCell ref="H49:I49"/>
    <mergeCell ref="B50:E50"/>
    <mergeCell ref="H50:I50"/>
    <mergeCell ref="B45:E45"/>
    <mergeCell ref="H45:I45"/>
    <mergeCell ref="B46:E46"/>
    <mergeCell ref="H46:I46"/>
    <mergeCell ref="B47:E47"/>
    <mergeCell ref="H47:I47"/>
    <mergeCell ref="B43:E43"/>
    <mergeCell ref="H43:I43"/>
    <mergeCell ref="B44:E44"/>
    <mergeCell ref="H44:I44"/>
    <mergeCell ref="H40:I41"/>
    <mergeCell ref="J40:J41"/>
    <mergeCell ref="K40:K41"/>
    <mergeCell ref="B41:E41"/>
    <mergeCell ref="B42:E42"/>
    <mergeCell ref="H42:I42"/>
    <mergeCell ref="G40:G41"/>
    <mergeCell ref="B31:E31"/>
    <mergeCell ref="B36:E36"/>
    <mergeCell ref="B37:E37"/>
    <mergeCell ref="B38:E38"/>
    <mergeCell ref="A40:F40"/>
    <mergeCell ref="B30:E30"/>
    <mergeCell ref="B18:E18"/>
    <mergeCell ref="B19:E19"/>
    <mergeCell ref="B20:E20"/>
    <mergeCell ref="B21:E21"/>
    <mergeCell ref="B22:E22"/>
    <mergeCell ref="B24:E24"/>
    <mergeCell ref="B23:E23"/>
    <mergeCell ref="B25:E25"/>
    <mergeCell ref="B26:E26"/>
    <mergeCell ref="B27:E27"/>
    <mergeCell ref="B28:E28"/>
    <mergeCell ref="B29:E29"/>
    <mergeCell ref="B17:E17"/>
    <mergeCell ref="B6:E6"/>
    <mergeCell ref="B7:E7"/>
    <mergeCell ref="B8:E8"/>
    <mergeCell ref="B9:E9"/>
    <mergeCell ref="B10:E10"/>
    <mergeCell ref="B11:E11"/>
    <mergeCell ref="B12:E12"/>
    <mergeCell ref="B13:E13"/>
    <mergeCell ref="B15:E15"/>
    <mergeCell ref="B16:E16"/>
    <mergeCell ref="B14:E14"/>
    <mergeCell ref="B4:E4"/>
    <mergeCell ref="B5:E5"/>
    <mergeCell ref="A1:K1"/>
    <mergeCell ref="A2:F2"/>
    <mergeCell ref="G2:G3"/>
    <mergeCell ref="H2:I2"/>
    <mergeCell ref="J2:J3"/>
    <mergeCell ref="K2:K3"/>
    <mergeCell ref="B3:E3"/>
  </mergeCells>
  <pageMargins left="0.78749999999999998" right="0.78749999999999998" top="1.023611111111111" bottom="1.023611111111111" header="0.51180555555555551" footer="0.78749999999999998"/>
  <pageSetup paperSize="9" scale="48" firstPageNumber="0" orientation="portrait" horizontalDpi="300" verticalDpi="300" r:id="rId1"/>
  <headerFooter alignWithMargins="0">
    <oddFooter>&amp;CPágina &amp;P de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L52"/>
  <sheetViews>
    <sheetView showGridLines="0" view="pageBreakPreview" zoomScaleSheetLayoutView="100" workbookViewId="0">
      <pane ySplit="8" topLeftCell="A15" activePane="bottomLeft" state="frozen"/>
      <selection activeCell="B11" sqref="B11"/>
      <selection pane="bottomLeft" activeCell="A9" sqref="A9"/>
    </sheetView>
  </sheetViews>
  <sheetFormatPr defaultRowHeight="12.75" x14ac:dyDescent="0.2"/>
  <cols>
    <col min="1" max="1" width="2.85546875" customWidth="1"/>
    <col min="2" max="2" width="8.42578125" customWidth="1"/>
    <col min="3" max="3" width="11.5703125" customWidth="1"/>
    <col min="4" max="4" width="1.140625" customWidth="1"/>
    <col min="5" max="5" width="7.5703125" customWidth="1"/>
    <col min="6" max="6" width="5.85546875" customWidth="1"/>
    <col min="7" max="7" width="13.42578125" customWidth="1"/>
    <col min="8" max="8" width="8.42578125" customWidth="1"/>
    <col min="9" max="9" width="5.85546875" customWidth="1"/>
    <col min="10" max="10" width="11.5703125" customWidth="1"/>
    <col min="11" max="11" width="8.42578125" customWidth="1"/>
    <col min="12" max="12" width="6.5703125" customWidth="1"/>
  </cols>
  <sheetData>
    <row r="1" spans="1:12" x14ac:dyDescent="0.2">
      <c r="A1" s="134" t="s">
        <v>402</v>
      </c>
      <c r="B1" s="134"/>
      <c r="C1" s="134"/>
      <c r="D1" s="134"/>
      <c r="E1" s="134"/>
      <c r="F1" s="134"/>
      <c r="G1" s="134"/>
      <c r="H1" s="134"/>
      <c r="I1" s="134"/>
      <c r="J1" s="134"/>
      <c r="K1" s="134"/>
      <c r="L1" s="134"/>
    </row>
    <row r="2" spans="1:12" x14ac:dyDescent="0.2">
      <c r="A2" s="134"/>
      <c r="B2" s="134"/>
      <c r="C2" s="134"/>
      <c r="D2" s="134"/>
      <c r="E2" s="134"/>
      <c r="F2" s="134"/>
      <c r="G2" s="134"/>
      <c r="H2" s="134"/>
      <c r="I2" s="134"/>
      <c r="J2" s="134"/>
      <c r="K2" s="134"/>
      <c r="L2" s="134"/>
    </row>
    <row r="3" spans="1:12" x14ac:dyDescent="0.2">
      <c r="A3" s="134"/>
      <c r="B3" s="134"/>
      <c r="C3" s="134"/>
      <c r="D3" s="134"/>
      <c r="E3" s="134"/>
      <c r="F3" s="134"/>
      <c r="G3" s="134"/>
      <c r="H3" s="134"/>
      <c r="I3" s="134"/>
      <c r="J3" s="134"/>
      <c r="K3" s="134"/>
      <c r="L3" s="134"/>
    </row>
    <row r="4" spans="1:12" x14ac:dyDescent="0.2">
      <c r="A4" s="173" t="str">
        <f>Contagem!A5&amp;" : "&amp;Contagem!F5</f>
        <v xml:space="preserve">Aplicação : </v>
      </c>
      <c r="B4" s="173"/>
      <c r="C4" s="173"/>
      <c r="D4" s="173"/>
      <c r="E4" s="173"/>
      <c r="F4" s="148" t="str">
        <f>Contagem!A8&amp;" : "&amp;Contagem!F8</f>
        <v>Projeto : SIABI - Sistema de Avaliação de Imóveis</v>
      </c>
      <c r="G4" s="148"/>
      <c r="H4" s="148"/>
      <c r="I4" s="148"/>
      <c r="J4" s="148"/>
      <c r="K4" s="148"/>
      <c r="L4" s="148"/>
    </row>
    <row r="5" spans="1:12" x14ac:dyDescent="0.2">
      <c r="A5" s="173" t="str">
        <f>Contagem!A9&amp;" : "&amp;Contagem!F9</f>
        <v>Responsável : Luana Alves de Araujo Passos Aguiar</v>
      </c>
      <c r="B5" s="173"/>
      <c r="C5" s="173"/>
      <c r="D5" s="173"/>
      <c r="E5" s="173"/>
      <c r="F5" s="148" t="str">
        <f>Contagem!A10&amp;" : "&amp;Contagem!F10</f>
        <v xml:space="preserve">Revisor : </v>
      </c>
      <c r="G5" s="148"/>
      <c r="H5" s="148"/>
      <c r="I5" s="148"/>
      <c r="J5" s="148"/>
      <c r="K5" s="148"/>
      <c r="L5" s="148"/>
    </row>
    <row r="6" spans="1:12" x14ac:dyDescent="0.2">
      <c r="A6" s="173" t="str">
        <f>Contagem!A4&amp;" : "&amp;Contagem!F4</f>
        <v>Empresa : Secretaria de Estado de Planejamento e Gestão de Mato Grosso</v>
      </c>
      <c r="B6" s="173"/>
      <c r="C6" s="173"/>
      <c r="D6" s="173"/>
      <c r="E6" s="173"/>
      <c r="F6" s="148" t="str">
        <f>"Tipo de Contagem : "&amp;Contagem!F6</f>
        <v>Tipo de Contagem : Projeto de Desenvolvimento</v>
      </c>
      <c r="G6" s="148"/>
      <c r="H6" s="148"/>
      <c r="I6" s="148"/>
      <c r="J6" s="148"/>
      <c r="K6" s="148"/>
      <c r="L6" s="148"/>
    </row>
    <row r="7" spans="1:12" ht="12.75" customHeight="1" x14ac:dyDescent="0.2">
      <c r="A7" s="175" t="s">
        <v>403</v>
      </c>
      <c r="B7" s="175"/>
      <c r="C7" s="176" t="s">
        <v>404</v>
      </c>
      <c r="D7" s="176"/>
      <c r="E7" s="176"/>
      <c r="F7" s="176"/>
      <c r="G7" s="171" t="s">
        <v>405</v>
      </c>
      <c r="H7" s="171" t="s">
        <v>406</v>
      </c>
      <c r="I7" s="53"/>
      <c r="J7" s="171" t="s">
        <v>407</v>
      </c>
      <c r="K7" s="171"/>
      <c r="L7" s="172" t="s">
        <v>406</v>
      </c>
    </row>
    <row r="8" spans="1:12" x14ac:dyDescent="0.2">
      <c r="A8" s="175"/>
      <c r="B8" s="175"/>
      <c r="C8" s="176"/>
      <c r="D8" s="176"/>
      <c r="E8" s="176"/>
      <c r="F8" s="176"/>
      <c r="G8" s="171"/>
      <c r="H8" s="171"/>
      <c r="I8" s="54"/>
      <c r="J8" s="171"/>
      <c r="K8" s="171"/>
      <c r="L8" s="172"/>
    </row>
    <row r="9" spans="1:12" ht="6" customHeight="1" x14ac:dyDescent="0.25">
      <c r="A9" s="33"/>
      <c r="B9" s="34"/>
      <c r="C9" s="34"/>
      <c r="D9" s="34"/>
      <c r="E9" s="34"/>
      <c r="F9" s="34"/>
      <c r="G9" s="34"/>
      <c r="H9" s="34"/>
      <c r="I9" s="34"/>
      <c r="J9" s="34"/>
      <c r="K9" s="34"/>
      <c r="L9" s="35"/>
    </row>
    <row r="10" spans="1:12" ht="13.5" x14ac:dyDescent="0.25">
      <c r="A10" s="36"/>
      <c r="B10" s="37" t="s">
        <v>47</v>
      </c>
      <c r="C10" s="38">
        <f>COUNTIF(Funções!G79:G173,"EEL")</f>
        <v>12</v>
      </c>
      <c r="D10" s="37"/>
      <c r="E10" s="39" t="s">
        <v>408</v>
      </c>
      <c r="F10" s="39" t="s">
        <v>409</v>
      </c>
      <c r="G10" s="38">
        <f>C10*3</f>
        <v>36</v>
      </c>
      <c r="H10" s="37"/>
      <c r="I10" s="21"/>
      <c r="J10" s="40" t="str">
        <f>Deflatores!$G$4&amp;"="</f>
        <v>I=</v>
      </c>
      <c r="K10" s="41">
        <f>SUMIF(Funções!$J$79:$J$173,"EE"&amp;Deflatores!G4,Funções!$L$79:$L$173)</f>
        <v>124</v>
      </c>
      <c r="L10" s="42"/>
    </row>
    <row r="11" spans="1:12" ht="13.5" x14ac:dyDescent="0.25">
      <c r="A11" s="43"/>
      <c r="B11" s="37"/>
      <c r="C11" s="38">
        <f>COUNTIF(Funções!G79:G173,"EEA")</f>
        <v>4</v>
      </c>
      <c r="D11" s="37"/>
      <c r="E11" s="39" t="s">
        <v>410</v>
      </c>
      <c r="F11" s="39" t="s">
        <v>411</v>
      </c>
      <c r="G11" s="38">
        <f>C11*4</f>
        <v>16</v>
      </c>
      <c r="H11" s="37"/>
      <c r="I11" s="21"/>
      <c r="J11" s="40" t="str">
        <f>Deflatores!$G$5&amp;"="</f>
        <v>A=</v>
      </c>
      <c r="K11" s="41">
        <f>SUMIF(Funções!$J$79:$J$173,"EE"&amp;Deflatores!G5,Funções!$L$79:$L$173)</f>
        <v>0</v>
      </c>
      <c r="L11" s="42"/>
    </row>
    <row r="12" spans="1:12" ht="13.5" x14ac:dyDescent="0.25">
      <c r="A12" s="43"/>
      <c r="B12" s="37"/>
      <c r="C12" s="38">
        <f>COUNTIF(Funções!G79:G173,"EEH")</f>
        <v>12</v>
      </c>
      <c r="D12" s="37"/>
      <c r="E12" s="39" t="s">
        <v>412</v>
      </c>
      <c r="F12" s="39" t="s">
        <v>413</v>
      </c>
      <c r="G12" s="38">
        <f>C12*6</f>
        <v>72</v>
      </c>
      <c r="H12" s="37"/>
      <c r="I12" s="21"/>
      <c r="J12" s="40" t="str">
        <f>Deflatores!$G$6&amp;"="</f>
        <v>E=</v>
      </c>
      <c r="K12" s="41">
        <f>SUMIF(Funções!$J$79:$J$173,"EE"&amp;Deflatores!G6,Funções!$L$79:$L$173)</f>
        <v>0</v>
      </c>
      <c r="L12" s="44"/>
    </row>
    <row r="13" spans="1:12" ht="13.5" x14ac:dyDescent="0.25">
      <c r="A13" s="43"/>
      <c r="B13" s="37"/>
      <c r="C13" s="37"/>
      <c r="D13" s="37"/>
      <c r="E13" s="37"/>
      <c r="F13" s="37"/>
      <c r="G13" s="37"/>
      <c r="H13" s="37"/>
      <c r="I13" s="37"/>
      <c r="J13" s="37"/>
      <c r="K13" s="45"/>
      <c r="L13" s="42"/>
    </row>
    <row r="14" spans="1:12" ht="13.5" x14ac:dyDescent="0.25">
      <c r="A14" s="43"/>
      <c r="B14" s="46" t="s">
        <v>414</v>
      </c>
      <c r="C14" s="38">
        <f>SUM(C10:C12)</f>
        <v>28</v>
      </c>
      <c r="D14" s="37"/>
      <c r="E14" s="37"/>
      <c r="F14" s="46" t="s">
        <v>415</v>
      </c>
      <c r="G14" s="38">
        <f>SUM(G10:G12)</f>
        <v>124</v>
      </c>
      <c r="H14" s="21">
        <f>IF($G$45&lt;&gt;0,G14/$G$45,"")</f>
        <v>0.38271604938271603</v>
      </c>
      <c r="J14" s="40"/>
      <c r="K14" s="41">
        <f>SUM(K10:K13)</f>
        <v>124</v>
      </c>
      <c r="L14" s="22">
        <f>IF('Sumário 2'!L11&lt;&gt;0,K14/'Sumário 2'!L11,"")</f>
        <v>9.9598393574297187E-2</v>
      </c>
    </row>
    <row r="15" spans="1:12" ht="6" customHeight="1" x14ac:dyDescent="0.25">
      <c r="A15" s="47"/>
      <c r="B15" s="40"/>
      <c r="C15" s="40"/>
      <c r="D15" s="40"/>
      <c r="E15" s="40"/>
      <c r="F15" s="40"/>
      <c r="G15" s="40"/>
      <c r="H15" s="40"/>
      <c r="I15" s="40"/>
      <c r="J15" s="40"/>
      <c r="K15" s="40"/>
      <c r="L15" s="48"/>
    </row>
    <row r="16" spans="1:12" ht="6" customHeight="1" x14ac:dyDescent="0.25">
      <c r="A16" s="43"/>
      <c r="B16" s="37"/>
      <c r="C16" s="37"/>
      <c r="D16" s="37"/>
      <c r="E16" s="37"/>
      <c r="F16" s="37"/>
      <c r="G16" s="37"/>
      <c r="H16" s="37"/>
      <c r="I16" s="37"/>
      <c r="J16" s="37"/>
      <c r="K16" s="37"/>
      <c r="L16" s="42"/>
    </row>
    <row r="17" spans="1:12" ht="13.5" x14ac:dyDescent="0.25">
      <c r="A17" s="43"/>
      <c r="B17" s="37" t="s">
        <v>95</v>
      </c>
      <c r="C17" s="40">
        <f>COUNTIF(Funções!G79:G173,"SEL")</f>
        <v>0</v>
      </c>
      <c r="D17" s="37"/>
      <c r="E17" s="39" t="s">
        <v>408</v>
      </c>
      <c r="F17" s="39" t="s">
        <v>411</v>
      </c>
      <c r="G17" s="40">
        <f>C17*4</f>
        <v>0</v>
      </c>
      <c r="H17" s="37"/>
      <c r="I17" s="37"/>
      <c r="J17" s="40" t="str">
        <f>Deflatores!$G$4&amp;"="</f>
        <v>I=</v>
      </c>
      <c r="K17" s="49">
        <f>SUMIF(Funções!$J$79:$J$173,"SE"&amp;Deflatores!$G$4,Funções!$L$79:$L$173)</f>
        <v>21</v>
      </c>
      <c r="L17" s="42"/>
    </row>
    <row r="18" spans="1:12" ht="13.5" x14ac:dyDescent="0.25">
      <c r="A18" s="43"/>
      <c r="B18" s="37"/>
      <c r="C18" s="40">
        <f>COUNTIF(Funções!G79:G173,"SEA")</f>
        <v>0</v>
      </c>
      <c r="D18" s="37"/>
      <c r="E18" s="39" t="s">
        <v>410</v>
      </c>
      <c r="F18" s="39" t="s">
        <v>416</v>
      </c>
      <c r="G18" s="40">
        <f>C18*5</f>
        <v>0</v>
      </c>
      <c r="H18" s="37"/>
      <c r="I18" s="37"/>
      <c r="J18" s="40" t="str">
        <f>Deflatores!$G$5&amp;"="</f>
        <v>A=</v>
      </c>
      <c r="K18" s="49">
        <f>SUMIF(Funções!$J$79:$J$173,"SE"&amp;Deflatores!$G$5,Funções!$L$79:$L$173)</f>
        <v>0</v>
      </c>
      <c r="L18" s="42"/>
    </row>
    <row r="19" spans="1:12" ht="13.5" x14ac:dyDescent="0.25">
      <c r="A19" s="43"/>
      <c r="B19" s="37"/>
      <c r="C19" s="40">
        <f>COUNTIF(Funções!G79:G173,"SEH")</f>
        <v>3</v>
      </c>
      <c r="D19" s="37"/>
      <c r="E19" s="39" t="s">
        <v>412</v>
      </c>
      <c r="F19" s="39" t="s">
        <v>417</v>
      </c>
      <c r="G19" s="40">
        <f>C19*7</f>
        <v>21</v>
      </c>
      <c r="H19" s="37"/>
      <c r="I19" s="37"/>
      <c r="J19" s="40" t="str">
        <f>Deflatores!$G$6&amp;"="</f>
        <v>E=</v>
      </c>
      <c r="K19" s="49">
        <f>SUMIF(Funções!$J$79:$J$173,"SE"&amp;Deflatores!$G$6,Funções!$L$79:$L$173)</f>
        <v>0</v>
      </c>
      <c r="L19" s="44"/>
    </row>
    <row r="20" spans="1:12" ht="13.5" x14ac:dyDescent="0.25">
      <c r="A20" s="43"/>
      <c r="B20" s="37"/>
      <c r="C20" s="37"/>
      <c r="D20" s="37"/>
      <c r="E20" s="37"/>
      <c r="F20" s="37"/>
      <c r="G20" s="37"/>
      <c r="H20" s="37"/>
      <c r="I20" s="37"/>
      <c r="J20" s="37"/>
      <c r="K20" s="45"/>
      <c r="L20" s="42"/>
    </row>
    <row r="21" spans="1:12" ht="13.5" x14ac:dyDescent="0.25">
      <c r="A21" s="43"/>
      <c r="B21" s="46" t="s">
        <v>414</v>
      </c>
      <c r="C21" s="38">
        <f>SUM(C17:C19)</f>
        <v>3</v>
      </c>
      <c r="D21" s="37"/>
      <c r="E21" s="37"/>
      <c r="F21" s="46" t="s">
        <v>415</v>
      </c>
      <c r="G21" s="38">
        <f>SUM(G17:G19)</f>
        <v>21</v>
      </c>
      <c r="H21" s="21">
        <f>IF($G$45&lt;&gt;0,G21/$G$45,"")</f>
        <v>6.4814814814814811E-2</v>
      </c>
      <c r="J21" s="40"/>
      <c r="K21" s="41">
        <f>SUM(K17:K20)</f>
        <v>21</v>
      </c>
      <c r="L21" s="22">
        <f>IF('Sumário 2'!L11&lt;&gt;0,K21/'Sumário 2'!L11,"")</f>
        <v>1.6867469879518072E-2</v>
      </c>
    </row>
    <row r="22" spans="1:12" ht="6" customHeight="1" x14ac:dyDescent="0.25">
      <c r="A22" s="47"/>
      <c r="B22" s="40"/>
      <c r="C22" s="40"/>
      <c r="D22" s="40"/>
      <c r="E22" s="40"/>
      <c r="F22" s="40"/>
      <c r="G22" s="40"/>
      <c r="H22" s="40"/>
      <c r="I22" s="40"/>
      <c r="J22" s="40"/>
      <c r="K22" s="40"/>
      <c r="L22" s="48"/>
    </row>
    <row r="23" spans="1:12" ht="6" customHeight="1" x14ac:dyDescent="0.25">
      <c r="A23" s="33"/>
      <c r="B23" s="34"/>
      <c r="C23" s="37"/>
      <c r="D23" s="34"/>
      <c r="E23" s="34"/>
      <c r="F23" s="34"/>
      <c r="G23" s="37"/>
      <c r="H23" s="34"/>
      <c r="I23" s="34"/>
      <c r="J23" s="34"/>
      <c r="K23" s="34"/>
      <c r="L23" s="35"/>
    </row>
    <row r="24" spans="1:12" ht="13.5" x14ac:dyDescent="0.25">
      <c r="A24" s="43"/>
      <c r="B24" s="37" t="s">
        <v>49</v>
      </c>
      <c r="C24" s="38">
        <f>COUNTIF(Funções!G79:G173,"CEL")</f>
        <v>21</v>
      </c>
      <c r="D24" s="37"/>
      <c r="E24" s="39" t="s">
        <v>408</v>
      </c>
      <c r="F24" s="39" t="s">
        <v>409</v>
      </c>
      <c r="G24" s="38">
        <f>C24*3</f>
        <v>63</v>
      </c>
      <c r="H24" s="37"/>
      <c r="I24" s="37"/>
      <c r="J24" s="40" t="str">
        <f>Deflatores!$G$4&amp;"="</f>
        <v>I=</v>
      </c>
      <c r="K24" s="41">
        <f>SUMIF(Funções!$J$79:$J$173,"CE"&amp;Deflatores!$G$4,Funções!$L$79:$L$173)</f>
        <v>109</v>
      </c>
      <c r="L24" s="42"/>
    </row>
    <row r="25" spans="1:12" ht="13.5" x14ac:dyDescent="0.25">
      <c r="A25" s="43"/>
      <c r="B25" s="37"/>
      <c r="C25" s="38">
        <f>COUNTIF(Funções!G79:G173,"CEA")</f>
        <v>4</v>
      </c>
      <c r="D25" s="37"/>
      <c r="E25" s="39" t="s">
        <v>410</v>
      </c>
      <c r="F25" s="39" t="s">
        <v>411</v>
      </c>
      <c r="G25" s="38">
        <f>C25*4</f>
        <v>16</v>
      </c>
      <c r="H25" s="37"/>
      <c r="I25" s="37"/>
      <c r="J25" s="40" t="str">
        <f>Deflatores!$G$5&amp;"="</f>
        <v>A=</v>
      </c>
      <c r="K25" s="41">
        <f>SUMIF(Funções!$J$79:$J$173,"CE"&amp;Deflatores!$G$5,Funções!$L$79:$L$173)</f>
        <v>0</v>
      </c>
      <c r="L25" s="42"/>
    </row>
    <row r="26" spans="1:12" ht="13.5" x14ac:dyDescent="0.25">
      <c r="A26" s="43"/>
      <c r="B26" s="37"/>
      <c r="C26" s="38">
        <f>COUNTIF(Funções!G79:G173,"CEH")</f>
        <v>6</v>
      </c>
      <c r="D26" s="37"/>
      <c r="E26" s="39" t="s">
        <v>412</v>
      </c>
      <c r="F26" s="39" t="s">
        <v>413</v>
      </c>
      <c r="G26" s="38">
        <f>C26*6</f>
        <v>36</v>
      </c>
      <c r="H26" s="37"/>
      <c r="I26" s="37"/>
      <c r="J26" s="40" t="str">
        <f>Deflatores!$G$6&amp;"="</f>
        <v>E=</v>
      </c>
      <c r="K26" s="41">
        <f>SUMIF(Funções!$J$79:$J$173,"CE"&amp;Deflatores!$G$6,Funções!$L$79:$L$173)</f>
        <v>2.4000000000000004</v>
      </c>
      <c r="L26" s="44"/>
    </row>
    <row r="27" spans="1:12" ht="13.5" x14ac:dyDescent="0.25">
      <c r="A27" s="43"/>
      <c r="B27" s="37"/>
      <c r="C27" s="37"/>
      <c r="D27" s="37"/>
      <c r="E27" s="37"/>
      <c r="F27" s="37"/>
      <c r="G27" s="37"/>
      <c r="H27" s="37"/>
      <c r="I27" s="37"/>
      <c r="J27" s="37"/>
      <c r="K27" s="45"/>
      <c r="L27" s="42"/>
    </row>
    <row r="28" spans="1:12" ht="13.5" x14ac:dyDescent="0.25">
      <c r="A28" s="43"/>
      <c r="B28" s="46" t="s">
        <v>414</v>
      </c>
      <c r="C28" s="38">
        <f>SUM(C24:C26)</f>
        <v>31</v>
      </c>
      <c r="D28" s="37"/>
      <c r="E28" s="37"/>
      <c r="F28" s="46" t="s">
        <v>415</v>
      </c>
      <c r="G28" s="38">
        <f>SUM(G24:G26)</f>
        <v>115</v>
      </c>
      <c r="H28" s="21">
        <f>IF($G$45&lt;&gt;0,G28/$G$45,"")</f>
        <v>0.35493827160493829</v>
      </c>
      <c r="J28" s="40"/>
      <c r="K28" s="41">
        <f>SUM(K24:K27)</f>
        <v>111.4</v>
      </c>
      <c r="L28" s="22">
        <f>IF('Sumário 2'!L11&lt;&gt;0,K28/'Sumário 2'!L11,"")</f>
        <v>8.9477911646586347E-2</v>
      </c>
    </row>
    <row r="29" spans="1:12" ht="6" customHeight="1" x14ac:dyDescent="0.25">
      <c r="A29" s="47"/>
      <c r="B29" s="40"/>
      <c r="C29" s="40"/>
      <c r="D29" s="40"/>
      <c r="E29" s="40"/>
      <c r="F29" s="40"/>
      <c r="G29" s="40"/>
      <c r="H29" s="40"/>
      <c r="I29" s="40"/>
      <c r="J29" s="40"/>
      <c r="K29" s="40"/>
      <c r="L29" s="48"/>
    </row>
    <row r="30" spans="1:12" ht="6" customHeight="1" x14ac:dyDescent="0.25">
      <c r="A30" s="33"/>
      <c r="B30" s="34"/>
      <c r="C30" s="37"/>
      <c r="D30" s="34"/>
      <c r="E30" s="34"/>
      <c r="F30" s="34"/>
      <c r="G30" s="37"/>
      <c r="H30" s="34"/>
      <c r="I30" s="34"/>
      <c r="J30" s="34"/>
      <c r="K30" s="34"/>
      <c r="L30" s="35"/>
    </row>
    <row r="31" spans="1:12" ht="13.5" x14ac:dyDescent="0.25">
      <c r="A31" s="43"/>
      <c r="B31" s="37" t="s">
        <v>43</v>
      </c>
      <c r="C31" s="38">
        <f>COUNTIF(Funções!G79:G173,"ALIL")</f>
        <v>7</v>
      </c>
      <c r="D31" s="37"/>
      <c r="E31" s="37" t="s">
        <v>408</v>
      </c>
      <c r="F31" s="37" t="s">
        <v>417</v>
      </c>
      <c r="G31" s="38">
        <f>C31*7</f>
        <v>49</v>
      </c>
      <c r="H31" s="37"/>
      <c r="I31" s="37"/>
      <c r="J31" s="40" t="str">
        <f>Deflatores!$G$4&amp;"="</f>
        <v>I=</v>
      </c>
      <c r="K31" s="41">
        <f>SUMIF(Funções!$J$79:$J$173,"ALI"&amp;Deflatores!$G$4,Funções!$L$79:$L$173)</f>
        <v>59</v>
      </c>
      <c r="L31" s="42"/>
    </row>
    <row r="32" spans="1:12" ht="13.5" x14ac:dyDescent="0.25">
      <c r="A32" s="43"/>
      <c r="B32" s="37"/>
      <c r="C32" s="38">
        <f>COUNTIF(Funções!G79:G173,"ALIA")</f>
        <v>1</v>
      </c>
      <c r="D32" s="37"/>
      <c r="E32" s="37" t="s">
        <v>410</v>
      </c>
      <c r="F32" s="37" t="s">
        <v>418</v>
      </c>
      <c r="G32" s="38">
        <f>C32*10</f>
        <v>10</v>
      </c>
      <c r="H32" s="37"/>
      <c r="I32" s="37"/>
      <c r="J32" s="40" t="str">
        <f>Deflatores!$G$5&amp;"="</f>
        <v>A=</v>
      </c>
      <c r="K32" s="41">
        <f>SUMIF(Funções!$J$79:$J$173,"ALI"&amp;Deflatores!$G$5,Funções!$L$79:$L$173)</f>
        <v>0</v>
      </c>
      <c r="L32" s="42"/>
    </row>
    <row r="33" spans="1:12" ht="13.5" x14ac:dyDescent="0.25">
      <c r="A33" s="43"/>
      <c r="B33" s="37"/>
      <c r="C33" s="38">
        <f>COUNTIF(Funções!G79:G173,"ALIH")</f>
        <v>0</v>
      </c>
      <c r="D33" s="37"/>
      <c r="E33" s="37" t="s">
        <v>412</v>
      </c>
      <c r="F33" s="37" t="s">
        <v>419</v>
      </c>
      <c r="G33" s="38">
        <f>C33*15</f>
        <v>0</v>
      </c>
      <c r="H33" s="37"/>
      <c r="I33" s="37"/>
      <c r="J33" s="40" t="str">
        <f>Deflatores!$G$6&amp;"="</f>
        <v>E=</v>
      </c>
      <c r="K33" s="41">
        <f>SUMIF(Funções!$J$79:$J$173,"ALI"&amp;Deflatores!$G$6,Funções!$L$79:$L$173)</f>
        <v>0</v>
      </c>
      <c r="L33" s="44"/>
    </row>
    <row r="34" spans="1:12" ht="13.5" x14ac:dyDescent="0.25">
      <c r="A34" s="43"/>
      <c r="B34" s="37"/>
      <c r="C34" s="37"/>
      <c r="D34" s="37"/>
      <c r="E34" s="37"/>
      <c r="F34" s="37"/>
      <c r="G34" s="37"/>
      <c r="H34" s="37"/>
      <c r="I34" s="37"/>
      <c r="J34" s="37"/>
      <c r="K34" s="45"/>
      <c r="L34" s="42"/>
    </row>
    <row r="35" spans="1:12" ht="13.5" x14ac:dyDescent="0.25">
      <c r="A35" s="43"/>
      <c r="B35" s="46" t="s">
        <v>414</v>
      </c>
      <c r="C35" s="38">
        <f>SUM(C31:C33)</f>
        <v>8</v>
      </c>
      <c r="D35" s="37"/>
      <c r="E35" s="37"/>
      <c r="F35" s="46" t="s">
        <v>415</v>
      </c>
      <c r="G35" s="38">
        <f>SUM(G31:G33)</f>
        <v>59</v>
      </c>
      <c r="H35" s="21">
        <f>IF($G$45&lt;&gt;0,G35/$G$45,"")</f>
        <v>0.18209876543209877</v>
      </c>
      <c r="J35" s="40"/>
      <c r="K35" s="41">
        <f>SUM(K31:K34)</f>
        <v>59</v>
      </c>
      <c r="L35" s="22">
        <f>IF('Sumário 2'!L11&lt;&gt;0,K35/'Sumário 2'!L11,"")</f>
        <v>4.7389558232931728E-2</v>
      </c>
    </row>
    <row r="36" spans="1:12" ht="6" customHeight="1" x14ac:dyDescent="0.25">
      <c r="A36" s="47"/>
      <c r="B36" s="40"/>
      <c r="C36" s="40"/>
      <c r="D36" s="40"/>
      <c r="E36" s="40"/>
      <c r="F36" s="40"/>
      <c r="G36" s="40"/>
      <c r="H36" s="40"/>
      <c r="I36" s="40"/>
      <c r="J36" s="40"/>
      <c r="K36" s="40"/>
      <c r="L36" s="48"/>
    </row>
    <row r="37" spans="1:12" ht="6" customHeight="1" x14ac:dyDescent="0.25">
      <c r="A37" s="33"/>
      <c r="B37" s="34"/>
      <c r="C37" s="37"/>
      <c r="D37" s="34"/>
      <c r="E37" s="34"/>
      <c r="F37" s="34"/>
      <c r="G37" s="37"/>
      <c r="H37" s="34"/>
      <c r="I37" s="34"/>
      <c r="J37" s="34"/>
      <c r="K37" s="34"/>
      <c r="L37" s="35"/>
    </row>
    <row r="38" spans="1:12" ht="13.5" x14ac:dyDescent="0.25">
      <c r="A38" s="43"/>
      <c r="B38" s="37" t="s">
        <v>60</v>
      </c>
      <c r="C38" s="38">
        <f>COUNTIF(Funções!G79:G173,"AIEL")</f>
        <v>1</v>
      </c>
      <c r="D38" s="37"/>
      <c r="E38" s="37" t="s">
        <v>408</v>
      </c>
      <c r="F38" s="37" t="s">
        <v>416</v>
      </c>
      <c r="G38" s="38">
        <f>C38*5</f>
        <v>5</v>
      </c>
      <c r="H38" s="37"/>
      <c r="I38" s="37"/>
      <c r="J38" s="40" t="str">
        <f>Deflatores!$G$4&amp;"="</f>
        <v>I=</v>
      </c>
      <c r="K38" s="41">
        <f>SUMIF(Funções!$J$79:$J$173,"AIE"&amp;Deflatores!$G$4,Funções!$L$79:$L$173)</f>
        <v>5</v>
      </c>
      <c r="L38" s="42"/>
    </row>
    <row r="39" spans="1:12" ht="13.5" x14ac:dyDescent="0.25">
      <c r="A39" s="43"/>
      <c r="B39" s="37"/>
      <c r="C39" s="38">
        <f>COUNTIF(Funções!G79:G173,"AIEA")</f>
        <v>0</v>
      </c>
      <c r="D39" s="37"/>
      <c r="E39" s="37" t="s">
        <v>410</v>
      </c>
      <c r="F39" s="37" t="s">
        <v>417</v>
      </c>
      <c r="G39" s="38">
        <f>C39*7</f>
        <v>0</v>
      </c>
      <c r="H39" s="37"/>
      <c r="I39" s="37"/>
      <c r="J39" s="40" t="str">
        <f>Deflatores!$G$5&amp;"="</f>
        <v>A=</v>
      </c>
      <c r="K39" s="41">
        <f>SUMIF(Funções!$J$79:$J$173,"AIE"&amp;Deflatores!$G$5,Funções!$L$79:$L$173)</f>
        <v>0</v>
      </c>
      <c r="L39" s="42"/>
    </row>
    <row r="40" spans="1:12" ht="13.5" x14ac:dyDescent="0.25">
      <c r="A40" s="43"/>
      <c r="B40" s="37"/>
      <c r="C40" s="38">
        <f>COUNTIF(Funções!G79:G173,"AIEH")</f>
        <v>0</v>
      </c>
      <c r="D40" s="37"/>
      <c r="E40" s="37" t="s">
        <v>412</v>
      </c>
      <c r="F40" s="37" t="s">
        <v>418</v>
      </c>
      <c r="G40" s="38">
        <f>C40*10</f>
        <v>0</v>
      </c>
      <c r="H40" s="37"/>
      <c r="I40" s="37"/>
      <c r="J40" s="40" t="str">
        <f>Deflatores!$G$6&amp;"="</f>
        <v>E=</v>
      </c>
      <c r="K40" s="41">
        <f>SUMIF(Funções!$J$79:$J$173,"AIE"&amp;Deflatores!$G$6,Funções!$L$79:$L$173)</f>
        <v>0</v>
      </c>
      <c r="L40" s="44"/>
    </row>
    <row r="41" spans="1:12" ht="13.5" x14ac:dyDescent="0.25">
      <c r="A41" s="43"/>
      <c r="B41" s="37"/>
      <c r="C41" s="37"/>
      <c r="D41" s="37"/>
      <c r="E41" s="37"/>
      <c r="F41" s="37"/>
      <c r="G41" s="37"/>
      <c r="H41" s="37"/>
      <c r="I41" s="37"/>
      <c r="J41" s="37"/>
      <c r="K41" s="45"/>
      <c r="L41" s="42"/>
    </row>
    <row r="42" spans="1:12" ht="13.5" x14ac:dyDescent="0.25">
      <c r="A42" s="43"/>
      <c r="B42" s="46" t="s">
        <v>414</v>
      </c>
      <c r="C42" s="38">
        <f>SUM(C38:C40)</f>
        <v>1</v>
      </c>
      <c r="D42" s="37"/>
      <c r="E42" s="37"/>
      <c r="F42" s="46" t="s">
        <v>415</v>
      </c>
      <c r="G42" s="38">
        <f>SUM(G38:G40)</f>
        <v>5</v>
      </c>
      <c r="H42" s="21">
        <f>IF($G$45&lt;&gt;0,G42/$G$45,"")</f>
        <v>1.5432098765432098E-2</v>
      </c>
      <c r="J42" s="40"/>
      <c r="K42" s="41">
        <f>SUM(K38:K41)</f>
        <v>5</v>
      </c>
      <c r="L42" s="22">
        <f>IF('Sumário 2'!L11&lt;&gt;0,K42/'Sumário 2'!L11,"")</f>
        <v>4.0160642570281121E-3</v>
      </c>
    </row>
    <row r="43" spans="1:12" ht="6" customHeight="1" x14ac:dyDescent="0.25">
      <c r="A43" s="47"/>
      <c r="B43" s="40"/>
      <c r="C43" s="40"/>
      <c r="D43" s="40"/>
      <c r="E43" s="40"/>
      <c r="F43" s="40"/>
      <c r="G43" s="40"/>
      <c r="H43" s="40"/>
      <c r="I43" s="40"/>
      <c r="J43" s="40"/>
      <c r="K43" s="40"/>
      <c r="L43" s="48"/>
    </row>
    <row r="44" spans="1:12" ht="6" customHeight="1" x14ac:dyDescent="0.25">
      <c r="A44" s="43"/>
      <c r="B44" s="37"/>
      <c r="C44" s="37"/>
      <c r="D44" s="37"/>
      <c r="E44" s="37"/>
      <c r="F44" s="37"/>
      <c r="G44" s="37"/>
      <c r="H44" s="37"/>
      <c r="I44" s="37"/>
      <c r="J44" s="37"/>
      <c r="K44" s="37"/>
      <c r="L44" s="42"/>
    </row>
    <row r="45" spans="1:12" ht="13.5" x14ac:dyDescent="0.25">
      <c r="A45" s="43"/>
      <c r="B45" s="174" t="s">
        <v>420</v>
      </c>
      <c r="C45" s="174"/>
      <c r="D45" s="174"/>
      <c r="E45" s="174"/>
      <c r="F45" s="174"/>
      <c r="G45" s="38">
        <f>SUM(G14+G21+G28+G35+G42)</f>
        <v>324</v>
      </c>
      <c r="H45" s="37"/>
      <c r="I45" s="37"/>
      <c r="J45" s="37"/>
      <c r="K45" s="37"/>
      <c r="L45" s="42"/>
    </row>
    <row r="46" spans="1:12" ht="13.5" x14ac:dyDescent="0.25">
      <c r="A46" s="43"/>
      <c r="B46" s="174" t="s">
        <v>421</v>
      </c>
      <c r="C46" s="174"/>
      <c r="D46" s="174"/>
      <c r="E46" s="174"/>
      <c r="F46" s="174"/>
      <c r="G46" s="38">
        <f>(C10+C11+C12)*4+(C17+C18+C19)*5+(C24+C25+C26)*4+(C31+C32+C33)*7+(C38+C39+C40)*5</f>
        <v>312</v>
      </c>
      <c r="H46" s="37"/>
      <c r="I46" s="37"/>
      <c r="J46" s="37"/>
      <c r="K46" s="37"/>
      <c r="L46" s="42"/>
    </row>
    <row r="47" spans="1:12" ht="13.5" x14ac:dyDescent="0.25">
      <c r="A47" s="43"/>
      <c r="B47" s="174" t="s">
        <v>422</v>
      </c>
      <c r="C47" s="174"/>
      <c r="D47" s="174"/>
      <c r="E47" s="174"/>
      <c r="F47" s="174"/>
      <c r="G47" s="38">
        <f>(C31+C32+C33)*35+(C38+C39+C40)*15</f>
        <v>295</v>
      </c>
      <c r="H47" s="37"/>
      <c r="I47" s="37"/>
      <c r="J47" s="37"/>
      <c r="K47" s="37"/>
      <c r="L47" s="42"/>
    </row>
    <row r="48" spans="1:12" ht="13.5" x14ac:dyDescent="0.25">
      <c r="A48" s="43"/>
      <c r="B48" s="37"/>
      <c r="C48" s="37"/>
      <c r="D48" s="37"/>
      <c r="E48" s="37"/>
      <c r="F48" s="37"/>
      <c r="G48" s="37"/>
      <c r="H48" s="37"/>
      <c r="I48" s="37"/>
      <c r="J48" s="37"/>
      <c r="K48" s="37"/>
      <c r="L48" s="42"/>
    </row>
    <row r="49" spans="1:12" ht="13.5" x14ac:dyDescent="0.25">
      <c r="A49" s="43"/>
      <c r="B49" s="37"/>
      <c r="C49" s="37"/>
      <c r="D49" s="37"/>
      <c r="E49" s="37"/>
      <c r="F49" s="37"/>
      <c r="G49" s="37"/>
      <c r="H49" s="37"/>
      <c r="I49" s="37"/>
      <c r="J49" s="37"/>
      <c r="K49" s="37"/>
      <c r="L49" s="42"/>
    </row>
    <row r="50" spans="1:12" ht="13.5" x14ac:dyDescent="0.25">
      <c r="A50" s="43"/>
      <c r="B50" s="37"/>
      <c r="C50" s="37"/>
      <c r="D50" s="37"/>
      <c r="E50" s="37"/>
      <c r="F50" s="37"/>
      <c r="G50" s="37"/>
      <c r="H50" s="37"/>
      <c r="I50" s="37"/>
      <c r="J50" s="37"/>
      <c r="K50" s="37"/>
      <c r="L50" s="42"/>
    </row>
    <row r="51" spans="1:12" ht="13.5" x14ac:dyDescent="0.25">
      <c r="A51" s="43"/>
      <c r="B51" s="37"/>
      <c r="C51" s="37"/>
      <c r="D51" s="37"/>
      <c r="E51" s="37"/>
      <c r="F51" s="37"/>
      <c r="G51" s="37"/>
      <c r="H51" s="37"/>
      <c r="I51" s="37"/>
      <c r="J51" s="37"/>
      <c r="K51" s="37"/>
      <c r="L51" s="42"/>
    </row>
    <row r="52" spans="1:12" ht="13.5" x14ac:dyDescent="0.25">
      <c r="A52" s="50"/>
      <c r="B52" s="51"/>
      <c r="C52" s="51"/>
      <c r="D52" s="51"/>
      <c r="E52" s="51"/>
      <c r="F52" s="51"/>
      <c r="G52" s="51"/>
      <c r="H52" s="51"/>
      <c r="I52" s="51"/>
      <c r="J52" s="51"/>
      <c r="K52" s="51"/>
      <c r="L52" s="52"/>
    </row>
  </sheetData>
  <sheetProtection selectLockedCells="1" selectUnlockedCells="1"/>
  <mergeCells count="16">
    <mergeCell ref="B45:F45"/>
    <mergeCell ref="B46:F46"/>
    <mergeCell ref="B47:F47"/>
    <mergeCell ref="A7:B8"/>
    <mergeCell ref="C7:F8"/>
    <mergeCell ref="G7:G8"/>
    <mergeCell ref="H7:H8"/>
    <mergeCell ref="J7:K8"/>
    <mergeCell ref="L7:L8"/>
    <mergeCell ref="A1:L3"/>
    <mergeCell ref="A4:E4"/>
    <mergeCell ref="F4:L4"/>
    <mergeCell ref="A5:E5"/>
    <mergeCell ref="F5:L5"/>
    <mergeCell ref="A6:E6"/>
    <mergeCell ref="F6:L6"/>
  </mergeCells>
  <pageMargins left="0.51180555555555551" right="0.51180555555555551" top="0.78749999999999998" bottom="0.78749999999999998" header="0.51180555555555551" footer="0.31527777777777777"/>
  <pageSetup paperSize="9" firstPageNumber="0" orientation="portrait" horizontalDpi="300" verticalDpi="300" r:id="rId1"/>
  <headerFooter alignWithMargins="0">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5"/>
  <dimension ref="A1:M70"/>
  <sheetViews>
    <sheetView showGridLines="0" view="pageBreakPreview" zoomScaleSheetLayoutView="100" workbookViewId="0">
      <pane ySplit="6" topLeftCell="A9" activePane="bottomLeft" state="frozen"/>
      <selection activeCell="B11" sqref="B11"/>
      <selection pane="bottomLeft" activeCell="L14" sqref="L14"/>
    </sheetView>
  </sheetViews>
  <sheetFormatPr defaultColWidth="11.5703125" defaultRowHeight="12.75" x14ac:dyDescent="0.2"/>
  <cols>
    <col min="1" max="1" width="3.140625" customWidth="1"/>
    <col min="2" max="2" width="32.5703125" customWidth="1"/>
    <col min="3" max="3" width="36.42578125" customWidth="1"/>
    <col min="4" max="4" width="7" customWidth="1"/>
    <col min="5" max="5" width="9.85546875" customWidth="1"/>
    <col min="6" max="6" width="9.42578125" customWidth="1"/>
    <col min="7" max="8" width="12.42578125" customWidth="1"/>
    <col min="9" max="9" width="12.5703125" customWidth="1"/>
    <col min="10" max="10" width="7.5703125" customWidth="1"/>
    <col min="11" max="11" width="2.140625" customWidth="1"/>
    <col min="12" max="12" width="13.5703125" customWidth="1"/>
    <col min="13" max="13" width="1.85546875" customWidth="1"/>
  </cols>
  <sheetData>
    <row r="1" spans="1:13" x14ac:dyDescent="0.2">
      <c r="A1" s="134" t="s">
        <v>423</v>
      </c>
      <c r="B1" s="134"/>
      <c r="C1" s="134"/>
      <c r="D1" s="134"/>
      <c r="E1" s="134"/>
      <c r="F1" s="134"/>
      <c r="G1" s="134"/>
      <c r="H1" s="134"/>
      <c r="I1" s="134"/>
      <c r="J1" s="134"/>
      <c r="K1" s="134"/>
      <c r="L1" s="134"/>
      <c r="M1" s="134"/>
    </row>
    <row r="2" spans="1:13" x14ac:dyDescent="0.2">
      <c r="A2" s="134"/>
      <c r="B2" s="134"/>
      <c r="C2" s="134"/>
      <c r="D2" s="134"/>
      <c r="E2" s="134"/>
      <c r="F2" s="134"/>
      <c r="G2" s="134"/>
      <c r="H2" s="134"/>
      <c r="I2" s="134"/>
      <c r="J2" s="134"/>
      <c r="K2" s="134"/>
      <c r="L2" s="134"/>
      <c r="M2" s="134"/>
    </row>
    <row r="3" spans="1:13" x14ac:dyDescent="0.2">
      <c r="A3" s="134"/>
      <c r="B3" s="134"/>
      <c r="C3" s="134"/>
      <c r="D3" s="134"/>
      <c r="E3" s="134"/>
      <c r="F3" s="134"/>
      <c r="G3" s="134"/>
      <c r="H3" s="134"/>
      <c r="I3" s="134"/>
      <c r="J3" s="134"/>
      <c r="K3" s="134"/>
      <c r="L3" s="134"/>
      <c r="M3" s="134"/>
    </row>
    <row r="4" spans="1:13" x14ac:dyDescent="0.2">
      <c r="A4" s="173" t="str">
        <f>Contagem!A5&amp;" : "&amp;Contagem!F5</f>
        <v xml:space="preserve">Aplicação : </v>
      </c>
      <c r="B4" s="173"/>
      <c r="C4" s="173"/>
      <c r="D4" s="173"/>
      <c r="E4" s="173"/>
      <c r="F4" s="148" t="str">
        <f>Contagem!A8&amp;" : "&amp;Contagem!F8</f>
        <v>Projeto : SIABI - Sistema de Avaliação de Imóveis</v>
      </c>
      <c r="G4" s="148"/>
      <c r="H4" s="148"/>
      <c r="I4" s="148"/>
      <c r="J4" s="148"/>
      <c r="K4" s="148"/>
      <c r="L4" s="148"/>
      <c r="M4" s="148"/>
    </row>
    <row r="5" spans="1:13" x14ac:dyDescent="0.2">
      <c r="A5" s="177" t="str">
        <f>Contagem!A9&amp;" : "&amp;Contagem!F9</f>
        <v>Responsável : Luana Alves de Araujo Passos Aguiar</v>
      </c>
      <c r="B5" s="177"/>
      <c r="C5" s="177"/>
      <c r="D5" s="177"/>
      <c r="E5" s="177"/>
      <c r="F5" s="148" t="str">
        <f>Contagem!A10&amp;" : "&amp;Contagem!F10</f>
        <v xml:space="preserve">Revisor : </v>
      </c>
      <c r="G5" s="148"/>
      <c r="H5" s="148"/>
      <c r="I5" s="148"/>
      <c r="J5" s="148"/>
      <c r="K5" s="148"/>
      <c r="L5" s="148"/>
      <c r="M5" s="148"/>
    </row>
    <row r="6" spans="1:13" x14ac:dyDescent="0.2">
      <c r="A6" s="177" t="str">
        <f>Contagem!A4&amp;" : "&amp;Contagem!F4</f>
        <v>Empresa : Secretaria de Estado de Planejamento e Gestão de Mato Grosso</v>
      </c>
      <c r="B6" s="177"/>
      <c r="C6" s="177"/>
      <c r="D6" s="177"/>
      <c r="E6" s="177"/>
      <c r="F6" s="148" t="str">
        <f>"Tipo de Contagem : "&amp;Contagem!F6</f>
        <v>Tipo de Contagem : Projeto de Desenvolvimento</v>
      </c>
      <c r="G6" s="148"/>
      <c r="H6" s="148"/>
      <c r="I6" s="148"/>
      <c r="J6" s="148"/>
      <c r="K6" s="148"/>
      <c r="L6" s="148"/>
      <c r="M6" s="148"/>
    </row>
    <row r="7" spans="1:13" x14ac:dyDescent="0.2">
      <c r="A7" s="67"/>
      <c r="M7" s="68"/>
    </row>
    <row r="8" spans="1:13" ht="13.5" x14ac:dyDescent="0.25">
      <c r="A8" s="67"/>
      <c r="B8" s="178"/>
      <c r="C8" s="178"/>
      <c r="D8" s="178"/>
      <c r="E8" s="178"/>
      <c r="F8" s="178"/>
      <c r="G8" s="178"/>
      <c r="H8" s="178"/>
      <c r="I8" s="178"/>
      <c r="M8" s="68"/>
    </row>
    <row r="9" spans="1:13" ht="13.5" x14ac:dyDescent="0.25">
      <c r="A9" s="67"/>
      <c r="B9" s="179" t="s">
        <v>424</v>
      </c>
      <c r="C9" s="179"/>
      <c r="D9" s="179"/>
      <c r="E9" s="23" t="s">
        <v>394</v>
      </c>
      <c r="F9" s="23" t="s">
        <v>3</v>
      </c>
      <c r="G9" s="23" t="s">
        <v>425</v>
      </c>
      <c r="H9" s="23" t="s">
        <v>426</v>
      </c>
      <c r="I9" s="23" t="s">
        <v>8</v>
      </c>
      <c r="J9" s="23" t="s">
        <v>427</v>
      </c>
      <c r="M9" s="68"/>
    </row>
    <row r="10" spans="1:13" ht="13.5" customHeight="1" x14ac:dyDescent="0.25">
      <c r="A10" s="67"/>
      <c r="B10" s="132" t="str">
        <f>""&amp;Deflatores!B4</f>
        <v>Inclusão</v>
      </c>
      <c r="C10" s="132"/>
      <c r="D10" s="12" t="str">
        <f>""&amp;Deflatores!G4</f>
        <v>I</v>
      </c>
      <c r="E10" s="89">
        <f>IF(D10="","",COUNTIF(Funções!C$79:C$173,D10))</f>
        <v>75</v>
      </c>
      <c r="F10" s="90">
        <f>SUMIF(Funções!$C$79:$C$173,Deflatores!G4,Funções!$H$79:$H$173)</f>
        <v>318</v>
      </c>
      <c r="G10" s="91">
        <f>IF(ISBLANK(Deflatores!H4),"",Deflatores!H4)</f>
        <v>1</v>
      </c>
      <c r="H10" s="90" t="str">
        <f>IF(ISBLANK(Deflatores!I4),"",Deflatores!I4)</f>
        <v/>
      </c>
      <c r="I10" s="92">
        <f>IF(F10=0,Deflatores!K4,F10*G10)</f>
        <v>318</v>
      </c>
      <c r="J10" s="93">
        <f t="shared" ref="J10:J44" si="0">IF($L$11&lt;&gt;0,I10/$L$11,"")</f>
        <v>0.25542168674698795</v>
      </c>
      <c r="L10" s="28" t="s">
        <v>8</v>
      </c>
      <c r="M10" s="42"/>
    </row>
    <row r="11" spans="1:13" ht="13.5" customHeight="1" x14ac:dyDescent="0.25">
      <c r="A11" s="67"/>
      <c r="B11" s="132" t="str">
        <f>""&amp;Deflatores!B5</f>
        <v>Alteração (sem conhecimento do Fator de Impacto)</v>
      </c>
      <c r="C11" s="132"/>
      <c r="D11" s="12" t="str">
        <f>""&amp;Deflatores!G5</f>
        <v>A</v>
      </c>
      <c r="E11" s="89">
        <f>IF(D11="","",COUNTIF(Funções!C$79:C$173,D11))</f>
        <v>0</v>
      </c>
      <c r="F11" s="90">
        <f>SUMIF(Funções!$C$79:$C$173,Deflatores!G5,Funções!$H$79:$H$173)</f>
        <v>0</v>
      </c>
      <c r="G11" s="91">
        <f>IF(ISBLANK(Deflatores!H5),"",Deflatores!H5)</f>
        <v>0.5</v>
      </c>
      <c r="H11" s="90" t="str">
        <f>IF(ISBLANK(Deflatores!I5),"",Deflatores!I5)</f>
        <v/>
      </c>
      <c r="I11" s="92">
        <f>IF(F11=0,Deflatores!K5,F11*G11)</f>
        <v>0</v>
      </c>
      <c r="J11" s="93">
        <f t="shared" si="0"/>
        <v>0</v>
      </c>
      <c r="K11" s="79"/>
      <c r="L11" s="29">
        <f>Contagem!Q6</f>
        <v>1245</v>
      </c>
      <c r="M11" s="42"/>
    </row>
    <row r="12" spans="1:13" ht="13.5" customHeight="1" x14ac:dyDescent="0.25">
      <c r="A12" s="67"/>
      <c r="B12" s="132" t="str">
        <f>""&amp;Deflatores!B6</f>
        <v>Exclusão</v>
      </c>
      <c r="C12" s="132"/>
      <c r="D12" s="12" t="str">
        <f>""&amp;Deflatores!G6</f>
        <v>E</v>
      </c>
      <c r="E12" s="89">
        <f>IF(D12="","",COUNTIF(Funções!C$79:C$173,D12))</f>
        <v>2</v>
      </c>
      <c r="F12" s="90">
        <f>SUMIF(Funções!$C$79:$C$173,Deflatores!G6,Funções!$H$79:$H$173)</f>
        <v>6</v>
      </c>
      <c r="G12" s="91">
        <f>IF(ISBLANK(Deflatores!H6),"",Deflatores!H6)</f>
        <v>0.4</v>
      </c>
      <c r="H12" s="90" t="str">
        <f>IF(ISBLANK(Deflatores!I6),"",Deflatores!I6)</f>
        <v/>
      </c>
      <c r="I12" s="92">
        <f>IF(F12=0,Deflatores!K6,F12*G12)</f>
        <v>2.4000000000000004</v>
      </c>
      <c r="J12" s="93">
        <f t="shared" si="0"/>
        <v>1.9277108433734943E-3</v>
      </c>
      <c r="K12" s="79"/>
      <c r="L12" s="80"/>
      <c r="M12" s="42"/>
    </row>
    <row r="13" spans="1:13" ht="13.5" customHeight="1" x14ac:dyDescent="0.25">
      <c r="A13" s="67"/>
      <c r="B13" s="132" t="str">
        <f>""&amp;Deflatores!B7</f>
        <v>Alteração (50%) de função desenvolvida ou já alterada pela empresa atual</v>
      </c>
      <c r="C13" s="132"/>
      <c r="D13" s="12" t="str">
        <f>""&amp;Deflatores!G7</f>
        <v>A50</v>
      </c>
      <c r="E13" s="89">
        <f>IF(D13="","",COUNTIF(Funções!C$79:C$173,D13))</f>
        <v>0</v>
      </c>
      <c r="F13" s="90">
        <f>SUMIF(Funções!$C$79:$C$173,Deflatores!G7,Funções!$H$79:$H$173)</f>
        <v>0</v>
      </c>
      <c r="G13" s="91">
        <f>IF(ISBLANK(Deflatores!H7),"",Deflatores!H7)</f>
        <v>0.5</v>
      </c>
      <c r="H13" s="90" t="str">
        <f>IF(ISBLANK(Deflatores!I7),"",Deflatores!I7)</f>
        <v/>
      </c>
      <c r="I13" s="92">
        <f>Deflatores!K7</f>
        <v>0</v>
      </c>
      <c r="J13" s="93">
        <f t="shared" si="0"/>
        <v>0</v>
      </c>
      <c r="K13" s="79"/>
      <c r="L13" s="28" t="s">
        <v>428</v>
      </c>
      <c r="M13" s="42"/>
    </row>
    <row r="14" spans="1:13" ht="13.5" customHeight="1" x14ac:dyDescent="0.25">
      <c r="A14" s="67"/>
      <c r="B14" s="132" t="str">
        <f>""&amp;Deflatores!B8</f>
        <v>Alteração (75%) de função não desenv. e ainda não alterada pela empresa atual</v>
      </c>
      <c r="C14" s="132"/>
      <c r="D14" s="12" t="str">
        <f>""&amp;Deflatores!G8</f>
        <v>A75</v>
      </c>
      <c r="E14" s="89">
        <f>IF(D14="","",COUNTIF(Funções!C$79:C$173,D14))</f>
        <v>0</v>
      </c>
      <c r="F14" s="90">
        <f>SUMIF(Funções!$C$79:$C$173,Deflatores!G8,Funções!$H$79:$H$173)</f>
        <v>0</v>
      </c>
      <c r="G14" s="91">
        <f>IF(ISBLANK(Deflatores!H8),"",Deflatores!H8)</f>
        <v>0.75</v>
      </c>
      <c r="H14" s="90" t="str">
        <f>IF(ISBLANK(Deflatores!I8),"",Deflatores!I8)</f>
        <v/>
      </c>
      <c r="I14" s="92">
        <f>Deflatores!K8</f>
        <v>0</v>
      </c>
      <c r="J14" s="93">
        <f t="shared" si="0"/>
        <v>0</v>
      </c>
      <c r="L14" s="29">
        <f>Contagem!Q4</f>
        <v>688</v>
      </c>
      <c r="M14" s="42"/>
    </row>
    <row r="15" spans="1:13" ht="13.5" customHeight="1" x14ac:dyDescent="0.2">
      <c r="A15" s="67"/>
      <c r="B15" s="132" t="str">
        <f>""&amp;Deflatores!B9</f>
        <v>Alteração (75%+15%): o mesmo acima + redocumentar a função</v>
      </c>
      <c r="C15" s="132"/>
      <c r="D15" s="12" t="str">
        <f>""&amp;Deflatores!G9</f>
        <v>A90</v>
      </c>
      <c r="E15" s="89">
        <f>IF(D15="","",COUNTIF(Funções!C$79:C$173,D15))</f>
        <v>0</v>
      </c>
      <c r="F15" s="90">
        <f>SUMIF(Funções!$C$79:$C$173,Deflatores!G9,Funções!$H$79:$H$173)</f>
        <v>0</v>
      </c>
      <c r="G15" s="91">
        <f>IF(ISBLANK(Deflatores!H9),"",Deflatores!H9)</f>
        <v>0.9</v>
      </c>
      <c r="H15" s="90" t="str">
        <f>IF(ISBLANK(Deflatores!I9),"",Deflatores!I9)</f>
        <v/>
      </c>
      <c r="I15" s="92">
        <f>Deflatores!K9</f>
        <v>0</v>
      </c>
      <c r="J15" s="93">
        <f t="shared" si="0"/>
        <v>0</v>
      </c>
      <c r="M15" s="68"/>
    </row>
    <row r="16" spans="1:13" ht="13.5" customHeight="1" x14ac:dyDescent="0.2">
      <c r="A16" s="67"/>
      <c r="B16" s="132" t="str">
        <f>""&amp;Deflatores!B10</f>
        <v>Migração de Dados</v>
      </c>
      <c r="C16" s="132"/>
      <c r="D16" s="12" t="str">
        <f>""&amp;Deflatores!G10</f>
        <v>PMD</v>
      </c>
      <c r="E16" s="89">
        <f>IF(D16="","",COUNTIF(Funções!C$79:C$173,D16))</f>
        <v>0</v>
      </c>
      <c r="F16" s="90">
        <f>SUMIF(Funções!$C$79:$C$173,Deflatores!G10,Funções!$H$79:$H$173)</f>
        <v>0</v>
      </c>
      <c r="G16" s="91">
        <f>IF(ISBLANK(Deflatores!H10),"",Deflatores!H10)</f>
        <v>1</v>
      </c>
      <c r="H16" s="90" t="str">
        <f>IF(ISBLANK(Deflatores!I10),"",Deflatores!I10)</f>
        <v/>
      </c>
      <c r="I16" s="92">
        <f>Deflatores!K10</f>
        <v>0</v>
      </c>
      <c r="J16" s="93">
        <f t="shared" si="0"/>
        <v>0</v>
      </c>
      <c r="M16" s="68"/>
    </row>
    <row r="17" spans="1:13" ht="13.5" customHeight="1" x14ac:dyDescent="0.2">
      <c r="A17" s="67"/>
      <c r="B17" s="132" t="str">
        <f>""&amp;Deflatores!B11</f>
        <v>Corretiva (sem conhecimento do Fator de Impacto)</v>
      </c>
      <c r="C17" s="132"/>
      <c r="D17" s="12" t="str">
        <f>""&amp;Deflatores!G11</f>
        <v>COR</v>
      </c>
      <c r="E17" s="89">
        <f>IF(D17="","",COUNTIF(Funções!C$79:C$173,D17))</f>
        <v>0</v>
      </c>
      <c r="F17" s="90">
        <f>SUMIF(Funções!$C$79:$C$173,Deflatores!G11,Funções!$H$79:$H$173)</f>
        <v>0</v>
      </c>
      <c r="G17" s="91">
        <f>IF(ISBLANK(Deflatores!H11),"",Deflatores!H11)</f>
        <v>0.5</v>
      </c>
      <c r="H17" s="90" t="str">
        <f>IF(ISBLANK(Deflatores!I11),"",Deflatores!I11)</f>
        <v/>
      </c>
      <c r="I17" s="92">
        <f>Deflatores!K11</f>
        <v>0</v>
      </c>
      <c r="J17" s="93">
        <f>IF($L$11&lt;&gt;0,I17/$L$11,"")</f>
        <v>0</v>
      </c>
      <c r="M17" s="68"/>
    </row>
    <row r="18" spans="1:13" ht="13.5" customHeight="1" x14ac:dyDescent="0.2">
      <c r="A18" s="67"/>
      <c r="B18" s="132" t="str">
        <f>""&amp;Deflatores!B12</f>
        <v>Corretiva (50%) - Fora da garantia (mesma empresa)</v>
      </c>
      <c r="C18" s="132"/>
      <c r="D18" s="12" t="str">
        <f>""&amp;Deflatores!G12</f>
        <v>COR50</v>
      </c>
      <c r="E18" s="89">
        <f>IF(D18="","",COUNTIF(Funções!C$79:C$173,D18))</f>
        <v>0</v>
      </c>
      <c r="F18" s="90">
        <f>SUMIF(Funções!$C$79:$C$173,Deflatores!G12,Funções!$H$79:$H$173)</f>
        <v>0</v>
      </c>
      <c r="G18" s="91">
        <f>IF(ISBLANK(Deflatores!H12),"",Deflatores!H12)</f>
        <v>0.5</v>
      </c>
      <c r="H18" s="90" t="str">
        <f>IF(ISBLANK(Deflatores!I12),"",Deflatores!I12)</f>
        <v/>
      </c>
      <c r="I18" s="92">
        <f>Deflatores!K12</f>
        <v>0</v>
      </c>
      <c r="J18" s="93">
        <f t="shared" si="0"/>
        <v>0</v>
      </c>
      <c r="M18" s="68"/>
    </row>
    <row r="19" spans="1:13" ht="13.5" customHeight="1" x14ac:dyDescent="0.2">
      <c r="A19" s="67"/>
      <c r="B19" s="132" t="str">
        <f>""&amp;Deflatores!B13</f>
        <v>Corretiva (75%) - Fora da garantia (outra empresa)</v>
      </c>
      <c r="C19" s="132"/>
      <c r="D19" s="12" t="str">
        <f>""&amp;Deflatores!G13</f>
        <v>COR75</v>
      </c>
      <c r="E19" s="89">
        <f>IF(D19="","",COUNTIF(Funções!C$79:C$173,D19))</f>
        <v>0</v>
      </c>
      <c r="F19" s="90">
        <f>SUMIF(Funções!$C$79:$C$173,Deflatores!G13,Funções!$H$79:$H$173)</f>
        <v>0</v>
      </c>
      <c r="G19" s="91">
        <f>IF(ISBLANK(Deflatores!H13),"",Deflatores!H13)</f>
        <v>0.75</v>
      </c>
      <c r="H19" s="90" t="str">
        <f>IF(ISBLANK(Deflatores!I13),"",Deflatores!I13)</f>
        <v/>
      </c>
      <c r="I19" s="92">
        <f>Deflatores!K13</f>
        <v>0</v>
      </c>
      <c r="J19" s="93">
        <f t="shared" si="0"/>
        <v>0</v>
      </c>
      <c r="M19" s="68"/>
    </row>
    <row r="20" spans="1:13" ht="13.5" customHeight="1" x14ac:dyDescent="0.2">
      <c r="A20" s="67"/>
      <c r="B20" s="132" t="str">
        <f>""&amp;Deflatores!B14</f>
        <v>Corretiva (75%+15%) - Fora da garantia (outra empresa) + Redocumentação</v>
      </c>
      <c r="C20" s="132"/>
      <c r="D20" s="12" t="str">
        <f>""&amp;Deflatores!G14</f>
        <v>COR90</v>
      </c>
      <c r="E20" s="89">
        <f>IF(D20="","",COUNTIF(Funções!C$79:C$173,D20))</f>
        <v>0</v>
      </c>
      <c r="F20" s="90">
        <f>SUMIF(Funções!$C$79:$C$173,Deflatores!G14,Funções!$H$79:$H$173)</f>
        <v>0</v>
      </c>
      <c r="G20" s="91">
        <f>IF(ISBLANK(Deflatores!H14),"",Deflatores!H14)</f>
        <v>0.9</v>
      </c>
      <c r="H20" s="90" t="str">
        <f>IF(ISBLANK(Deflatores!I14),"",Deflatores!I14)</f>
        <v/>
      </c>
      <c r="I20" s="92">
        <f>Deflatores!K14</f>
        <v>0</v>
      </c>
      <c r="J20" s="93">
        <f>IF($L$11&lt;&gt;0,I20/$L$11,"")</f>
        <v>0</v>
      </c>
      <c r="M20" s="68"/>
    </row>
    <row r="21" spans="1:13" ht="13.5" customHeight="1" x14ac:dyDescent="0.2">
      <c r="A21" s="67"/>
      <c r="B21" s="132" t="str">
        <f>""&amp;Deflatores!B15</f>
        <v>Corretiva em Garantia</v>
      </c>
      <c r="C21" s="132"/>
      <c r="D21" s="12" t="str">
        <f>""&amp;Deflatores!G15</f>
        <v>GAR</v>
      </c>
      <c r="E21" s="89">
        <f>IF(D21="","",COUNTIF(Funções!C$79:C$173,D21))</f>
        <v>0</v>
      </c>
      <c r="F21" s="90">
        <f>SUMIF(Funções!$C$79:$C$173,Deflatores!G15,Funções!$H$79:$H$173)</f>
        <v>0</v>
      </c>
      <c r="G21" s="91">
        <f>IF(ISBLANK(Deflatores!H15),"",Deflatores!H15)</f>
        <v>0</v>
      </c>
      <c r="H21" s="90" t="str">
        <f>IF(ISBLANK(Deflatores!I15),"",Deflatores!I15)</f>
        <v/>
      </c>
      <c r="I21" s="92">
        <f>Deflatores!K15</f>
        <v>0</v>
      </c>
      <c r="J21" s="93">
        <f>IF($L$11&lt;&gt;0,I21/$L$11,"")</f>
        <v>0</v>
      </c>
      <c r="M21" s="68"/>
    </row>
    <row r="22" spans="1:13" ht="13.5" customHeight="1" x14ac:dyDescent="0.2">
      <c r="A22" s="67"/>
      <c r="B22" s="132" t="str">
        <f>""&amp;Deflatores!B16</f>
        <v>Mudança de Plataforma - Linguagem de Programação</v>
      </c>
      <c r="C22" s="132"/>
      <c r="D22" s="12" t="str">
        <f>""&amp;Deflatores!G16</f>
        <v>MLP</v>
      </c>
      <c r="E22" s="89">
        <f>IF(D22="","",COUNTIF(Funções!C$79:C$173,D22))</f>
        <v>0</v>
      </c>
      <c r="F22" s="90">
        <f>SUMIF(Funções!$C$79:$C$173,Deflatores!G16,Funções!$H$79:$H$173)</f>
        <v>0</v>
      </c>
      <c r="G22" s="91">
        <f>IF(ISBLANK(Deflatores!H16),"",Deflatores!H16)</f>
        <v>1</v>
      </c>
      <c r="H22" s="90" t="str">
        <f>IF(ISBLANK(Deflatores!I16),"",Deflatores!I16)</f>
        <v/>
      </c>
      <c r="I22" s="92">
        <f>Deflatores!K16</f>
        <v>0</v>
      </c>
      <c r="J22" s="93">
        <f t="shared" si="0"/>
        <v>0</v>
      </c>
      <c r="M22" s="68"/>
    </row>
    <row r="23" spans="1:13" ht="13.5" customHeight="1" x14ac:dyDescent="0.2">
      <c r="A23" s="67"/>
      <c r="B23" s="132" t="str">
        <f>""&amp;Deflatores!B17</f>
        <v>Mudança de Plataforma - Banco de Dados (outro paradigma)</v>
      </c>
      <c r="C23" s="132"/>
      <c r="D23" s="12" t="str">
        <f>""&amp;Deflatores!G17</f>
        <v>MBO</v>
      </c>
      <c r="E23" s="89">
        <f>IF(D23="","",COUNTIF(Funções!C$79:C$173,D23))</f>
        <v>0</v>
      </c>
      <c r="F23" s="90">
        <f>SUMIF(Funções!$C$79:$C$173,Deflatores!G17,Funções!$H$79:$H$173)</f>
        <v>0</v>
      </c>
      <c r="G23" s="91">
        <f>IF(ISBLANK(Deflatores!H17),"",Deflatores!H17)</f>
        <v>1</v>
      </c>
      <c r="H23" s="90" t="str">
        <f>IF(ISBLANK(Deflatores!I17),"",Deflatores!I17)</f>
        <v/>
      </c>
      <c r="I23" s="92">
        <f>Deflatores!K17</f>
        <v>0</v>
      </c>
      <c r="J23" s="93">
        <f t="shared" si="0"/>
        <v>0</v>
      </c>
      <c r="M23" s="68"/>
    </row>
    <row r="24" spans="1:13" ht="13.5" customHeight="1" x14ac:dyDescent="0.2">
      <c r="A24" s="67"/>
      <c r="B24" s="132" t="str">
        <f>""&amp;Deflatores!B18</f>
        <v>Mudança de Plataforma - Banco de Dados (mesmo paradigma com alterações)</v>
      </c>
      <c r="C24" s="132"/>
      <c r="D24" s="12" t="str">
        <f>""&amp;Deflatores!G18</f>
        <v>MBM</v>
      </c>
      <c r="E24" s="89">
        <f>IF(D24="","",COUNTIF(Funções!C$79:C$173,D24))</f>
        <v>0</v>
      </c>
      <c r="F24" s="90">
        <f>SUMIF(Funções!$C$79:$C$173,Deflatores!G18,Funções!$H$79:$H$173)</f>
        <v>0</v>
      </c>
      <c r="G24" s="91">
        <f>IF(ISBLANK(Deflatores!H18),"",Deflatores!H18)</f>
        <v>0.3</v>
      </c>
      <c r="H24" s="90" t="str">
        <f>IF(ISBLANK(Deflatores!I18),"",Deflatores!I18)</f>
        <v/>
      </c>
      <c r="I24" s="92">
        <f>Deflatores!K18</f>
        <v>0</v>
      </c>
      <c r="J24" s="93">
        <f t="shared" si="0"/>
        <v>0</v>
      </c>
      <c r="K24" s="79"/>
      <c r="M24" s="68"/>
    </row>
    <row r="25" spans="1:13" ht="13.5" customHeight="1" x14ac:dyDescent="0.2">
      <c r="A25" s="67"/>
      <c r="B25" s="132" t="str">
        <f>""&amp;Deflatores!B19</f>
        <v>Atualização de Versão – Linguagem de Programação</v>
      </c>
      <c r="C25" s="132"/>
      <c r="D25" s="12" t="str">
        <f>""&amp;Deflatores!G19</f>
        <v>ALP</v>
      </c>
      <c r="E25" s="89">
        <f>IF(D25="","",COUNTIF(Funções!C$79:C$173,D25))</f>
        <v>0</v>
      </c>
      <c r="F25" s="90">
        <f>SUMIF(Funções!$C$79:$C$173,Deflatores!G19,Funções!$H$79:$H$173)</f>
        <v>0</v>
      </c>
      <c r="G25" s="91">
        <f>IF(ISBLANK(Deflatores!H19),"",Deflatores!H19)</f>
        <v>0.3</v>
      </c>
      <c r="H25" s="90" t="str">
        <f>IF(ISBLANK(Deflatores!I19),"",Deflatores!I19)</f>
        <v/>
      </c>
      <c r="I25" s="92">
        <f>Deflatores!K19</f>
        <v>0</v>
      </c>
      <c r="J25" s="93">
        <f t="shared" si="0"/>
        <v>0</v>
      </c>
      <c r="K25" s="79"/>
      <c r="M25" s="68"/>
    </row>
    <row r="26" spans="1:13" ht="13.5" customHeight="1" x14ac:dyDescent="0.2">
      <c r="A26" s="67"/>
      <c r="B26" s="132" t="str">
        <f>""&amp;Deflatores!B20</f>
        <v>Atualização de Versão – Browser</v>
      </c>
      <c r="C26" s="132"/>
      <c r="D26" s="12" t="str">
        <f>""&amp;Deflatores!G20</f>
        <v>AVB</v>
      </c>
      <c r="E26" s="89">
        <f>IF(D26="","",COUNTIF(Funções!C$79:C$173,D26))</f>
        <v>0</v>
      </c>
      <c r="F26" s="90">
        <f>SUMIF(Funções!$C$79:$C$173,Deflatores!G20,Funções!$H$79:$H$173)</f>
        <v>0</v>
      </c>
      <c r="G26" s="91">
        <f>IF(ISBLANK(Deflatores!H20),"",Deflatores!H20)</f>
        <v>0.3</v>
      </c>
      <c r="H26" s="90" t="str">
        <f>IF(ISBLANK(Deflatores!I20),"",Deflatores!I20)</f>
        <v/>
      </c>
      <c r="I26" s="92">
        <f>Deflatores!K20</f>
        <v>0</v>
      </c>
      <c r="J26" s="93">
        <f t="shared" si="0"/>
        <v>0</v>
      </c>
      <c r="K26" s="79"/>
      <c r="M26" s="68"/>
    </row>
    <row r="27" spans="1:13" ht="13.5" customHeight="1" x14ac:dyDescent="0.2">
      <c r="A27" s="67"/>
      <c r="B27" s="132" t="str">
        <f>""&amp;Deflatores!B21</f>
        <v>Atualização de Versão – Banco de Dados</v>
      </c>
      <c r="C27" s="132"/>
      <c r="D27" s="12" t="str">
        <f>""&amp;Deflatores!G21</f>
        <v>ABD</v>
      </c>
      <c r="E27" s="89">
        <f>IF(D27="","",COUNTIF(Funções!C$79:C$173,D27))</f>
        <v>0</v>
      </c>
      <c r="F27" s="90">
        <f>SUMIF(Funções!$C$79:$C$173,Deflatores!G21,Funções!$H$79:$H$173)</f>
        <v>0</v>
      </c>
      <c r="G27" s="91">
        <f>IF(ISBLANK(Deflatores!H21),"",Deflatores!H21)</f>
        <v>0.3</v>
      </c>
      <c r="H27" s="90" t="str">
        <f>IF(ISBLANK(Deflatores!I21),"",Deflatores!I21)</f>
        <v/>
      </c>
      <c r="I27" s="92">
        <f>Deflatores!K21</f>
        <v>0</v>
      </c>
      <c r="J27" s="93">
        <f t="shared" si="0"/>
        <v>0</v>
      </c>
      <c r="K27" s="79"/>
      <c r="M27" s="68"/>
    </row>
    <row r="28" spans="1:13" ht="13.5" customHeight="1" x14ac:dyDescent="0.2">
      <c r="A28" s="67"/>
      <c r="B28" s="132" t="str">
        <f>""&amp;Deflatores!B22</f>
        <v>Manutenção Cosmética</v>
      </c>
      <c r="C28" s="132"/>
      <c r="D28" s="12" t="str">
        <f>""&amp;Deflatores!G22</f>
        <v>COS</v>
      </c>
      <c r="E28" s="89">
        <f>IF(D28="","",COUNTIF(Funções!C$79:C$173,D28))</f>
        <v>0</v>
      </c>
      <c r="F28" s="90">
        <f>SUMIF(Funções!$C$79:$C$173,Deflatores!G22,Funções!$H$79:$H$173)</f>
        <v>0</v>
      </c>
      <c r="G28" s="91" t="str">
        <f>IF(ISBLANK(Deflatores!H22),"",Deflatores!H22)</f>
        <v/>
      </c>
      <c r="H28" s="90">
        <f>IF(ISBLANK(Deflatores!I22),"",Deflatores!I22)</f>
        <v>0.6</v>
      </c>
      <c r="I28" s="92">
        <f>Deflatores!K22</f>
        <v>0</v>
      </c>
      <c r="J28" s="93">
        <f t="shared" si="0"/>
        <v>0</v>
      </c>
      <c r="M28" s="68"/>
    </row>
    <row r="29" spans="1:13" ht="27" customHeight="1" x14ac:dyDescent="0.2">
      <c r="A29" s="67"/>
      <c r="B29" s="164" t="str">
        <f>""&amp;Deflatores!B23</f>
        <v>Adaptação em Funcionalidades sem Alteração de Requisitos Funcionais
(sem conhecimento do Fator de Impacto)</v>
      </c>
      <c r="C29" s="166"/>
      <c r="D29" s="12" t="str">
        <f>""&amp;Deflatores!G23</f>
        <v>ARN</v>
      </c>
      <c r="E29" s="89">
        <f>IF(D29="","",COUNTIF(Funções!C$79:C$173,D29))</f>
        <v>0</v>
      </c>
      <c r="F29" s="90">
        <f>SUMIF(Funções!$C$79:$C$173,Deflatores!G23,Funções!$H$79:$H$173)</f>
        <v>0</v>
      </c>
      <c r="G29" s="91">
        <f>IF(ISBLANK(Deflatores!H23),"",Deflatores!H23)</f>
        <v>0.5</v>
      </c>
      <c r="H29" s="90" t="str">
        <f>IF(ISBLANK(Deflatores!I23),"",Deflatores!I23)</f>
        <v/>
      </c>
      <c r="I29" s="92">
        <f>Deflatores!K23</f>
        <v>0</v>
      </c>
      <c r="J29" s="93">
        <f>IF($L$11&lt;&gt;0,I29/$L$11,"")</f>
        <v>0</v>
      </c>
      <c r="M29" s="68"/>
    </row>
    <row r="30" spans="1:13" ht="27" customHeight="1" x14ac:dyDescent="0.2">
      <c r="A30" s="67"/>
      <c r="B30" s="164" t="str">
        <f>""&amp;Deflatores!B24</f>
        <v>Adaptação em Funcionalidades sem Alteração de Requisitos Funcionais (50%)
(em função desenvolvida ou já alterada pela empresa atual)</v>
      </c>
      <c r="C30" s="166"/>
      <c r="D30" s="12" t="str">
        <f>""&amp;Deflatores!G24</f>
        <v>ARN50</v>
      </c>
      <c r="E30" s="89">
        <f>IF(D30="","",COUNTIF(Funções!C$79:C$173,D30))</f>
        <v>0</v>
      </c>
      <c r="F30" s="90">
        <f>SUMIF(Funções!$C$79:$C$173,Deflatores!G24,Funções!$H$79:$H$173)</f>
        <v>0</v>
      </c>
      <c r="G30" s="91">
        <f>IF(ISBLANK(Deflatores!H24),"",Deflatores!H24)</f>
        <v>0.5</v>
      </c>
      <c r="H30" s="90" t="str">
        <f>IF(ISBLANK(Deflatores!I24),"",Deflatores!I24)</f>
        <v/>
      </c>
      <c r="I30" s="92">
        <f>Deflatores!K24</f>
        <v>0</v>
      </c>
      <c r="J30" s="93">
        <f t="shared" si="0"/>
        <v>0</v>
      </c>
      <c r="M30" s="68"/>
    </row>
    <row r="31" spans="1:13" ht="27" customHeight="1" x14ac:dyDescent="0.2">
      <c r="A31" s="67"/>
      <c r="B31" s="164" t="str">
        <f>""&amp;Deflatores!B25</f>
        <v>Adaptação em Funcionalidades sem Alteração de Requisitos Funcionais (75%)
(em função não desenvolvida e ainda não alterada pela empresa atual)</v>
      </c>
      <c r="C31" s="166"/>
      <c r="D31" s="12" t="str">
        <f>""&amp;Deflatores!G25</f>
        <v>ARN75</v>
      </c>
      <c r="E31" s="89">
        <f>IF(D31="","",COUNTIF(Funções!C$79:C$173,D31))</f>
        <v>0</v>
      </c>
      <c r="F31" s="90">
        <f>SUMIF(Funções!$C$79:$C$173,Deflatores!G25,Funções!$H$79:$H$173)</f>
        <v>0</v>
      </c>
      <c r="G31" s="91">
        <f>IF(ISBLANK(Deflatores!H25),"",Deflatores!H25)</f>
        <v>0.75</v>
      </c>
      <c r="H31" s="90" t="str">
        <f>IF(ISBLANK(Deflatores!I25),"",Deflatores!I25)</f>
        <v/>
      </c>
      <c r="I31" s="92">
        <f>Deflatores!K25</f>
        <v>0</v>
      </c>
      <c r="J31" s="93">
        <f t="shared" si="0"/>
        <v>0</v>
      </c>
      <c r="M31" s="68"/>
    </row>
    <row r="32" spans="1:13" ht="13.5" customHeight="1" x14ac:dyDescent="0.2">
      <c r="A32" s="67"/>
      <c r="B32" s="132" t="str">
        <f>""&amp;Deflatores!B26</f>
        <v>Atualização de Dados sem Consulta Prévia</v>
      </c>
      <c r="C32" s="132"/>
      <c r="D32" s="12" t="str">
        <f>""&amp;Deflatores!G26</f>
        <v>ADS</v>
      </c>
      <c r="E32" s="89">
        <f>IF(D32="","",COUNTIF(Funções!C$79:C$173,D32))</f>
        <v>0</v>
      </c>
      <c r="F32" s="90">
        <f>SUMIF(Funções!$C$79:$C$173,Deflatores!G26,Funções!$H$79:$H$173)</f>
        <v>0</v>
      </c>
      <c r="G32" s="91">
        <f>IF(ISBLANK(Deflatores!H26),"",Deflatores!H26)</f>
        <v>1</v>
      </c>
      <c r="H32" s="90" t="str">
        <f>IF(ISBLANK(Deflatores!I26),"",Deflatores!I26)</f>
        <v/>
      </c>
      <c r="I32" s="92">
        <f>Deflatores!K26</f>
        <v>0</v>
      </c>
      <c r="J32" s="93">
        <f t="shared" si="0"/>
        <v>0</v>
      </c>
      <c r="M32" s="68"/>
    </row>
    <row r="33" spans="1:13" ht="13.5" customHeight="1" x14ac:dyDescent="0.2">
      <c r="A33" s="67"/>
      <c r="B33" s="132" t="str">
        <f>""&amp;Deflatores!B27</f>
        <v>Consulta Prévia sem Atualização</v>
      </c>
      <c r="C33" s="132"/>
      <c r="D33" s="12" t="str">
        <f>""&amp;Deflatores!G27</f>
        <v>CPA</v>
      </c>
      <c r="E33" s="89">
        <f>IF(D33="","",COUNTIF(Funções!C$79:C$173,D33))</f>
        <v>0</v>
      </c>
      <c r="F33" s="90">
        <f>SUMIF(Funções!$C$79:$C$173,Deflatores!G27,Funções!$H$79:$H$173)</f>
        <v>0</v>
      </c>
      <c r="G33" s="91">
        <f>IF(ISBLANK(Deflatores!H27),"",Deflatores!H27)</f>
        <v>1</v>
      </c>
      <c r="H33" s="90" t="str">
        <f>IF(ISBLANK(Deflatores!I27),"",Deflatores!I27)</f>
        <v/>
      </c>
      <c r="I33" s="92">
        <f>Deflatores!K27</f>
        <v>0</v>
      </c>
      <c r="J33" s="93">
        <f t="shared" si="0"/>
        <v>0</v>
      </c>
      <c r="M33" s="68"/>
    </row>
    <row r="34" spans="1:13" ht="13.5" customHeight="1" x14ac:dyDescent="0.2">
      <c r="A34" s="67"/>
      <c r="B34" s="132" t="str">
        <f>""&amp;Deflatores!B28</f>
        <v>Atualização de Dados com Consulta Prévia</v>
      </c>
      <c r="C34" s="132"/>
      <c r="D34" s="12" t="str">
        <f>""&amp;Deflatores!G28</f>
        <v>ADC</v>
      </c>
      <c r="E34" s="89">
        <f>IF(D34="","",COUNTIF(Funções!C$79:C$173,D34))</f>
        <v>0</v>
      </c>
      <c r="F34" s="90">
        <f>SUMIF(Funções!$C$79:$C$173,Deflatores!G28,Funções!$H$79:$H$173)</f>
        <v>0</v>
      </c>
      <c r="G34" s="91">
        <f>IF(ISBLANK(Deflatores!H28),"",Deflatores!H28)</f>
        <v>0.6</v>
      </c>
      <c r="H34" s="90" t="str">
        <f>IF(ISBLANK(Deflatores!I28),"",Deflatores!I28)</f>
        <v/>
      </c>
      <c r="I34" s="92">
        <f>Deflatores!K28</f>
        <v>0</v>
      </c>
      <c r="J34" s="93">
        <f t="shared" si="0"/>
        <v>0</v>
      </c>
      <c r="M34" s="68"/>
    </row>
    <row r="35" spans="1:13" ht="13.5" customHeight="1" x14ac:dyDescent="0.2">
      <c r="A35" s="67"/>
      <c r="B35" s="132" t="str">
        <f>""&amp;Deflatores!B29</f>
        <v>Apuração Especial – Geração de Relatórios</v>
      </c>
      <c r="C35" s="132"/>
      <c r="D35" s="12" t="str">
        <f>""&amp;Deflatores!G29</f>
        <v>AGR</v>
      </c>
      <c r="E35" s="89">
        <f>IF(D35="","",COUNTIF(Funções!C$79:C$173,D35))</f>
        <v>0</v>
      </c>
      <c r="F35" s="90">
        <f>SUMIF(Funções!$C$79:$C$173,Deflatores!G29,Funções!$H$79:$H$173)</f>
        <v>0</v>
      </c>
      <c r="G35" s="91">
        <f>IF(ISBLANK(Deflatores!H29),"",Deflatores!H29)</f>
        <v>1</v>
      </c>
      <c r="H35" s="90" t="str">
        <f>IF(ISBLANK(Deflatores!I29),"",Deflatores!I29)</f>
        <v/>
      </c>
      <c r="I35" s="92">
        <f>Deflatores!K29</f>
        <v>0</v>
      </c>
      <c r="J35" s="93">
        <f t="shared" si="0"/>
        <v>0</v>
      </c>
      <c r="M35" s="68"/>
    </row>
    <row r="36" spans="1:13" ht="13.5" customHeight="1" x14ac:dyDescent="0.2">
      <c r="A36" s="67"/>
      <c r="B36" s="132" t="str">
        <f>""&amp;Deflatores!B30</f>
        <v>Apuração Especial – Reexecução</v>
      </c>
      <c r="C36" s="132"/>
      <c r="D36" s="12" t="str">
        <f>""&amp;Deflatores!G30</f>
        <v>AER</v>
      </c>
      <c r="E36" s="89">
        <f>IF(D36="","",COUNTIF(Funções!C$79:C$173,D36))</f>
        <v>0</v>
      </c>
      <c r="F36" s="90">
        <f>SUMIF(Funções!$C$79:$C$173,Deflatores!G30,Funções!$H$79:$H$173)</f>
        <v>0</v>
      </c>
      <c r="G36" s="91">
        <f>IF(ISBLANK(Deflatores!H30),"",Deflatores!H30)</f>
        <v>0.1</v>
      </c>
      <c r="H36" s="90" t="str">
        <f>IF(ISBLANK(Deflatores!I30),"",Deflatores!I30)</f>
        <v/>
      </c>
      <c r="I36" s="92">
        <f>Deflatores!K30</f>
        <v>0</v>
      </c>
      <c r="J36" s="93">
        <f t="shared" si="0"/>
        <v>0</v>
      </c>
      <c r="M36" s="68"/>
    </row>
    <row r="37" spans="1:13" ht="13.5" customHeight="1" x14ac:dyDescent="0.2">
      <c r="A37" s="67"/>
      <c r="B37" s="132" t="str">
        <f>""&amp;Deflatores!B31</f>
        <v>Atualização de Dados</v>
      </c>
      <c r="C37" s="132"/>
      <c r="D37" s="12" t="str">
        <f>""&amp;Deflatores!G31</f>
        <v>ATD</v>
      </c>
      <c r="E37" s="89">
        <f>IF(D37="","",COUNTIF(Funções!C$79:C$173,D37))</f>
        <v>0</v>
      </c>
      <c r="F37" s="90">
        <f>SUMIF(Funções!$C$79:$C$173,Deflatores!G31,Funções!$H$79:$H$173)</f>
        <v>0</v>
      </c>
      <c r="G37" s="91">
        <f>IF(ISBLANK(Deflatores!H31),"",Deflatores!H31)</f>
        <v>0.1</v>
      </c>
      <c r="H37" s="90" t="str">
        <f>IF(ISBLANK(Deflatores!I31),"",Deflatores!I31)</f>
        <v/>
      </c>
      <c r="I37" s="92">
        <f>Deflatores!K31</f>
        <v>0</v>
      </c>
      <c r="J37" s="93">
        <f t="shared" si="0"/>
        <v>0</v>
      </c>
      <c r="M37" s="68"/>
    </row>
    <row r="38" spans="1:13" ht="13.5" customHeight="1" x14ac:dyDescent="0.2">
      <c r="A38" s="67"/>
      <c r="B38" s="132" t="str">
        <f>""&amp;Deflatores!B32</f>
        <v>Manutenção de Documentação de Sistemas Legados</v>
      </c>
      <c r="C38" s="132"/>
      <c r="D38" s="12" t="str">
        <f>""&amp;Deflatores!G32</f>
        <v>MSL</v>
      </c>
      <c r="E38" s="89">
        <f>IF(D38="","",COUNTIF(Funções!C$79:C$173,D38))</f>
        <v>0</v>
      </c>
      <c r="F38" s="90">
        <f>SUMIF(Funções!$C$79:$C$173,Deflatores!G32,Funções!$H$79:$H$173)</f>
        <v>0</v>
      </c>
      <c r="G38" s="91">
        <f>IF(ISBLANK(Deflatores!H32),"",Deflatores!H32)</f>
        <v>0.25</v>
      </c>
      <c r="H38" s="90" t="str">
        <f>IF(ISBLANK(Deflatores!I32),"",Deflatores!I32)</f>
        <v/>
      </c>
      <c r="I38" s="92">
        <f>Deflatores!K32</f>
        <v>0</v>
      </c>
      <c r="J38" s="93">
        <f>IF($L$11&lt;&gt;0,I38/$L$11,"")</f>
        <v>0</v>
      </c>
      <c r="M38" s="68"/>
    </row>
    <row r="39" spans="1:13" ht="13.5" customHeight="1" x14ac:dyDescent="0.2">
      <c r="A39" s="67"/>
      <c r="B39" s="132" t="str">
        <f>""&amp;Deflatores!B33</f>
        <v>Verificação de Erros (Sem Documentação de Teste existente)</v>
      </c>
      <c r="C39" s="132"/>
      <c r="D39" s="12" t="str">
        <f>""&amp;Deflatores!G33</f>
        <v>VES</v>
      </c>
      <c r="E39" s="89">
        <f>IF(D39="","",COUNTIF(Funções!C$79:C$173,D39))</f>
        <v>0</v>
      </c>
      <c r="F39" s="90">
        <f>SUMIF(Funções!$C$79:$C$173,Deflatores!G33,Funções!$H$79:$H$173)</f>
        <v>0</v>
      </c>
      <c r="G39" s="91">
        <f>IF(ISBLANK(Deflatores!H33),"",Deflatores!H33)</f>
        <v>0.2</v>
      </c>
      <c r="H39" s="90" t="str">
        <f>IF(ISBLANK(Deflatores!I33),"",Deflatores!I33)</f>
        <v/>
      </c>
      <c r="I39" s="92">
        <f>Deflatores!K33</f>
        <v>0</v>
      </c>
      <c r="J39" s="93">
        <f>IF($L$11&lt;&gt;0,I39/$L$11,"")</f>
        <v>0</v>
      </c>
      <c r="M39" s="68"/>
    </row>
    <row r="40" spans="1:13" ht="13.5" customHeight="1" x14ac:dyDescent="0.2">
      <c r="A40" s="67"/>
      <c r="B40" s="132" t="str">
        <f>""&amp;Deflatores!B34</f>
        <v>Verificação de Erros (Com Documentação de Teste existente)</v>
      </c>
      <c r="C40" s="132"/>
      <c r="D40" s="12" t="str">
        <f>""&amp;Deflatores!G34</f>
        <v>VEC</v>
      </c>
      <c r="E40" s="89">
        <f>IF(D40="","",COUNTIF(Funções!C$79:C$173,D40))</f>
        <v>0</v>
      </c>
      <c r="F40" s="90">
        <f>SUMIF(Funções!$C$79:$C$173,Deflatores!G34,Funções!$H$79:$H$173)</f>
        <v>0</v>
      </c>
      <c r="G40" s="91">
        <f>IF(ISBLANK(Deflatores!H34),"",Deflatores!H34)</f>
        <v>0.15</v>
      </c>
      <c r="H40" s="90" t="str">
        <f>IF(ISBLANK(Deflatores!I34),"",Deflatores!I34)</f>
        <v/>
      </c>
      <c r="I40" s="92">
        <f>Deflatores!K34</f>
        <v>0</v>
      </c>
      <c r="J40" s="93">
        <f>IF($L$11&lt;&gt;0,I40/$L$11,"")</f>
        <v>0</v>
      </c>
      <c r="M40" s="68"/>
    </row>
    <row r="41" spans="1:13" ht="13.5" customHeight="1" x14ac:dyDescent="0.2">
      <c r="A41" s="67"/>
      <c r="B41" s="132" t="str">
        <f>""&amp;Deflatores!B35</f>
        <v>Pontos de Função de Teste</v>
      </c>
      <c r="C41" s="132"/>
      <c r="D41" s="12" t="str">
        <f>""&amp;Deflatores!G35</f>
        <v>PFT</v>
      </c>
      <c r="E41" s="89">
        <f>IF(D41="","",COUNTIF(Funções!C$79:C$173,D41))</f>
        <v>0</v>
      </c>
      <c r="F41" s="90">
        <f>SUMIF(Funções!$C$79:$C$173,Deflatores!G35,Funções!$H$79:$H$173)</f>
        <v>0</v>
      </c>
      <c r="G41" s="91">
        <f>IF(ISBLANK(Deflatores!H35),"",Deflatores!H35)</f>
        <v>0.15</v>
      </c>
      <c r="H41" s="90" t="str">
        <f>IF(ISBLANK(Deflatores!I35),"",Deflatores!I35)</f>
        <v/>
      </c>
      <c r="I41" s="92">
        <f>Deflatores!K35</f>
        <v>0</v>
      </c>
      <c r="J41" s="93">
        <f>IF($L$11&lt;&gt;0,I41/$L$11,"")</f>
        <v>0</v>
      </c>
      <c r="M41" s="68"/>
    </row>
    <row r="42" spans="1:13" ht="13.5" customHeight="1" x14ac:dyDescent="0.2">
      <c r="A42" s="67"/>
      <c r="B42" s="132" t="str">
        <f>""&amp;Deflatores!B36</f>
        <v>Componente Interno Reusável</v>
      </c>
      <c r="C42" s="132"/>
      <c r="D42" s="12" t="str">
        <f>""&amp;Deflatores!G36</f>
        <v>CIR</v>
      </c>
      <c r="E42" s="89">
        <f>IF(D42="","",COUNTIF(Funções!C$79:C$173,D42))</f>
        <v>0</v>
      </c>
      <c r="F42" s="90">
        <f>SUMIF(Funções!$C$79:$C$173,Deflatores!G36,Funções!$H$79:$H$173)</f>
        <v>0</v>
      </c>
      <c r="G42" s="91">
        <f>IF(ISBLANK(Deflatores!H36),"",Deflatores!H36)</f>
        <v>1</v>
      </c>
      <c r="H42" s="90" t="str">
        <f>IF(ISBLANK(Deflatores!I36),"",Deflatores!I36)</f>
        <v/>
      </c>
      <c r="I42" s="92">
        <f>Deflatores!K36</f>
        <v>0</v>
      </c>
      <c r="J42" s="93">
        <f t="shared" si="0"/>
        <v>0</v>
      </c>
      <c r="M42" s="68"/>
    </row>
    <row r="43" spans="1:13" ht="13.5" customHeight="1" x14ac:dyDescent="0.2">
      <c r="A43" s="67"/>
      <c r="B43" s="132" t="str">
        <f>""&amp;Deflatores!B37</f>
        <v/>
      </c>
      <c r="C43" s="132"/>
      <c r="D43" s="12" t="str">
        <f>""&amp;Deflatores!G37</f>
        <v xml:space="preserve">           .</v>
      </c>
      <c r="E43" s="89">
        <f>IF(D43="","",COUNTIF(Funções!C$79:C$173,D43))</f>
        <v>0</v>
      </c>
      <c r="F43" s="90">
        <f>SUMIF(Funções!$C$79:$C$173,Deflatores!G37,Funções!$H$79:$H$173)</f>
        <v>0</v>
      </c>
      <c r="G43" s="91" t="str">
        <f>IF(ISBLANK(Deflatores!H37),"",Deflatores!H37)</f>
        <v/>
      </c>
      <c r="H43" s="90" t="str">
        <f>IF(ISBLANK(Deflatores!I37),"",Deflatores!I37)</f>
        <v/>
      </c>
      <c r="I43" s="92">
        <f>Deflatores!K37</f>
        <v>0</v>
      </c>
      <c r="J43" s="93">
        <f t="shared" si="0"/>
        <v>0</v>
      </c>
      <c r="M43" s="68"/>
    </row>
    <row r="44" spans="1:13" ht="13.5" customHeight="1" x14ac:dyDescent="0.2">
      <c r="A44" s="67"/>
      <c r="B44" s="132" t="str">
        <f>""&amp;Deflatores!B38</f>
        <v/>
      </c>
      <c r="C44" s="132"/>
      <c r="D44" s="12" t="str">
        <f>""&amp;Deflatores!G38</f>
        <v xml:space="preserve">           .</v>
      </c>
      <c r="E44" s="89">
        <f>IF(D44="","",COUNTIF(Funções!C$79:C$173,D44))</f>
        <v>0</v>
      </c>
      <c r="F44" s="90">
        <f>SUMIF(Funções!$C$79:$C$173,Deflatores!G38,Funções!$H$79:$H$173)</f>
        <v>0</v>
      </c>
      <c r="G44" s="91" t="str">
        <f>IF(ISBLANK(Deflatores!H38),"",Deflatores!H38)</f>
        <v/>
      </c>
      <c r="H44" s="90" t="str">
        <f>IF(ISBLANK(Deflatores!I38),"",Deflatores!I38)</f>
        <v/>
      </c>
      <c r="I44" s="92">
        <f>Deflatores!K38</f>
        <v>0</v>
      </c>
      <c r="J44" s="93">
        <f t="shared" si="0"/>
        <v>0</v>
      </c>
      <c r="M44" s="68"/>
    </row>
    <row r="45" spans="1:13" ht="13.5" x14ac:dyDescent="0.25">
      <c r="A45" s="67"/>
      <c r="B45" s="81"/>
      <c r="C45" s="46"/>
      <c r="D45" s="69"/>
      <c r="E45" s="65"/>
      <c r="F45" s="65"/>
      <c r="G45" s="30"/>
      <c r="H45" s="82"/>
      <c r="I45" s="83"/>
      <c r="M45" s="68"/>
    </row>
    <row r="46" spans="1:13" ht="13.5" customHeight="1" x14ac:dyDescent="0.25">
      <c r="A46" s="67"/>
      <c r="B46" s="180" t="s">
        <v>429</v>
      </c>
      <c r="C46" s="180"/>
      <c r="D46" s="180"/>
      <c r="E46" s="31" t="s">
        <v>394</v>
      </c>
      <c r="F46" s="32"/>
      <c r="G46" s="30"/>
      <c r="H46" s="31" t="s">
        <v>426</v>
      </c>
      <c r="I46" s="31" t="s">
        <v>8</v>
      </c>
      <c r="J46" s="31" t="s">
        <v>427</v>
      </c>
      <c r="M46" s="68"/>
    </row>
    <row r="47" spans="1:13" ht="13.5" customHeight="1" x14ac:dyDescent="0.25">
      <c r="A47" s="67"/>
      <c r="B47" s="132" t="str">
        <f>""&amp;Deflatores!B42</f>
        <v>Páginas Estáticas</v>
      </c>
      <c r="C47" s="132"/>
      <c r="D47" s="24" t="str">
        <f>""&amp;Deflatores!G42</f>
        <v>PAG</v>
      </c>
      <c r="E47" s="25">
        <f>Deflatores!J42</f>
        <v>0</v>
      </c>
      <c r="H47" s="26">
        <f>IF(ISBLANK(Deflatores!H42),"",Deflatores!H42)</f>
        <v>0.6</v>
      </c>
      <c r="I47" s="26">
        <f t="shared" ref="I47:I69" si="1">IF(ISNUMBER(H47),E47*H47,"")</f>
        <v>0</v>
      </c>
      <c r="J47" s="27">
        <f t="shared" ref="J47:J69" si="2">IF(ISNUMBER(I47),IF($L$11&lt;&gt;0,I47/$L$11,""),"")</f>
        <v>0</v>
      </c>
      <c r="M47" s="68"/>
    </row>
    <row r="48" spans="1:13" ht="13.5" customHeight="1" x14ac:dyDescent="0.25">
      <c r="A48" s="67"/>
      <c r="B48" s="132" t="str">
        <f>""&amp;Deflatores!B43</f>
        <v>Manutenção Cosmética (atrelada a algo não funcional)</v>
      </c>
      <c r="C48" s="132"/>
      <c r="D48" s="24" t="str">
        <f>""&amp;Deflatores!G43</f>
        <v>COSNF</v>
      </c>
      <c r="E48" s="25">
        <f>Deflatores!J43</f>
        <v>0</v>
      </c>
      <c r="H48" s="26">
        <f>IF(ISBLANK(Deflatores!H43),"",Deflatores!H43)</f>
        <v>0.6</v>
      </c>
      <c r="I48" s="26">
        <f t="shared" si="1"/>
        <v>0</v>
      </c>
      <c r="J48" s="27">
        <f t="shared" si="2"/>
        <v>0</v>
      </c>
      <c r="M48" s="68"/>
    </row>
    <row r="49" spans="1:13" ht="13.5" x14ac:dyDescent="0.25">
      <c r="A49" s="67"/>
      <c r="B49" s="132" t="str">
        <f>""&amp;Deflatores!B44</f>
        <v>Dados de Código</v>
      </c>
      <c r="C49" s="132"/>
      <c r="D49" s="24" t="str">
        <f>""&amp;Deflatores!G44</f>
        <v>DC</v>
      </c>
      <c r="E49" s="25">
        <f>Deflatores!J44</f>
        <v>0</v>
      </c>
      <c r="H49" s="26">
        <f>IF(ISBLANK(Deflatores!H44),"",Deflatores!H44)</f>
        <v>0</v>
      </c>
      <c r="I49" s="26">
        <f t="shared" si="1"/>
        <v>0</v>
      </c>
      <c r="J49" s="27">
        <f t="shared" si="2"/>
        <v>0</v>
      </c>
      <c r="M49" s="68"/>
    </row>
    <row r="50" spans="1:13" ht="13.5" x14ac:dyDescent="0.25">
      <c r="A50" s="67"/>
      <c r="B50" s="132" t="str">
        <f>""&amp;Deflatores!B45</f>
        <v/>
      </c>
      <c r="C50" s="132"/>
      <c r="D50" s="24" t="str">
        <f>""&amp;Deflatores!G45</f>
        <v xml:space="preserve">           .</v>
      </c>
      <c r="E50" s="25">
        <f>Deflatores!J45</f>
        <v>0</v>
      </c>
      <c r="H50" s="26" t="str">
        <f>IF(ISBLANK(Deflatores!H45),"",Deflatores!H45)</f>
        <v/>
      </c>
      <c r="I50" s="26" t="str">
        <f t="shared" si="1"/>
        <v/>
      </c>
      <c r="J50" s="27" t="str">
        <f t="shared" si="2"/>
        <v/>
      </c>
      <c r="M50" s="68"/>
    </row>
    <row r="51" spans="1:13" ht="13.5" x14ac:dyDescent="0.25">
      <c r="A51" s="67"/>
      <c r="B51" s="132" t="str">
        <f>""&amp;Deflatores!B46</f>
        <v/>
      </c>
      <c r="C51" s="132"/>
      <c r="D51" s="24" t="str">
        <f>""&amp;Deflatores!G46</f>
        <v xml:space="preserve">           .</v>
      </c>
      <c r="E51" s="25">
        <f>Deflatores!J46</f>
        <v>0</v>
      </c>
      <c r="H51" s="26" t="str">
        <f>IF(ISBLANK(Deflatores!H46),"",Deflatores!H46)</f>
        <v/>
      </c>
      <c r="I51" s="26" t="str">
        <f t="shared" si="1"/>
        <v/>
      </c>
      <c r="J51" s="27" t="str">
        <f t="shared" si="2"/>
        <v/>
      </c>
      <c r="M51" s="68"/>
    </row>
    <row r="52" spans="1:13" ht="13.5" x14ac:dyDescent="0.25">
      <c r="A52" s="67"/>
      <c r="B52" s="132" t="str">
        <f>""&amp;Deflatores!B47</f>
        <v/>
      </c>
      <c r="C52" s="132"/>
      <c r="D52" s="24" t="str">
        <f>""&amp;Deflatores!G47</f>
        <v xml:space="preserve">           .</v>
      </c>
      <c r="E52" s="25">
        <f>Deflatores!J47</f>
        <v>0</v>
      </c>
      <c r="H52" s="26" t="str">
        <f>IF(ISBLANK(Deflatores!H47),"",Deflatores!H47)</f>
        <v/>
      </c>
      <c r="I52" s="26" t="str">
        <f t="shared" si="1"/>
        <v/>
      </c>
      <c r="J52" s="27" t="str">
        <f t="shared" si="2"/>
        <v/>
      </c>
      <c r="M52" s="68"/>
    </row>
    <row r="53" spans="1:13" ht="13.5" x14ac:dyDescent="0.25">
      <c r="A53" s="67"/>
      <c r="B53" s="132" t="str">
        <f>""&amp;Deflatores!B48</f>
        <v/>
      </c>
      <c r="C53" s="132"/>
      <c r="D53" s="24" t="str">
        <f>""&amp;Deflatores!G48</f>
        <v xml:space="preserve">           .</v>
      </c>
      <c r="E53" s="25">
        <f>Deflatores!J48</f>
        <v>0</v>
      </c>
      <c r="H53" s="26" t="str">
        <f>IF(ISBLANK(Deflatores!H48),"",Deflatores!H48)</f>
        <v/>
      </c>
      <c r="I53" s="26" t="str">
        <f t="shared" si="1"/>
        <v/>
      </c>
      <c r="J53" s="27" t="str">
        <f t="shared" si="2"/>
        <v/>
      </c>
      <c r="M53" s="68"/>
    </row>
    <row r="54" spans="1:13" ht="13.5" x14ac:dyDescent="0.25">
      <c r="A54" s="67"/>
      <c r="B54" s="132" t="str">
        <f>""&amp;Deflatores!B49</f>
        <v/>
      </c>
      <c r="C54" s="132"/>
      <c r="D54" s="24" t="str">
        <f>""&amp;Deflatores!G49</f>
        <v xml:space="preserve">           .</v>
      </c>
      <c r="E54" s="25">
        <f>Deflatores!J49</f>
        <v>0</v>
      </c>
      <c r="H54" s="26" t="str">
        <f>IF(ISBLANK(Deflatores!H49),"",Deflatores!H49)</f>
        <v/>
      </c>
      <c r="I54" s="26" t="str">
        <f t="shared" si="1"/>
        <v/>
      </c>
      <c r="J54" s="27" t="str">
        <f t="shared" si="2"/>
        <v/>
      </c>
      <c r="M54" s="68"/>
    </row>
    <row r="55" spans="1:13" ht="13.5" x14ac:dyDescent="0.25">
      <c r="A55" s="67"/>
      <c r="B55" s="132" t="str">
        <f>""&amp;Deflatores!B50</f>
        <v/>
      </c>
      <c r="C55" s="132"/>
      <c r="D55" s="24" t="str">
        <f>""&amp;Deflatores!G50</f>
        <v xml:space="preserve">           .</v>
      </c>
      <c r="E55" s="25">
        <f>Deflatores!J50</f>
        <v>0</v>
      </c>
      <c r="H55" s="26" t="str">
        <f>IF(ISBLANK(Deflatores!H50),"",Deflatores!H50)</f>
        <v/>
      </c>
      <c r="I55" s="26" t="str">
        <f t="shared" si="1"/>
        <v/>
      </c>
      <c r="J55" s="27" t="str">
        <f t="shared" si="2"/>
        <v/>
      </c>
      <c r="M55" s="68"/>
    </row>
    <row r="56" spans="1:13" ht="13.5" x14ac:dyDescent="0.25">
      <c r="A56" s="67"/>
      <c r="B56" s="132" t="str">
        <f>""&amp;Deflatores!B51</f>
        <v/>
      </c>
      <c r="C56" s="132"/>
      <c r="D56" s="24" t="str">
        <f>""&amp;Deflatores!G51</f>
        <v xml:space="preserve">           .</v>
      </c>
      <c r="E56" s="25">
        <f>Deflatores!J51</f>
        <v>0</v>
      </c>
      <c r="H56" s="26" t="str">
        <f>IF(ISBLANK(Deflatores!H51),"",Deflatores!H51)</f>
        <v/>
      </c>
      <c r="I56" s="26" t="str">
        <f t="shared" si="1"/>
        <v/>
      </c>
      <c r="J56" s="27" t="str">
        <f t="shared" si="2"/>
        <v/>
      </c>
      <c r="M56" s="68"/>
    </row>
    <row r="57" spans="1:13" ht="13.5" x14ac:dyDescent="0.25">
      <c r="A57" s="67"/>
      <c r="B57" s="132" t="str">
        <f>""&amp;Deflatores!B52</f>
        <v/>
      </c>
      <c r="C57" s="132"/>
      <c r="D57" s="24" t="str">
        <f>""&amp;Deflatores!G52</f>
        <v xml:space="preserve">           .</v>
      </c>
      <c r="E57" s="25">
        <f>Deflatores!J52</f>
        <v>0</v>
      </c>
      <c r="H57" s="26" t="str">
        <f>IF(ISBLANK(Deflatores!H52),"",Deflatores!H52)</f>
        <v/>
      </c>
      <c r="I57" s="26" t="str">
        <f t="shared" si="1"/>
        <v/>
      </c>
      <c r="J57" s="27" t="str">
        <f t="shared" si="2"/>
        <v/>
      </c>
      <c r="M57" s="68"/>
    </row>
    <row r="58" spans="1:13" ht="13.5" x14ac:dyDescent="0.25">
      <c r="A58" s="67"/>
      <c r="B58" s="132" t="str">
        <f>""&amp;Deflatores!B53</f>
        <v/>
      </c>
      <c r="C58" s="132"/>
      <c r="D58" s="24" t="str">
        <f>""&amp;Deflatores!G53</f>
        <v xml:space="preserve">           .</v>
      </c>
      <c r="E58" s="25">
        <f>Deflatores!J53</f>
        <v>0</v>
      </c>
      <c r="H58" s="26" t="str">
        <f>IF(ISBLANK(Deflatores!H53),"",Deflatores!H53)</f>
        <v/>
      </c>
      <c r="I58" s="26" t="str">
        <f t="shared" si="1"/>
        <v/>
      </c>
      <c r="J58" s="27" t="str">
        <f t="shared" si="2"/>
        <v/>
      </c>
      <c r="M58" s="68"/>
    </row>
    <row r="59" spans="1:13" ht="13.5" x14ac:dyDescent="0.25">
      <c r="A59" s="67"/>
      <c r="B59" s="132" t="str">
        <f>""&amp;Deflatores!B54</f>
        <v/>
      </c>
      <c r="C59" s="132"/>
      <c r="D59" s="24" t="str">
        <f>""&amp;Deflatores!G54</f>
        <v xml:space="preserve">           .</v>
      </c>
      <c r="E59" s="25">
        <f>Deflatores!J54</f>
        <v>0</v>
      </c>
      <c r="H59" s="26" t="str">
        <f>IF(ISBLANK(Deflatores!H54),"",Deflatores!H54)</f>
        <v/>
      </c>
      <c r="I59" s="26" t="str">
        <f t="shared" si="1"/>
        <v/>
      </c>
      <c r="J59" s="27" t="str">
        <f t="shared" si="2"/>
        <v/>
      </c>
      <c r="M59" s="68"/>
    </row>
    <row r="60" spans="1:13" ht="13.5" x14ac:dyDescent="0.25">
      <c r="A60" s="67"/>
      <c r="B60" s="132" t="str">
        <f>""&amp;Deflatores!B55</f>
        <v/>
      </c>
      <c r="C60" s="132"/>
      <c r="D60" s="24" t="str">
        <f>""&amp;Deflatores!G55</f>
        <v xml:space="preserve">           .</v>
      </c>
      <c r="E60" s="25">
        <f>Deflatores!J55</f>
        <v>0</v>
      </c>
      <c r="H60" s="26" t="str">
        <f>IF(ISBLANK(Deflatores!H55),"",Deflatores!H55)</f>
        <v/>
      </c>
      <c r="I60" s="26" t="str">
        <f t="shared" si="1"/>
        <v/>
      </c>
      <c r="J60" s="27" t="str">
        <f t="shared" si="2"/>
        <v/>
      </c>
      <c r="M60" s="68"/>
    </row>
    <row r="61" spans="1:13" ht="13.5" x14ac:dyDescent="0.25">
      <c r="A61" s="67"/>
      <c r="B61" s="132" t="str">
        <f>""&amp;Deflatores!B56</f>
        <v/>
      </c>
      <c r="C61" s="132"/>
      <c r="D61" s="24" t="str">
        <f>""&amp;Deflatores!G56</f>
        <v xml:space="preserve">           .</v>
      </c>
      <c r="E61" s="25">
        <f>Deflatores!J56</f>
        <v>0</v>
      </c>
      <c r="H61" s="26" t="str">
        <f>IF(ISBLANK(Deflatores!H56),"",Deflatores!H56)</f>
        <v/>
      </c>
      <c r="I61" s="26" t="str">
        <f t="shared" si="1"/>
        <v/>
      </c>
      <c r="J61" s="27" t="str">
        <f t="shared" si="2"/>
        <v/>
      </c>
      <c r="M61" s="68"/>
    </row>
    <row r="62" spans="1:13" ht="13.5" x14ac:dyDescent="0.25">
      <c r="A62" s="67"/>
      <c r="B62" s="132" t="str">
        <f>""&amp;Deflatores!B57</f>
        <v/>
      </c>
      <c r="C62" s="132"/>
      <c r="D62" s="24" t="str">
        <f>""&amp;Deflatores!G57</f>
        <v xml:space="preserve">           .</v>
      </c>
      <c r="E62" s="25">
        <f>Deflatores!J57</f>
        <v>0</v>
      </c>
      <c r="H62" s="26" t="str">
        <f>IF(ISBLANK(Deflatores!H57),"",Deflatores!H57)</f>
        <v/>
      </c>
      <c r="I62" s="26" t="str">
        <f t="shared" si="1"/>
        <v/>
      </c>
      <c r="J62" s="27" t="str">
        <f t="shared" si="2"/>
        <v/>
      </c>
      <c r="M62" s="68"/>
    </row>
    <row r="63" spans="1:13" ht="13.5" x14ac:dyDescent="0.25">
      <c r="A63" s="67"/>
      <c r="B63" s="132" t="str">
        <f>""&amp;Deflatores!B58</f>
        <v/>
      </c>
      <c r="C63" s="132"/>
      <c r="D63" s="24" t="str">
        <f>""&amp;Deflatores!G58</f>
        <v xml:space="preserve">           .</v>
      </c>
      <c r="E63" s="25">
        <f>Deflatores!J58</f>
        <v>0</v>
      </c>
      <c r="H63" s="26" t="str">
        <f>IF(ISBLANK(Deflatores!H58),"",Deflatores!H58)</f>
        <v/>
      </c>
      <c r="I63" s="26" t="str">
        <f t="shared" si="1"/>
        <v/>
      </c>
      <c r="J63" s="27" t="str">
        <f t="shared" si="2"/>
        <v/>
      </c>
      <c r="M63" s="68"/>
    </row>
    <row r="64" spans="1:13" ht="13.5" x14ac:dyDescent="0.25">
      <c r="A64" s="67"/>
      <c r="B64" s="132" t="str">
        <f>""&amp;Deflatores!B59</f>
        <v/>
      </c>
      <c r="C64" s="132"/>
      <c r="D64" s="24" t="str">
        <f>""&amp;Deflatores!G59</f>
        <v xml:space="preserve">           .</v>
      </c>
      <c r="E64" s="25">
        <f>Deflatores!J59</f>
        <v>0</v>
      </c>
      <c r="H64" s="26" t="str">
        <f>IF(ISBLANK(Deflatores!H59),"",Deflatores!H59)</f>
        <v/>
      </c>
      <c r="I64" s="26" t="str">
        <f t="shared" si="1"/>
        <v/>
      </c>
      <c r="J64" s="27" t="str">
        <f t="shared" si="2"/>
        <v/>
      </c>
      <c r="M64" s="68"/>
    </row>
    <row r="65" spans="1:13" ht="13.5" x14ac:dyDescent="0.25">
      <c r="A65" s="67"/>
      <c r="B65" s="132" t="str">
        <f>""&amp;Deflatores!B60</f>
        <v/>
      </c>
      <c r="C65" s="132"/>
      <c r="D65" s="24" t="str">
        <f>""&amp;Deflatores!G60</f>
        <v xml:space="preserve">           .</v>
      </c>
      <c r="E65" s="25">
        <f>Deflatores!J60</f>
        <v>0</v>
      </c>
      <c r="H65" s="26" t="str">
        <f>IF(ISBLANK(Deflatores!H60),"",Deflatores!H60)</f>
        <v/>
      </c>
      <c r="I65" s="26" t="str">
        <f t="shared" si="1"/>
        <v/>
      </c>
      <c r="J65" s="27" t="str">
        <f t="shared" si="2"/>
        <v/>
      </c>
      <c r="M65" s="68"/>
    </row>
    <row r="66" spans="1:13" ht="13.5" x14ac:dyDescent="0.25">
      <c r="A66" s="67"/>
      <c r="B66" s="132" t="str">
        <f>""&amp;Deflatores!B61</f>
        <v/>
      </c>
      <c r="C66" s="132"/>
      <c r="D66" s="24" t="str">
        <f>""&amp;Deflatores!G61</f>
        <v xml:space="preserve">           .</v>
      </c>
      <c r="E66" s="25">
        <f>Deflatores!J61</f>
        <v>0</v>
      </c>
      <c r="H66" s="26" t="str">
        <f>IF(ISBLANK(Deflatores!H61),"",Deflatores!H61)</f>
        <v/>
      </c>
      <c r="I66" s="26" t="str">
        <f t="shared" si="1"/>
        <v/>
      </c>
      <c r="J66" s="27" t="str">
        <f t="shared" si="2"/>
        <v/>
      </c>
      <c r="M66" s="68"/>
    </row>
    <row r="67" spans="1:13" ht="13.5" x14ac:dyDescent="0.25">
      <c r="A67" s="67"/>
      <c r="B67" s="132" t="str">
        <f>""&amp;Deflatores!B62</f>
        <v/>
      </c>
      <c r="C67" s="132"/>
      <c r="D67" s="24" t="str">
        <f>""&amp;Deflatores!G62</f>
        <v xml:space="preserve">           .</v>
      </c>
      <c r="E67" s="25">
        <f>Deflatores!J62</f>
        <v>0</v>
      </c>
      <c r="H67" s="26" t="str">
        <f>IF(ISBLANK(Deflatores!H62),"",Deflatores!H62)</f>
        <v/>
      </c>
      <c r="I67" s="26" t="str">
        <f t="shared" si="1"/>
        <v/>
      </c>
      <c r="J67" s="27" t="str">
        <f t="shared" si="2"/>
        <v/>
      </c>
      <c r="M67" s="68"/>
    </row>
    <row r="68" spans="1:13" ht="13.5" x14ac:dyDescent="0.25">
      <c r="A68" s="67"/>
      <c r="B68" s="132" t="str">
        <f>""&amp;Deflatores!B63</f>
        <v/>
      </c>
      <c r="C68" s="132"/>
      <c r="D68" s="24" t="str">
        <f>""&amp;Deflatores!G63</f>
        <v xml:space="preserve">           .</v>
      </c>
      <c r="E68" s="25">
        <f>Deflatores!J63</f>
        <v>0</v>
      </c>
      <c r="H68" s="26" t="str">
        <f>IF(ISBLANK(Deflatores!H63),"",Deflatores!H63)</f>
        <v/>
      </c>
      <c r="I68" s="26" t="str">
        <f t="shared" si="1"/>
        <v/>
      </c>
      <c r="J68" s="27" t="str">
        <f t="shared" si="2"/>
        <v/>
      </c>
      <c r="M68" s="68"/>
    </row>
    <row r="69" spans="1:13" ht="13.5" x14ac:dyDescent="0.25">
      <c r="A69" s="67"/>
      <c r="B69" s="132" t="str">
        <f>""&amp;Deflatores!B64</f>
        <v/>
      </c>
      <c r="C69" s="132"/>
      <c r="D69" s="24" t="str">
        <f>""&amp;Deflatores!G64</f>
        <v xml:space="preserve">           .</v>
      </c>
      <c r="E69" s="25">
        <f>Deflatores!J64</f>
        <v>0</v>
      </c>
      <c r="F69" s="30"/>
      <c r="G69" s="30"/>
      <c r="H69" s="26" t="str">
        <f>IF(ISBLANK(Deflatores!H64),"",Deflatores!H64)</f>
        <v/>
      </c>
      <c r="I69" s="26" t="str">
        <f t="shared" si="1"/>
        <v/>
      </c>
      <c r="J69" s="27" t="str">
        <f t="shared" si="2"/>
        <v/>
      </c>
      <c r="M69" s="68"/>
    </row>
    <row r="70" spans="1:13" ht="13.5" x14ac:dyDescent="0.25">
      <c r="A70" s="70"/>
      <c r="B70" s="71"/>
      <c r="C70" s="72"/>
      <c r="D70" s="73"/>
      <c r="E70" s="74"/>
      <c r="F70" s="75"/>
      <c r="G70" s="75"/>
      <c r="H70" s="76"/>
      <c r="I70" s="77"/>
      <c r="J70" s="72"/>
      <c r="K70" s="72"/>
      <c r="L70" s="72"/>
      <c r="M70" s="78"/>
    </row>
  </sheetData>
  <sheetProtection selectLockedCells="1" selectUnlockedCells="1"/>
  <mergeCells count="68">
    <mergeCell ref="B67:C67"/>
    <mergeCell ref="B68:C68"/>
    <mergeCell ref="B69:C69"/>
    <mergeCell ref="B61:C61"/>
    <mergeCell ref="B62:C62"/>
    <mergeCell ref="B63:C63"/>
    <mergeCell ref="B64:C64"/>
    <mergeCell ref="B65:C65"/>
    <mergeCell ref="B66:C66"/>
    <mergeCell ref="B60:C60"/>
    <mergeCell ref="B49:C49"/>
    <mergeCell ref="B50:C50"/>
    <mergeCell ref="B51:C51"/>
    <mergeCell ref="B52:C52"/>
    <mergeCell ref="B53:C53"/>
    <mergeCell ref="B54:C54"/>
    <mergeCell ref="B55:C55"/>
    <mergeCell ref="B56:C56"/>
    <mergeCell ref="B57:C57"/>
    <mergeCell ref="B58:C58"/>
    <mergeCell ref="B59:C59"/>
    <mergeCell ref="B47:C47"/>
    <mergeCell ref="B48:C48"/>
    <mergeCell ref="B36:C36"/>
    <mergeCell ref="B37:C37"/>
    <mergeCell ref="B42:C42"/>
    <mergeCell ref="B43:C43"/>
    <mergeCell ref="B44:C44"/>
    <mergeCell ref="B46:D46"/>
    <mergeCell ref="B38:C38"/>
    <mergeCell ref="B39:C39"/>
    <mergeCell ref="B40:C40"/>
    <mergeCell ref="B41:C41"/>
    <mergeCell ref="B35:C35"/>
    <mergeCell ref="B23:C23"/>
    <mergeCell ref="B24:C24"/>
    <mergeCell ref="B25:C25"/>
    <mergeCell ref="B26:C26"/>
    <mergeCell ref="B27:C27"/>
    <mergeCell ref="B28:C28"/>
    <mergeCell ref="B30:C30"/>
    <mergeCell ref="B31:C31"/>
    <mergeCell ref="B32:C32"/>
    <mergeCell ref="B33:C33"/>
    <mergeCell ref="B34:C34"/>
    <mergeCell ref="B16:C16"/>
    <mergeCell ref="B18:C18"/>
    <mergeCell ref="B19:C19"/>
    <mergeCell ref="B22:C22"/>
    <mergeCell ref="B17:C17"/>
    <mergeCell ref="B21:C21"/>
    <mergeCell ref="B20:C20"/>
    <mergeCell ref="B15:C15"/>
    <mergeCell ref="B29:C29"/>
    <mergeCell ref="A1:M3"/>
    <mergeCell ref="A4:E4"/>
    <mergeCell ref="F4:M4"/>
    <mergeCell ref="A5:E5"/>
    <mergeCell ref="F5:M5"/>
    <mergeCell ref="A6:E6"/>
    <mergeCell ref="F6:M6"/>
    <mergeCell ref="B8:I8"/>
    <mergeCell ref="B9:D9"/>
    <mergeCell ref="B10:C10"/>
    <mergeCell ref="B11:C11"/>
    <mergeCell ref="B12:C12"/>
    <mergeCell ref="B13:C13"/>
    <mergeCell ref="B14:C14"/>
  </mergeCells>
  <pageMargins left="0.78749999999999998" right="0.78749999999999998" top="1.023611111111111" bottom="1.023611111111111" header="0.51180555555555551" footer="0.78749999999999998"/>
  <pageSetup paperSize="9" scale="47" firstPageNumber="0" orientation="portrait" horizontalDpi="300" verticalDpi="300" r:id="rId1"/>
  <headerFooter alignWithMargins="0">
    <oddFooter>&amp;CPágina &amp;P de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90a974b-267b-40a0-ba1d-a7db95a3f3f2">
      <Terms xmlns="http://schemas.microsoft.com/office/infopath/2007/PartnerControls"/>
    </lcf76f155ced4ddcb4097134ff3c332f>
    <TaxCatchAll xmlns="46465ebb-25e2-44df-b623-5e7a76671d7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A5C3A4A078B24409F4073CEF5E3297D" ma:contentTypeVersion="13" ma:contentTypeDescription="Criar um novo documento." ma:contentTypeScope="" ma:versionID="17a7926fd08b8bfbeaf6b93db5578c4c">
  <xsd:schema xmlns:xsd="http://www.w3.org/2001/XMLSchema" xmlns:xs="http://www.w3.org/2001/XMLSchema" xmlns:p="http://schemas.microsoft.com/office/2006/metadata/properties" xmlns:ns2="46465ebb-25e2-44df-b623-5e7a76671d78" xmlns:ns3="690a974b-267b-40a0-ba1d-a7db95a3f3f2" targetNamespace="http://schemas.microsoft.com/office/2006/metadata/properties" ma:root="true" ma:fieldsID="f3bb002d69340041cc16f3a284402f95" ns2:_="" ns3:_="">
    <xsd:import namespace="46465ebb-25e2-44df-b623-5e7a76671d78"/>
    <xsd:import namespace="690a974b-267b-40a0-ba1d-a7db95a3f3f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465ebb-25e2-44df-b623-5e7a76671d78"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TaxCatchAll" ma:index="20" nillable="true" ma:displayName="Taxonomy Catch All Column" ma:hidden="true" ma:list="{57b6dc67-11e7-49f0-a9a6-e468f874fa6b}" ma:internalName="TaxCatchAll" ma:showField="CatchAllData" ma:web="46465ebb-25e2-44df-b623-5e7a76671d7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0a974b-267b-40a0-ba1d-a7db95a3f3f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Etiquetas de Imagem" ma:readOnly="false" ma:fieldId="{5cf76f15-5ced-4ddc-b409-7134ff3c332f}" ma:taxonomyMulti="true" ma:sspId="b4910b2a-893c-444d-8c40-1668f6542f92"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AB7C91-D01C-4D07-B9F7-88670943BBD3}">
  <ds:schemaRefs>
    <ds:schemaRef ds:uri="http://schemas.microsoft.com/office/2006/metadata/properties"/>
    <ds:schemaRef ds:uri="http://schemas.microsoft.com/office/infopath/2007/PartnerControls"/>
    <ds:schemaRef ds:uri="690a974b-267b-40a0-ba1d-a7db95a3f3f2"/>
    <ds:schemaRef ds:uri="46465ebb-25e2-44df-b623-5e7a76671d78"/>
  </ds:schemaRefs>
</ds:datastoreItem>
</file>

<file path=customXml/itemProps2.xml><?xml version="1.0" encoding="utf-8"?>
<ds:datastoreItem xmlns:ds="http://schemas.openxmlformats.org/officeDocument/2006/customXml" ds:itemID="{CDE8EA20-719C-46C5-828E-FF20CFC80081}">
  <ds:schemaRefs>
    <ds:schemaRef ds:uri="http://schemas.microsoft.com/sharepoint/v3/contenttype/forms"/>
  </ds:schemaRefs>
</ds:datastoreItem>
</file>

<file path=customXml/itemProps3.xml><?xml version="1.0" encoding="utf-8"?>
<ds:datastoreItem xmlns:ds="http://schemas.openxmlformats.org/officeDocument/2006/customXml" ds:itemID="{B23EE24D-57DC-46DE-B60A-8F3E58334D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465ebb-25e2-44df-b623-5e7a76671d78"/>
    <ds:schemaRef ds:uri="690a974b-267b-40a0-ba1d-a7db95a3f3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4</vt:i4>
      </vt:variant>
    </vt:vector>
  </HeadingPairs>
  <TitlesOfParts>
    <vt:vector size="9" baseType="lpstr">
      <vt:lpstr>Contagem</vt:lpstr>
      <vt:lpstr>Funções</vt:lpstr>
      <vt:lpstr>Deflatores</vt:lpstr>
      <vt:lpstr>Sumário 1</vt:lpstr>
      <vt:lpstr>Sumário 2</vt:lpstr>
      <vt:lpstr>Contagem!Area_de_impressao</vt:lpstr>
      <vt:lpstr>Funções!TiposDeFuncao</vt:lpstr>
      <vt:lpstr>Funções!TiposDeManutencao</vt:lpstr>
      <vt:lpstr>Funções!Titulos_de_impressao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Fatto Consultoria e Sistemas;Jonathas Gomes Marques</dc:creator>
  <cp:keywords/>
  <dc:description/>
  <cp:lastModifiedBy>Luana Alves de Araújo Passos Aguiar</cp:lastModifiedBy>
  <cp:revision/>
  <dcterms:created xsi:type="dcterms:W3CDTF">2015-06-26T19:24:40Z</dcterms:created>
  <dcterms:modified xsi:type="dcterms:W3CDTF">2023-08-10T20:49:23Z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0x010100DA5C3A4A078B24409F4073CEF5E3297D</vt:lpwstr>
  </property>
</Properties>
</file>