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a.karyna\Downloads\"/>
    </mc:Choice>
  </mc:AlternateContent>
  <xr:revisionPtr revIDLastSave="0" documentId="13_ncr:1_{EEF06CDB-DD34-474E-B9D1-090993047E0B}" xr6:coauthVersionLast="47" xr6:coauthVersionMax="47" xr10:uidLastSave="{00000000-0000-0000-0000-000000000000}"/>
  <bookViews>
    <workbookView xWindow="28680" yWindow="-3210" windowWidth="29040" windowHeight="15720" tabRatio="340" firstSheet="1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externalReferences>
    <externalReference r:id="rId6"/>
  </externalReference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2" l="1"/>
  <c r="I71" i="2"/>
  <c r="G71" i="2" s="1"/>
  <c r="H71" i="2"/>
  <c r="L71" i="2" s="1"/>
  <c r="J42" i="2"/>
  <c r="I42" i="2"/>
  <c r="H42" i="2" s="1"/>
  <c r="J41" i="2"/>
  <c r="I41" i="2"/>
  <c r="H41" i="2" s="1"/>
  <c r="K41" i="2" s="1"/>
  <c r="J93" i="2"/>
  <c r="I93" i="2"/>
  <c r="H93" i="2" s="1"/>
  <c r="J92" i="2"/>
  <c r="I92" i="2"/>
  <c r="G92" i="2" s="1"/>
  <c r="H92" i="2"/>
  <c r="L92" i="2" s="1"/>
  <c r="J91" i="2"/>
  <c r="I91" i="2"/>
  <c r="H91" i="2" s="1"/>
  <c r="K91" i="2" s="1"/>
  <c r="J90" i="2"/>
  <c r="I90" i="2"/>
  <c r="H90" i="2" s="1"/>
  <c r="L89" i="2"/>
  <c r="J89" i="2"/>
  <c r="I89" i="2"/>
  <c r="G89" i="2" s="1"/>
  <c r="H89" i="2"/>
  <c r="K89" i="2" s="1"/>
  <c r="F89" i="2"/>
  <c r="L88" i="2"/>
  <c r="J88" i="2"/>
  <c r="I88" i="2"/>
  <c r="G88" i="2" s="1"/>
  <c r="H88" i="2"/>
  <c r="F88" i="2"/>
  <c r="J87" i="2"/>
  <c r="I87" i="2"/>
  <c r="F87" i="2" s="1"/>
  <c r="J86" i="2"/>
  <c r="I86" i="2"/>
  <c r="G86" i="2" s="1"/>
  <c r="J85" i="2"/>
  <c r="I85" i="2"/>
  <c r="H85" i="2" s="1"/>
  <c r="J84" i="2"/>
  <c r="I84" i="2"/>
  <c r="H84" i="2" s="1"/>
  <c r="J83" i="2"/>
  <c r="I83" i="2"/>
  <c r="F83" i="2" s="1"/>
  <c r="J82" i="2"/>
  <c r="I82" i="2"/>
  <c r="H82" i="2" s="1"/>
  <c r="L81" i="2"/>
  <c r="J81" i="2"/>
  <c r="I81" i="2"/>
  <c r="G81" i="2" s="1"/>
  <c r="H81" i="2"/>
  <c r="K81" i="2" s="1"/>
  <c r="F81" i="2"/>
  <c r="L80" i="2"/>
  <c r="J80" i="2"/>
  <c r="I80" i="2"/>
  <c r="G80" i="2" s="1"/>
  <c r="H80" i="2"/>
  <c r="F80" i="2"/>
  <c r="J79" i="2"/>
  <c r="I79" i="2"/>
  <c r="F79" i="2" s="1"/>
  <c r="J78" i="2"/>
  <c r="I78" i="2"/>
  <c r="H78" i="2" s="1"/>
  <c r="L78" i="2" s="1"/>
  <c r="J77" i="2"/>
  <c r="I77" i="2"/>
  <c r="H77" i="2" s="1"/>
  <c r="J76" i="2"/>
  <c r="I76" i="2"/>
  <c r="H76" i="2" s="1"/>
  <c r="J75" i="2"/>
  <c r="I75" i="2"/>
  <c r="F75" i="2" s="1"/>
  <c r="J74" i="2"/>
  <c r="I74" i="2"/>
  <c r="H74" i="2" s="1"/>
  <c r="L73" i="2"/>
  <c r="J73" i="2"/>
  <c r="I73" i="2"/>
  <c r="G73" i="2" s="1"/>
  <c r="H73" i="2"/>
  <c r="F73" i="2"/>
  <c r="J54" i="2"/>
  <c r="I54" i="2"/>
  <c r="H54" i="2" s="1"/>
  <c r="J32" i="2"/>
  <c r="I32" i="2"/>
  <c r="H32" i="2" s="1"/>
  <c r="F41" i="2" l="1"/>
  <c r="F86" i="2"/>
  <c r="G41" i="2"/>
  <c r="F71" i="2"/>
  <c r="K73" i="2"/>
  <c r="G77" i="2"/>
  <c r="G79" i="2"/>
  <c r="H86" i="2"/>
  <c r="L86" i="2" s="1"/>
  <c r="F92" i="2"/>
  <c r="F78" i="2"/>
  <c r="G87" i="2"/>
  <c r="F91" i="2"/>
  <c r="F42" i="2"/>
  <c r="G78" i="2"/>
  <c r="K80" i="2"/>
  <c r="G85" i="2"/>
  <c r="H87" i="2"/>
  <c r="L87" i="2" s="1"/>
  <c r="G91" i="2"/>
  <c r="G42" i="2"/>
  <c r="K71" i="2"/>
  <c r="F76" i="2"/>
  <c r="L42" i="2"/>
  <c r="K42" i="2"/>
  <c r="K88" i="2"/>
  <c r="H83" i="2"/>
  <c r="F85" i="2"/>
  <c r="L91" i="2"/>
  <c r="L41" i="2"/>
  <c r="G75" i="2"/>
  <c r="H75" i="2"/>
  <c r="F77" i="2"/>
  <c r="F84" i="2"/>
  <c r="K92" i="2"/>
  <c r="H79" i="2"/>
  <c r="L79" i="2" s="1"/>
  <c r="G83" i="2"/>
  <c r="F93" i="2"/>
  <c r="K84" i="2"/>
  <c r="L84" i="2"/>
  <c r="K76" i="2"/>
  <c r="L76" i="2"/>
  <c r="K74" i="2"/>
  <c r="L74" i="2"/>
  <c r="L85" i="2"/>
  <c r="K85" i="2"/>
  <c r="K82" i="2"/>
  <c r="L82" i="2"/>
  <c r="L77" i="2"/>
  <c r="K77" i="2"/>
  <c r="K90" i="2"/>
  <c r="L90" i="2"/>
  <c r="L93" i="2"/>
  <c r="K93" i="2"/>
  <c r="G93" i="2"/>
  <c r="G76" i="2"/>
  <c r="G84" i="2"/>
  <c r="F74" i="2"/>
  <c r="K79" i="2"/>
  <c r="F82" i="2"/>
  <c r="K87" i="2"/>
  <c r="F90" i="2"/>
  <c r="G74" i="2"/>
  <c r="K78" i="2"/>
  <c r="G82" i="2"/>
  <c r="K86" i="2"/>
  <c r="G90" i="2"/>
  <c r="F54" i="2"/>
  <c r="G54" i="2"/>
  <c r="L54" i="2"/>
  <c r="K54" i="2"/>
  <c r="K32" i="2"/>
  <c r="L32" i="2"/>
  <c r="F32" i="2"/>
  <c r="G32" i="2"/>
  <c r="J50" i="2"/>
  <c r="I50" i="2"/>
  <c r="H50" i="2" s="1"/>
  <c r="J13" i="2"/>
  <c r="I13" i="2"/>
  <c r="H13" i="2" s="1"/>
  <c r="L10" i="2"/>
  <c r="J10" i="2"/>
  <c r="I10" i="2"/>
  <c r="G10" i="2" s="1"/>
  <c r="H10" i="2"/>
  <c r="F10" i="2"/>
  <c r="J9" i="2"/>
  <c r="I9" i="2"/>
  <c r="G9" i="2" s="1"/>
  <c r="L8" i="2"/>
  <c r="J8" i="2"/>
  <c r="I8" i="2"/>
  <c r="G8" i="2" s="1"/>
  <c r="H8" i="2"/>
  <c r="F8" i="2"/>
  <c r="K83" i="2" l="1"/>
  <c r="L83" i="2"/>
  <c r="L75" i="2"/>
  <c r="K75" i="2"/>
  <c r="F50" i="2"/>
  <c r="G50" i="2"/>
  <c r="K50" i="2"/>
  <c r="L50" i="2"/>
  <c r="F13" i="2"/>
  <c r="G13" i="2"/>
  <c r="L13" i="2"/>
  <c r="K13" i="2"/>
  <c r="K8" i="2"/>
  <c r="H9" i="2"/>
  <c r="K10" i="2"/>
  <c r="F9" i="2"/>
  <c r="J59" i="2"/>
  <c r="I59" i="2"/>
  <c r="F59" i="2" s="1"/>
  <c r="J39" i="2"/>
  <c r="I39" i="2"/>
  <c r="H39" i="2" s="1"/>
  <c r="L9" i="2" l="1"/>
  <c r="G59" i="2"/>
  <c r="H59" i="2"/>
  <c r="K39" i="2"/>
  <c r="L39" i="2"/>
  <c r="F39" i="2"/>
  <c r="G39" i="2"/>
  <c r="J44" i="2"/>
  <c r="I44" i="2"/>
  <c r="H44" i="2" s="1"/>
  <c r="J43" i="2"/>
  <c r="I43" i="2"/>
  <c r="H43" i="2" s="1"/>
  <c r="J40" i="2"/>
  <c r="I40" i="2"/>
  <c r="H40" i="2" s="1"/>
  <c r="J36" i="2"/>
  <c r="I36" i="2"/>
  <c r="H36" i="2" s="1"/>
  <c r="J35" i="2"/>
  <c r="I35" i="2"/>
  <c r="G35" i="2" s="1"/>
  <c r="J24" i="2"/>
  <c r="I24" i="2"/>
  <c r="H24" i="2" s="1"/>
  <c r="J23" i="2"/>
  <c r="I23" i="2"/>
  <c r="H23" i="2" s="1"/>
  <c r="J22" i="2"/>
  <c r="I22" i="2"/>
  <c r="H22" i="2" s="1"/>
  <c r="J29" i="2"/>
  <c r="I29" i="2"/>
  <c r="H29" i="2" s="1"/>
  <c r="J28" i="2"/>
  <c r="I28" i="2"/>
  <c r="H28" i="2" s="1"/>
  <c r="J27" i="2"/>
  <c r="I27" i="2"/>
  <c r="G27" i="2" s="1"/>
  <c r="K9" i="2" l="1"/>
  <c r="L59" i="2"/>
  <c r="K59" i="2"/>
  <c r="G44" i="2"/>
  <c r="F44" i="2"/>
  <c r="L44" i="2"/>
  <c r="K44" i="2"/>
  <c r="F43" i="2"/>
  <c r="G43" i="2"/>
  <c r="L43" i="2"/>
  <c r="K43" i="2"/>
  <c r="F40" i="2"/>
  <c r="G40" i="2"/>
  <c r="L40" i="2"/>
  <c r="K40" i="2"/>
  <c r="G36" i="2"/>
  <c r="L36" i="2"/>
  <c r="K36" i="2"/>
  <c r="F36" i="2"/>
  <c r="H35" i="2"/>
  <c r="K35" i="2" s="1"/>
  <c r="F35" i="2"/>
  <c r="F24" i="2"/>
  <c r="G24" i="2"/>
  <c r="L24" i="2"/>
  <c r="K24" i="2"/>
  <c r="F23" i="2"/>
  <c r="G23" i="2"/>
  <c r="L23" i="2"/>
  <c r="K23" i="2"/>
  <c r="K22" i="2"/>
  <c r="L22" i="2"/>
  <c r="F22" i="2"/>
  <c r="G22" i="2"/>
  <c r="K29" i="2"/>
  <c r="L29" i="2"/>
  <c r="G29" i="2"/>
  <c r="F29" i="2"/>
  <c r="H27" i="2"/>
  <c r="K27" i="2" s="1"/>
  <c r="K28" i="2"/>
  <c r="L28" i="2"/>
  <c r="F28" i="2"/>
  <c r="F27" i="2"/>
  <c r="G28" i="2"/>
  <c r="L35" i="2" l="1"/>
  <c r="L27" i="2"/>
  <c r="J12" i="2" l="1"/>
  <c r="I12" i="2"/>
  <c r="G12" i="2" s="1"/>
  <c r="J17" i="2"/>
  <c r="I17" i="2"/>
  <c r="H17" i="2" s="1"/>
  <c r="J16" i="2"/>
  <c r="I16" i="2"/>
  <c r="H16" i="2" s="1"/>
  <c r="J15" i="2"/>
  <c r="I15" i="2"/>
  <c r="G15" i="2" s="1"/>
  <c r="J14" i="2"/>
  <c r="I14" i="2"/>
  <c r="H14" i="2" s="1"/>
  <c r="G14" i="2" l="1"/>
  <c r="F12" i="2"/>
  <c r="H12" i="2"/>
  <c r="F17" i="2"/>
  <c r="H15" i="2"/>
  <c r="K15" i="2" s="1"/>
  <c r="K14" i="2"/>
  <c r="L14" i="2"/>
  <c r="K16" i="2"/>
  <c r="L16" i="2"/>
  <c r="L17" i="2"/>
  <c r="K17" i="2"/>
  <c r="F16" i="2"/>
  <c r="G17" i="2"/>
  <c r="F15" i="2"/>
  <c r="G16" i="2"/>
  <c r="F14" i="2"/>
  <c r="L15" i="2" l="1"/>
  <c r="K12" i="2"/>
  <c r="L12" i="2"/>
  <c r="J70" i="2" l="1"/>
  <c r="I70" i="2"/>
  <c r="H70" i="2" s="1"/>
  <c r="J61" i="2"/>
  <c r="I61" i="2"/>
  <c r="H61" i="2" s="1"/>
  <c r="J55" i="2"/>
  <c r="I55" i="2"/>
  <c r="H55" i="2" s="1"/>
  <c r="J46" i="2"/>
  <c r="I46" i="2"/>
  <c r="H46" i="2" s="1"/>
  <c r="F70" i="2" l="1"/>
  <c r="L70" i="2"/>
  <c r="K70" i="2"/>
  <c r="G70" i="2"/>
  <c r="L61" i="2"/>
  <c r="K61" i="2"/>
  <c r="F61" i="2"/>
  <c r="G61" i="2"/>
  <c r="F55" i="2"/>
  <c r="K55" i="2"/>
  <c r="L55" i="2"/>
  <c r="G55" i="2"/>
  <c r="F46" i="2"/>
  <c r="K46" i="2"/>
  <c r="L46" i="2"/>
  <c r="G46" i="2"/>
  <c r="J65" i="2" l="1"/>
  <c r="I65" i="2"/>
  <c r="H65" i="2" s="1"/>
  <c r="K65" i="2" l="1"/>
  <c r="L65" i="2"/>
  <c r="F65" i="2"/>
  <c r="G65" i="2"/>
  <c r="L63" i="2" l="1"/>
  <c r="J63" i="2"/>
  <c r="I63" i="2"/>
  <c r="G63" i="2" s="1"/>
  <c r="H63" i="2"/>
  <c r="F63" i="2"/>
  <c r="J62" i="2"/>
  <c r="I62" i="2"/>
  <c r="F62" i="2" s="1"/>
  <c r="J60" i="2"/>
  <c r="I60" i="2"/>
  <c r="H60" i="2" s="1"/>
  <c r="L58" i="2"/>
  <c r="J58" i="2"/>
  <c r="I58" i="2"/>
  <c r="G58" i="2" s="1"/>
  <c r="H58" i="2"/>
  <c r="F58" i="2"/>
  <c r="K58" i="2" l="1"/>
  <c r="G62" i="2"/>
  <c r="K63" i="2"/>
  <c r="K60" i="2"/>
  <c r="L60" i="2"/>
  <c r="F60" i="2"/>
  <c r="G60" i="2"/>
  <c r="H62" i="2"/>
  <c r="K62" i="2" l="1"/>
  <c r="L62" i="2"/>
  <c r="J133" i="2" l="1"/>
  <c r="I133" i="2"/>
  <c r="H133" i="2" s="1"/>
  <c r="L133" i="2" l="1"/>
  <c r="K133" i="2" s="1"/>
  <c r="G133" i="2"/>
  <c r="F133" i="2"/>
  <c r="J53" i="2" l="1"/>
  <c r="I53" i="2"/>
  <c r="H53" i="2" s="1"/>
  <c r="J52" i="2"/>
  <c r="I52" i="2"/>
  <c r="H52" i="2" s="1"/>
  <c r="J33" i="2"/>
  <c r="I33" i="2"/>
  <c r="H33" i="2" s="1"/>
  <c r="J121" i="2"/>
  <c r="I121" i="2"/>
  <c r="G121" i="2" s="1"/>
  <c r="J120" i="2"/>
  <c r="I120" i="2"/>
  <c r="G120" i="2" s="1"/>
  <c r="L119" i="2"/>
  <c r="J119" i="2"/>
  <c r="I119" i="2"/>
  <c r="G119" i="2" s="1"/>
  <c r="H119" i="2"/>
  <c r="F119" i="2"/>
  <c r="L118" i="2"/>
  <c r="J118" i="2"/>
  <c r="I118" i="2"/>
  <c r="G118" i="2" s="1"/>
  <c r="H118" i="2"/>
  <c r="F118" i="2"/>
  <c r="J123" i="2"/>
  <c r="I123" i="2"/>
  <c r="G123" i="2" s="1"/>
  <c r="J122" i="2"/>
  <c r="I122" i="2"/>
  <c r="G122" i="2" s="1"/>
  <c r="L124" i="2"/>
  <c r="J124" i="2"/>
  <c r="I124" i="2"/>
  <c r="G124" i="2" s="1"/>
  <c r="H124" i="2"/>
  <c r="F124" i="2"/>
  <c r="L112" i="2"/>
  <c r="J112" i="2"/>
  <c r="I112" i="2"/>
  <c r="G112" i="2" s="1"/>
  <c r="H112" i="2"/>
  <c r="F112" i="2"/>
  <c r="L111" i="2"/>
  <c r="J111" i="2"/>
  <c r="I111" i="2"/>
  <c r="G111" i="2" s="1"/>
  <c r="H111" i="2"/>
  <c r="F111" i="2"/>
  <c r="J113" i="2"/>
  <c r="I113" i="2"/>
  <c r="H113" i="2" s="1"/>
  <c r="J132" i="2"/>
  <c r="I132" i="2"/>
  <c r="H132" i="2" s="1"/>
  <c r="J130" i="2"/>
  <c r="I130" i="2"/>
  <c r="H130" i="2" s="1"/>
  <c r="J141" i="2"/>
  <c r="I141" i="2"/>
  <c r="H141" i="2" s="1"/>
  <c r="J140" i="2"/>
  <c r="I140" i="2"/>
  <c r="H140" i="2" s="1"/>
  <c r="J108" i="2"/>
  <c r="I108" i="2"/>
  <c r="H108" i="2" s="1"/>
  <c r="J109" i="2"/>
  <c r="I109" i="2"/>
  <c r="H109" i="2" s="1"/>
  <c r="J107" i="2"/>
  <c r="I107" i="2"/>
  <c r="F107" i="2" s="1"/>
  <c r="H107" i="2"/>
  <c r="L107" i="2" s="1"/>
  <c r="J105" i="2"/>
  <c r="I105" i="2"/>
  <c r="H105" i="2" s="1"/>
  <c r="J100" i="2"/>
  <c r="I100" i="2"/>
  <c r="G100" i="2" s="1"/>
  <c r="J96" i="2"/>
  <c r="I96" i="2"/>
  <c r="G96" i="2" s="1"/>
  <c r="L95" i="2"/>
  <c r="J95" i="2"/>
  <c r="I95" i="2"/>
  <c r="G95" i="2" s="1"/>
  <c r="H95" i="2"/>
  <c r="F95" i="2"/>
  <c r="J97" i="2"/>
  <c r="I97" i="2"/>
  <c r="G97" i="2" s="1"/>
  <c r="L94" i="2"/>
  <c r="J94" i="2"/>
  <c r="I94" i="2"/>
  <c r="G94" i="2" s="1"/>
  <c r="H94" i="2"/>
  <c r="F94" i="2"/>
  <c r="L99" i="2"/>
  <c r="J99" i="2"/>
  <c r="I99" i="2"/>
  <c r="G99" i="2" s="1"/>
  <c r="H99" i="2"/>
  <c r="F99" i="2"/>
  <c r="L98" i="2"/>
  <c r="J98" i="2"/>
  <c r="I98" i="2"/>
  <c r="G98" i="2" s="1"/>
  <c r="H98" i="2"/>
  <c r="F98" i="2"/>
  <c r="L72" i="2"/>
  <c r="J72" i="2"/>
  <c r="I72" i="2"/>
  <c r="G72" i="2" s="1"/>
  <c r="H72" i="2"/>
  <c r="F72" i="2"/>
  <c r="K118" i="2" l="1"/>
  <c r="L53" i="2"/>
  <c r="K53" i="2" s="1"/>
  <c r="F53" i="2"/>
  <c r="G53" i="2"/>
  <c r="L52" i="2"/>
  <c r="K52" i="2" s="1"/>
  <c r="F52" i="2"/>
  <c r="G52" i="2"/>
  <c r="L33" i="2"/>
  <c r="K33" i="2" s="1"/>
  <c r="F33" i="2"/>
  <c r="G33" i="2"/>
  <c r="F120" i="2"/>
  <c r="H120" i="2"/>
  <c r="F121" i="2"/>
  <c r="H121" i="2"/>
  <c r="F123" i="2"/>
  <c r="K119" i="2"/>
  <c r="H123" i="2"/>
  <c r="G107" i="2"/>
  <c r="F122" i="2"/>
  <c r="H122" i="2"/>
  <c r="L122" i="2" s="1"/>
  <c r="K122" i="2" s="1"/>
  <c r="K124" i="2"/>
  <c r="K112" i="2"/>
  <c r="K111" i="2"/>
  <c r="L113" i="2"/>
  <c r="K113" i="2" s="1"/>
  <c r="F113" i="2"/>
  <c r="G113" i="2"/>
  <c r="L132" i="2"/>
  <c r="K132" i="2" s="1"/>
  <c r="F132" i="2"/>
  <c r="G132" i="2"/>
  <c r="L130" i="2"/>
  <c r="K130" i="2" s="1"/>
  <c r="F130" i="2"/>
  <c r="G130" i="2"/>
  <c r="L141" i="2"/>
  <c r="K141" i="2" s="1"/>
  <c r="F141" i="2"/>
  <c r="G141" i="2"/>
  <c r="L140" i="2"/>
  <c r="K140" i="2" s="1"/>
  <c r="F140" i="2"/>
  <c r="G140" i="2"/>
  <c r="K95" i="2"/>
  <c r="G109" i="2"/>
  <c r="L108" i="2"/>
  <c r="K108" i="2" s="1"/>
  <c r="F108" i="2"/>
  <c r="G108" i="2"/>
  <c r="L109" i="2"/>
  <c r="K109" i="2" s="1"/>
  <c r="F109" i="2"/>
  <c r="K107" i="2"/>
  <c r="L105" i="2"/>
  <c r="K105" i="2" s="1"/>
  <c r="F105" i="2"/>
  <c r="G105" i="2"/>
  <c r="H100" i="2"/>
  <c r="F100" i="2"/>
  <c r="H97" i="2"/>
  <c r="L97" i="2" s="1"/>
  <c r="F97" i="2"/>
  <c r="F96" i="2"/>
  <c r="H96" i="2"/>
  <c r="K94" i="2"/>
  <c r="K98" i="2"/>
  <c r="K99" i="2"/>
  <c r="K72" i="2"/>
  <c r="L123" i="2" l="1"/>
  <c r="K123" i="2" s="1"/>
  <c r="L121" i="2"/>
  <c r="K121" i="2" s="1"/>
  <c r="L120" i="2"/>
  <c r="K120" i="2" s="1"/>
  <c r="L100" i="2"/>
  <c r="K100" i="2" s="1"/>
  <c r="K97" i="2"/>
  <c r="L96" i="2"/>
  <c r="K96" i="2" s="1"/>
  <c r="J67" i="2"/>
  <c r="I67" i="2"/>
  <c r="G67" i="2" s="1"/>
  <c r="J66" i="2"/>
  <c r="I66" i="2"/>
  <c r="H66" i="2" s="1"/>
  <c r="J64" i="2"/>
  <c r="I64" i="2"/>
  <c r="H64" i="2" s="1"/>
  <c r="J57" i="2"/>
  <c r="I57" i="2"/>
  <c r="H57" i="2" s="1"/>
  <c r="F66" i="2" l="1"/>
  <c r="H67" i="2"/>
  <c r="F67" i="2"/>
  <c r="L66" i="2"/>
  <c r="K66" i="2"/>
  <c r="G66" i="2"/>
  <c r="L64" i="2"/>
  <c r="K64" i="2" s="1"/>
  <c r="F64" i="2"/>
  <c r="G64" i="2"/>
  <c r="L57" i="2"/>
  <c r="K57" i="2" s="1"/>
  <c r="F57" i="2"/>
  <c r="G57" i="2"/>
  <c r="L67" i="2" l="1"/>
  <c r="K67" i="2" s="1"/>
  <c r="J51" i="2" l="1"/>
  <c r="I51" i="2"/>
  <c r="H51" i="2" s="1"/>
  <c r="J25" i="2"/>
  <c r="I25" i="2"/>
  <c r="F25" i="2" s="1"/>
  <c r="L51" i="2" l="1"/>
  <c r="K51" i="2" s="1"/>
  <c r="F51" i="2"/>
  <c r="G51" i="2"/>
  <c r="H25" i="2"/>
  <c r="G25" i="2"/>
  <c r="L25" i="2" l="1"/>
  <c r="K25" i="2" s="1"/>
  <c r="J34" i="2" l="1"/>
  <c r="I34" i="2"/>
  <c r="H34" i="2" s="1"/>
  <c r="J31" i="2"/>
  <c r="I31" i="2"/>
  <c r="H31" i="2" s="1"/>
  <c r="J49" i="2"/>
  <c r="I49" i="2"/>
  <c r="G49" i="2" s="1"/>
  <c r="J48" i="2"/>
  <c r="I48" i="2"/>
  <c r="H48" i="2" s="1"/>
  <c r="J18" i="2"/>
  <c r="I18" i="2"/>
  <c r="G18" i="2" s="1"/>
  <c r="G31" i="2" l="1"/>
  <c r="F31" i="2"/>
  <c r="L34" i="2"/>
  <c r="K34" i="2" s="1"/>
  <c r="F34" i="2"/>
  <c r="G34" i="2"/>
  <c r="L31" i="2"/>
  <c r="K31" i="2" s="1"/>
  <c r="H49" i="2"/>
  <c r="F49" i="2"/>
  <c r="L48" i="2"/>
  <c r="K48" i="2" s="1"/>
  <c r="F48" i="2"/>
  <c r="G48" i="2"/>
  <c r="F18" i="2"/>
  <c r="H18" i="2"/>
  <c r="L18" i="2" s="1"/>
  <c r="J21" i="2"/>
  <c r="I21" i="2"/>
  <c r="H21" i="2" s="1"/>
  <c r="J38" i="2"/>
  <c r="I38" i="2"/>
  <c r="F38" i="2" s="1"/>
  <c r="H38" i="2" l="1"/>
  <c r="G38" i="2"/>
  <c r="L49" i="2"/>
  <c r="K49" i="2" s="1"/>
  <c r="K18" i="2"/>
  <c r="L21" i="2"/>
  <c r="K21" i="2" s="1"/>
  <c r="F21" i="2"/>
  <c r="G21" i="2"/>
  <c r="L38" i="2" l="1"/>
  <c r="K38" i="2" s="1"/>
  <c r="J20" i="2"/>
  <c r="I20" i="2"/>
  <c r="G20" i="2" s="1"/>
  <c r="J228" i="2"/>
  <c r="I228" i="2"/>
  <c r="G228" i="2" s="1"/>
  <c r="J227" i="2"/>
  <c r="I227" i="2"/>
  <c r="G227" i="2" s="1"/>
  <c r="J226" i="2"/>
  <c r="I226" i="2"/>
  <c r="G226" i="2" s="1"/>
  <c r="J225" i="2"/>
  <c r="I225" i="2"/>
  <c r="H225" i="2" s="1"/>
  <c r="J224" i="2"/>
  <c r="I224" i="2"/>
  <c r="G224" i="2" s="1"/>
  <c r="J232" i="2"/>
  <c r="I232" i="2"/>
  <c r="G232" i="2" s="1"/>
  <c r="J231" i="2"/>
  <c r="I231" i="2"/>
  <c r="G231" i="2" s="1"/>
  <c r="J230" i="2"/>
  <c r="I230" i="2"/>
  <c r="G230" i="2" s="1"/>
  <c r="J229" i="2"/>
  <c r="I229" i="2"/>
  <c r="H229" i="2" s="1"/>
  <c r="J234" i="2"/>
  <c r="I234" i="2"/>
  <c r="G234" i="2" s="1"/>
  <c r="J233" i="2"/>
  <c r="I233" i="2"/>
  <c r="G233" i="2" s="1"/>
  <c r="L235" i="2"/>
  <c r="J235" i="2"/>
  <c r="I235" i="2"/>
  <c r="G235" i="2" s="1"/>
  <c r="H235" i="2"/>
  <c r="F235" i="2"/>
  <c r="J263" i="2"/>
  <c r="I263" i="2"/>
  <c r="G263" i="2" s="1"/>
  <c r="J262" i="2"/>
  <c r="I262" i="2"/>
  <c r="G262" i="2" s="1"/>
  <c r="J261" i="2"/>
  <c r="I261" i="2"/>
  <c r="F261" i="2" s="1"/>
  <c r="J260" i="2"/>
  <c r="I260" i="2"/>
  <c r="G260" i="2" s="1"/>
  <c r="J259" i="2"/>
  <c r="I259" i="2"/>
  <c r="G259" i="2" s="1"/>
  <c r="J258" i="2"/>
  <c r="I258" i="2"/>
  <c r="G258" i="2" s="1"/>
  <c r="L264" i="2"/>
  <c r="J264" i="2"/>
  <c r="I264" i="2"/>
  <c r="G264" i="2" s="1"/>
  <c r="H264" i="2"/>
  <c r="F264" i="2"/>
  <c r="J144" i="2"/>
  <c r="I144" i="2"/>
  <c r="G144" i="2" s="1"/>
  <c r="J143" i="2"/>
  <c r="I143" i="2"/>
  <c r="G143" i="2" s="1"/>
  <c r="J142" i="2"/>
  <c r="I142" i="2"/>
  <c r="G142" i="2" s="1"/>
  <c r="J145" i="2"/>
  <c r="I145" i="2"/>
  <c r="G145" i="2" s="1"/>
  <c r="J137" i="2"/>
  <c r="I137" i="2"/>
  <c r="G137" i="2" s="1"/>
  <c r="J136" i="2"/>
  <c r="I136" i="2"/>
  <c r="G136" i="2" s="1"/>
  <c r="J138" i="2"/>
  <c r="I138" i="2"/>
  <c r="G138" i="2" s="1"/>
  <c r="J135" i="2"/>
  <c r="I135" i="2"/>
  <c r="G135" i="2" s="1"/>
  <c r="J134" i="2"/>
  <c r="I134" i="2"/>
  <c r="G134" i="2" s="1"/>
  <c r="J146" i="2"/>
  <c r="I146" i="2"/>
  <c r="G146" i="2" s="1"/>
  <c r="J139" i="2"/>
  <c r="I139" i="2"/>
  <c r="G139" i="2" s="1"/>
  <c r="J104" i="2"/>
  <c r="I104" i="2"/>
  <c r="G104" i="2" s="1"/>
  <c r="J117" i="2"/>
  <c r="I117" i="2"/>
  <c r="G117" i="2" s="1"/>
  <c r="J116" i="2"/>
  <c r="I116" i="2"/>
  <c r="G116" i="2" s="1"/>
  <c r="J115" i="2"/>
  <c r="I115" i="2"/>
  <c r="H115" i="2" s="1"/>
  <c r="L115" i="2" s="1"/>
  <c r="J114" i="2"/>
  <c r="I114" i="2"/>
  <c r="G114" i="2" s="1"/>
  <c r="J110" i="2"/>
  <c r="I110" i="2"/>
  <c r="G110" i="2" s="1"/>
  <c r="J106" i="2"/>
  <c r="I106" i="2"/>
  <c r="H106" i="2" s="1"/>
  <c r="L106" i="2" s="1"/>
  <c r="K106" i="2" s="1"/>
  <c r="J103" i="2"/>
  <c r="I103" i="2"/>
  <c r="G103" i="2" s="1"/>
  <c r="J128" i="2"/>
  <c r="I128" i="2"/>
  <c r="G128" i="2" s="1"/>
  <c r="J127" i="2"/>
  <c r="I127" i="2"/>
  <c r="G127" i="2" s="1"/>
  <c r="J126" i="2"/>
  <c r="I126" i="2"/>
  <c r="G126" i="2" s="1"/>
  <c r="J125" i="2"/>
  <c r="I125" i="2"/>
  <c r="G125" i="2" s="1"/>
  <c r="J129" i="2"/>
  <c r="I129" i="2"/>
  <c r="H129" i="2" s="1"/>
  <c r="L129" i="2" s="1"/>
  <c r="K129" i="2" s="1"/>
  <c r="J131" i="2"/>
  <c r="I131" i="2"/>
  <c r="G131" i="2" s="1"/>
  <c r="H104" i="2" l="1"/>
  <c r="L104" i="2" s="1"/>
  <c r="F104" i="2"/>
  <c r="F103" i="2"/>
  <c r="H103" i="2"/>
  <c r="L103" i="2" s="1"/>
  <c r="F20" i="2"/>
  <c r="H20" i="2"/>
  <c r="L20" i="2" s="1"/>
  <c r="F226" i="2"/>
  <c r="H226" i="2"/>
  <c r="H224" i="2"/>
  <c r="F231" i="2"/>
  <c r="H231" i="2"/>
  <c r="F229" i="2"/>
  <c r="F232" i="2"/>
  <c r="H232" i="2"/>
  <c r="F225" i="2"/>
  <c r="F230" i="2"/>
  <c r="G225" i="2"/>
  <c r="H230" i="2"/>
  <c r="L230" i="2" s="1"/>
  <c r="H228" i="2"/>
  <c r="L229" i="2"/>
  <c r="K229" i="2" s="1"/>
  <c r="L225" i="2"/>
  <c r="K225" i="2" s="1"/>
  <c r="F224" i="2"/>
  <c r="F234" i="2"/>
  <c r="H234" i="2"/>
  <c r="L234" i="2" s="1"/>
  <c r="F228" i="2"/>
  <c r="F227" i="2"/>
  <c r="H227" i="2"/>
  <c r="L227" i="2" s="1"/>
  <c r="K227" i="2" s="1"/>
  <c r="F233" i="2"/>
  <c r="G229" i="2"/>
  <c r="H233" i="2"/>
  <c r="K235" i="2"/>
  <c r="H258" i="2"/>
  <c r="F259" i="2"/>
  <c r="G261" i="2"/>
  <c r="K264" i="2"/>
  <c r="H261" i="2"/>
  <c r="F258" i="2"/>
  <c r="F262" i="2"/>
  <c r="H262" i="2"/>
  <c r="L262" i="2" s="1"/>
  <c r="K262" i="2" s="1"/>
  <c r="F263" i="2"/>
  <c r="H259" i="2"/>
  <c r="F260" i="2"/>
  <c r="H263" i="2"/>
  <c r="H260" i="2"/>
  <c r="H142" i="2"/>
  <c r="L142" i="2" s="1"/>
  <c r="K142" i="2" s="1"/>
  <c r="H144" i="2"/>
  <c r="H145" i="2"/>
  <c r="L145" i="2" s="1"/>
  <c r="K145" i="2" s="1"/>
  <c r="F146" i="2"/>
  <c r="F143" i="2"/>
  <c r="H146" i="2"/>
  <c r="L146" i="2" s="1"/>
  <c r="K146" i="2" s="1"/>
  <c r="H143" i="2"/>
  <c r="F145" i="2"/>
  <c r="F142" i="2"/>
  <c r="F144" i="2"/>
  <c r="H135" i="2"/>
  <c r="L135" i="2" s="1"/>
  <c r="H137" i="2"/>
  <c r="L137" i="2" s="1"/>
  <c r="F134" i="2"/>
  <c r="H134" i="2"/>
  <c r="H136" i="2"/>
  <c r="F138" i="2"/>
  <c r="H138" i="2"/>
  <c r="H139" i="2"/>
  <c r="F137" i="2"/>
  <c r="F136" i="2"/>
  <c r="F135" i="2"/>
  <c r="F139" i="2"/>
  <c r="F129" i="2"/>
  <c r="G129" i="2"/>
  <c r="F106" i="2"/>
  <c r="F126" i="2"/>
  <c r="H131" i="2"/>
  <c r="L131" i="2" s="1"/>
  <c r="H110" i="2"/>
  <c r="L110" i="2" s="1"/>
  <c r="K110" i="2" s="1"/>
  <c r="H117" i="2"/>
  <c r="L117" i="2" s="1"/>
  <c r="K117" i="2" s="1"/>
  <c r="F114" i="2"/>
  <c r="H114" i="2"/>
  <c r="F131" i="2"/>
  <c r="F116" i="2"/>
  <c r="F125" i="2"/>
  <c r="H125" i="2"/>
  <c r="H127" i="2"/>
  <c r="L127" i="2" s="1"/>
  <c r="K127" i="2" s="1"/>
  <c r="F117" i="2"/>
  <c r="F128" i="2"/>
  <c r="G106" i="2"/>
  <c r="H128" i="2"/>
  <c r="L128" i="2" s="1"/>
  <c r="K128" i="2" s="1"/>
  <c r="H126" i="2"/>
  <c r="L126" i="2" s="1"/>
  <c r="F115" i="2"/>
  <c r="G115" i="2"/>
  <c r="H116" i="2"/>
  <c r="L116" i="2" s="1"/>
  <c r="K116" i="2" s="1"/>
  <c r="F110" i="2"/>
  <c r="F127" i="2"/>
  <c r="K115" i="2"/>
  <c r="K104" i="2" l="1"/>
  <c r="K103" i="2"/>
  <c r="K20" i="2"/>
  <c r="L226" i="2"/>
  <c r="K226" i="2" s="1"/>
  <c r="L224" i="2"/>
  <c r="K224" i="2" s="1"/>
  <c r="K230" i="2"/>
  <c r="L228" i="2"/>
  <c r="K228" i="2" s="1"/>
  <c r="L232" i="2"/>
  <c r="K232" i="2" s="1"/>
  <c r="L231" i="2"/>
  <c r="K231" i="2" s="1"/>
  <c r="K234" i="2"/>
  <c r="L233" i="2"/>
  <c r="K233" i="2" s="1"/>
  <c r="L258" i="2"/>
  <c r="K258" i="2" s="1"/>
  <c r="L261" i="2"/>
  <c r="K261" i="2" s="1"/>
  <c r="K135" i="2"/>
  <c r="L260" i="2"/>
  <c r="K260" i="2" s="1"/>
  <c r="L263" i="2"/>
  <c r="K263" i="2" s="1"/>
  <c r="L259" i="2"/>
  <c r="K259" i="2" s="1"/>
  <c r="L144" i="2"/>
  <c r="K144" i="2" s="1"/>
  <c r="L136" i="2"/>
  <c r="K136" i="2" s="1"/>
  <c r="L143" i="2"/>
  <c r="K143" i="2" s="1"/>
  <c r="K137" i="2"/>
  <c r="L134" i="2"/>
  <c r="K134" i="2" s="1"/>
  <c r="L138" i="2"/>
  <c r="K138" i="2" s="1"/>
  <c r="L139" i="2"/>
  <c r="K139" i="2" s="1"/>
  <c r="L114" i="2"/>
  <c r="K114" i="2" s="1"/>
  <c r="L125" i="2"/>
  <c r="K125" i="2" s="1"/>
  <c r="K131" i="2"/>
  <c r="K126" i="2"/>
  <c r="L147" i="2"/>
  <c r="J147" i="2"/>
  <c r="I147" i="2"/>
  <c r="G147" i="2" s="1"/>
  <c r="H147" i="2"/>
  <c r="F147" i="2"/>
  <c r="J221" i="2"/>
  <c r="I221" i="2"/>
  <c r="G221" i="2" s="1"/>
  <c r="J220" i="2"/>
  <c r="I220" i="2"/>
  <c r="G220" i="2" s="1"/>
  <c r="J219" i="2"/>
  <c r="I219" i="2"/>
  <c r="G219" i="2" s="1"/>
  <c r="J218" i="2"/>
  <c r="I218" i="2"/>
  <c r="G218" i="2" s="1"/>
  <c r="J217" i="2"/>
  <c r="I217" i="2"/>
  <c r="H217" i="2" s="1"/>
  <c r="L217" i="2" s="1"/>
  <c r="J216" i="2"/>
  <c r="I216" i="2"/>
  <c r="G216" i="2" s="1"/>
  <c r="L215" i="2"/>
  <c r="J215" i="2"/>
  <c r="I215" i="2"/>
  <c r="G215" i="2" s="1"/>
  <c r="H215" i="2"/>
  <c r="F215" i="2"/>
  <c r="J223" i="2"/>
  <c r="I223" i="2"/>
  <c r="G223" i="2" s="1"/>
  <c r="J222" i="2"/>
  <c r="I222" i="2"/>
  <c r="H222" i="2" s="1"/>
  <c r="L222" i="2" s="1"/>
  <c r="J19" i="2"/>
  <c r="I19" i="2"/>
  <c r="G19" i="2" s="1"/>
  <c r="L11" i="2"/>
  <c r="J11" i="2"/>
  <c r="I11" i="2"/>
  <c r="G11" i="2" s="1"/>
  <c r="H11" i="2"/>
  <c r="F11" i="2"/>
  <c r="L193" i="2"/>
  <c r="J193" i="2"/>
  <c r="I193" i="2"/>
  <c r="G193" i="2" s="1"/>
  <c r="H193" i="2"/>
  <c r="F193" i="2"/>
  <c r="J167" i="2"/>
  <c r="I167" i="2"/>
  <c r="G167" i="2" s="1"/>
  <c r="K215" i="2" l="1"/>
  <c r="H219" i="2"/>
  <c r="L219" i="2" s="1"/>
  <c r="K219" i="2" s="1"/>
  <c r="H218" i="2"/>
  <c r="K193" i="2"/>
  <c r="F222" i="2"/>
  <c r="G222" i="2"/>
  <c r="H220" i="2"/>
  <c r="K147" i="2"/>
  <c r="H223" i="2"/>
  <c r="F223" i="2"/>
  <c r="K222" i="2"/>
  <c r="F221" i="2"/>
  <c r="H221" i="2"/>
  <c r="L221" i="2" s="1"/>
  <c r="F220" i="2"/>
  <c r="F219" i="2"/>
  <c r="F218" i="2"/>
  <c r="F217" i="2"/>
  <c r="G217" i="2"/>
  <c r="F216" i="2"/>
  <c r="H216" i="2"/>
  <c r="L216" i="2" s="1"/>
  <c r="K217" i="2"/>
  <c r="F19" i="2"/>
  <c r="H19" i="2"/>
  <c r="K11" i="2"/>
  <c r="F167" i="2"/>
  <c r="H167" i="2"/>
  <c r="L19" i="2" l="1"/>
  <c r="K221" i="2"/>
  <c r="K216" i="2"/>
  <c r="L167" i="2"/>
  <c r="K167" i="2" s="1"/>
  <c r="L220" i="2"/>
  <c r="K220" i="2" s="1"/>
  <c r="L223" i="2"/>
  <c r="K223" i="2" s="1"/>
  <c r="L218" i="2"/>
  <c r="K218" i="2" s="1"/>
  <c r="K19" i="2"/>
  <c r="J45" i="2" l="1"/>
  <c r="I45" i="2"/>
  <c r="F45" i="2" s="1"/>
  <c r="J173" i="2"/>
  <c r="I173" i="2"/>
  <c r="G173" i="2" s="1"/>
  <c r="J164" i="2"/>
  <c r="I164" i="2"/>
  <c r="H164" i="2" s="1"/>
  <c r="J162" i="2"/>
  <c r="I162" i="2"/>
  <c r="G162" i="2" s="1"/>
  <c r="J161" i="2"/>
  <c r="I161" i="2"/>
  <c r="H161" i="2" s="1"/>
  <c r="J37" i="2"/>
  <c r="I37" i="2"/>
  <c r="G37" i="2" s="1"/>
  <c r="F161" i="2" l="1"/>
  <c r="F173" i="2"/>
  <c r="H173" i="2"/>
  <c r="L173" i="2" s="1"/>
  <c r="H162" i="2"/>
  <c r="L162" i="2" s="1"/>
  <c r="H45" i="2"/>
  <c r="L45" i="2" s="1"/>
  <c r="K45" i="2" s="1"/>
  <c r="G45" i="2"/>
  <c r="L164" i="2"/>
  <c r="K164" i="2" s="1"/>
  <c r="F164" i="2"/>
  <c r="G164" i="2"/>
  <c r="F162" i="2"/>
  <c r="L161" i="2"/>
  <c r="K161" i="2" s="1"/>
  <c r="G161" i="2"/>
  <c r="H37" i="2"/>
  <c r="F37" i="2"/>
  <c r="K173" i="2" l="1"/>
  <c r="K162" i="2"/>
  <c r="L37" i="2"/>
  <c r="K37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48" i="2"/>
  <c r="L201" i="2"/>
  <c r="L265" i="2"/>
  <c r="L266" i="2"/>
  <c r="L269" i="2"/>
  <c r="L270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 s="1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K37" i="3"/>
  <c r="I43" i="5" s="1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26" i="2"/>
  <c r="G26" i="2" s="1"/>
  <c r="J26" i="2"/>
  <c r="I30" i="2"/>
  <c r="G30" i="2" s="1"/>
  <c r="J30" i="2"/>
  <c r="I47" i="2"/>
  <c r="G47" i="2" s="1"/>
  <c r="J47" i="2"/>
  <c r="I56" i="2"/>
  <c r="F56" i="2" s="1"/>
  <c r="J56" i="2"/>
  <c r="I68" i="2"/>
  <c r="G68" i="2" s="1"/>
  <c r="J68" i="2"/>
  <c r="I69" i="2"/>
  <c r="G69" i="2" s="1"/>
  <c r="J69" i="2"/>
  <c r="I101" i="2"/>
  <c r="G101" i="2" s="1"/>
  <c r="J101" i="2"/>
  <c r="I102" i="2"/>
  <c r="G102" i="2" s="1"/>
  <c r="J102" i="2"/>
  <c r="F148" i="2"/>
  <c r="H148" i="2"/>
  <c r="I148" i="2"/>
  <c r="G148" i="2" s="1"/>
  <c r="J148" i="2"/>
  <c r="I149" i="2"/>
  <c r="G149" i="2" s="1"/>
  <c r="J149" i="2"/>
  <c r="I150" i="2"/>
  <c r="F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F156" i="2" s="1"/>
  <c r="J156" i="2"/>
  <c r="I157" i="2"/>
  <c r="G157" i="2" s="1"/>
  <c r="J157" i="2"/>
  <c r="I158" i="2"/>
  <c r="G158" i="2" s="1"/>
  <c r="J158" i="2"/>
  <c r="I159" i="2"/>
  <c r="G159" i="2" s="1"/>
  <c r="J159" i="2"/>
  <c r="I160" i="2"/>
  <c r="H160" i="2" s="1"/>
  <c r="L160" i="2" s="1"/>
  <c r="J160" i="2"/>
  <c r="I163" i="2"/>
  <c r="G163" i="2" s="1"/>
  <c r="J163" i="2"/>
  <c r="I165" i="2"/>
  <c r="G165" i="2" s="1"/>
  <c r="J165" i="2"/>
  <c r="I166" i="2"/>
  <c r="G166" i="2" s="1"/>
  <c r="J166" i="2"/>
  <c r="I168" i="2"/>
  <c r="G168" i="2" s="1"/>
  <c r="J168" i="2"/>
  <c r="I169" i="2"/>
  <c r="G169" i="2" s="1"/>
  <c r="J169" i="2"/>
  <c r="I170" i="2"/>
  <c r="G170" i="2" s="1"/>
  <c r="J170" i="2"/>
  <c r="I171" i="2"/>
  <c r="G171" i="2" s="1"/>
  <c r="J171" i="2"/>
  <c r="I172" i="2"/>
  <c r="G172" i="2" s="1"/>
  <c r="J172" i="2"/>
  <c r="I174" i="2"/>
  <c r="G174" i="2" s="1"/>
  <c r="J174" i="2"/>
  <c r="I175" i="2"/>
  <c r="G175" i="2" s="1"/>
  <c r="J175" i="2"/>
  <c r="I176" i="2"/>
  <c r="G176" i="2" s="1"/>
  <c r="J176" i="2"/>
  <c r="I177" i="2"/>
  <c r="G177" i="2" s="1"/>
  <c r="J177" i="2"/>
  <c r="I178" i="2"/>
  <c r="G178" i="2" s="1"/>
  <c r="J178" i="2"/>
  <c r="I179" i="2"/>
  <c r="G179" i="2" s="1"/>
  <c r="J179" i="2"/>
  <c r="I180" i="2"/>
  <c r="G180" i="2" s="1"/>
  <c r="J180" i="2"/>
  <c r="I181" i="2"/>
  <c r="G181" i="2" s="1"/>
  <c r="J181" i="2"/>
  <c r="I182" i="2"/>
  <c r="G182" i="2" s="1"/>
  <c r="J182" i="2"/>
  <c r="I183" i="2"/>
  <c r="G183" i="2" s="1"/>
  <c r="J183" i="2"/>
  <c r="I184" i="2"/>
  <c r="G184" i="2" s="1"/>
  <c r="J184" i="2"/>
  <c r="I185" i="2"/>
  <c r="G185" i="2" s="1"/>
  <c r="J185" i="2"/>
  <c r="I186" i="2"/>
  <c r="G186" i="2" s="1"/>
  <c r="J186" i="2"/>
  <c r="I187" i="2"/>
  <c r="G187" i="2" s="1"/>
  <c r="J187" i="2"/>
  <c r="I188" i="2"/>
  <c r="G188" i="2" s="1"/>
  <c r="J188" i="2"/>
  <c r="I189" i="2"/>
  <c r="G189" i="2" s="1"/>
  <c r="J189" i="2"/>
  <c r="I190" i="2"/>
  <c r="G190" i="2" s="1"/>
  <c r="J190" i="2"/>
  <c r="I191" i="2"/>
  <c r="G191" i="2" s="1"/>
  <c r="J191" i="2"/>
  <c r="I192" i="2"/>
  <c r="G192" i="2" s="1"/>
  <c r="J192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J198" i="2"/>
  <c r="I199" i="2"/>
  <c r="G199" i="2" s="1"/>
  <c r="J199" i="2"/>
  <c r="I200" i="2"/>
  <c r="G200" i="2" s="1"/>
  <c r="J200" i="2"/>
  <c r="F201" i="2"/>
  <c r="H201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F210" i="2" s="1"/>
  <c r="J210" i="2"/>
  <c r="I211" i="2"/>
  <c r="G211" i="2" s="1"/>
  <c r="J211" i="2"/>
  <c r="I212" i="2"/>
  <c r="G212" i="2" s="1"/>
  <c r="J212" i="2"/>
  <c r="I213" i="2"/>
  <c r="G213" i="2" s="1"/>
  <c r="J213" i="2"/>
  <c r="F214" i="2"/>
  <c r="I214" i="2"/>
  <c r="G214" i="2" s="1"/>
  <c r="J214" i="2"/>
  <c r="I236" i="2"/>
  <c r="G236" i="2" s="1"/>
  <c r="J236" i="2"/>
  <c r="I237" i="2"/>
  <c r="G237" i="2" s="1"/>
  <c r="J237" i="2"/>
  <c r="I238" i="2"/>
  <c r="G238" i="2" s="1"/>
  <c r="J238" i="2"/>
  <c r="I239" i="2"/>
  <c r="G239" i="2" s="1"/>
  <c r="J239" i="2"/>
  <c r="I240" i="2"/>
  <c r="G240" i="2" s="1"/>
  <c r="J240" i="2"/>
  <c r="I241" i="2"/>
  <c r="G241" i="2" s="1"/>
  <c r="J241" i="2"/>
  <c r="I242" i="2"/>
  <c r="G242" i="2" s="1"/>
  <c r="F242" i="2"/>
  <c r="J242" i="2"/>
  <c r="I243" i="2"/>
  <c r="G243" i="2" s="1"/>
  <c r="J243" i="2"/>
  <c r="I244" i="2"/>
  <c r="G244" i="2" s="1"/>
  <c r="J244" i="2"/>
  <c r="I245" i="2"/>
  <c r="G245" i="2" s="1"/>
  <c r="J245" i="2"/>
  <c r="I246" i="2"/>
  <c r="G246" i="2" s="1"/>
  <c r="J246" i="2"/>
  <c r="I247" i="2"/>
  <c r="G247" i="2" s="1"/>
  <c r="J247" i="2"/>
  <c r="I248" i="2"/>
  <c r="G248" i="2" s="1"/>
  <c r="J248" i="2"/>
  <c r="I249" i="2"/>
  <c r="G249" i="2" s="1"/>
  <c r="J249" i="2"/>
  <c r="I250" i="2"/>
  <c r="G250" i="2" s="1"/>
  <c r="J250" i="2"/>
  <c r="I251" i="2"/>
  <c r="G251" i="2" s="1"/>
  <c r="J251" i="2"/>
  <c r="I252" i="2"/>
  <c r="G252" i="2" s="1"/>
  <c r="J252" i="2"/>
  <c r="I253" i="2"/>
  <c r="G253" i="2" s="1"/>
  <c r="J253" i="2"/>
  <c r="I254" i="2"/>
  <c r="G254" i="2" s="1"/>
  <c r="J254" i="2"/>
  <c r="I255" i="2"/>
  <c r="G255" i="2" s="1"/>
  <c r="J255" i="2"/>
  <c r="I256" i="2"/>
  <c r="G256" i="2" s="1"/>
  <c r="J256" i="2"/>
  <c r="I257" i="2"/>
  <c r="G257" i="2" s="1"/>
  <c r="J257" i="2"/>
  <c r="F265" i="2"/>
  <c r="H265" i="2"/>
  <c r="I265" i="2"/>
  <c r="G265" i="2" s="1"/>
  <c r="J265" i="2"/>
  <c r="F266" i="2"/>
  <c r="H266" i="2"/>
  <c r="I266" i="2"/>
  <c r="G266" i="2" s="1"/>
  <c r="J266" i="2"/>
  <c r="I267" i="2"/>
  <c r="G267" i="2" s="1"/>
  <c r="J267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F633" i="2"/>
  <c r="H633" i="2"/>
  <c r="I633" i="2"/>
  <c r="G633" i="2" s="1"/>
  <c r="J633" i="2"/>
  <c r="F634" i="2"/>
  <c r="H634" i="2"/>
  <c r="I634" i="2"/>
  <c r="G634" i="2" s="1"/>
  <c r="J634" i="2"/>
  <c r="F635" i="2"/>
  <c r="H635" i="2"/>
  <c r="I635" i="2"/>
  <c r="G635" i="2" s="1"/>
  <c r="J635" i="2"/>
  <c r="F636" i="2"/>
  <c r="H636" i="2"/>
  <c r="I636" i="2"/>
  <c r="G636" i="2" s="1"/>
  <c r="J636" i="2"/>
  <c r="F637" i="2"/>
  <c r="H637" i="2"/>
  <c r="I637" i="2"/>
  <c r="G637" i="2" s="1"/>
  <c r="J637" i="2"/>
  <c r="F638" i="2"/>
  <c r="H638" i="2"/>
  <c r="I638" i="2"/>
  <c r="G638" i="2" s="1"/>
  <c r="J638" i="2"/>
  <c r="I639" i="2"/>
  <c r="G639" i="2" s="1"/>
  <c r="H639" i="2"/>
  <c r="J639" i="2"/>
  <c r="H640" i="2"/>
  <c r="I640" i="2"/>
  <c r="G640" i="2" s="1"/>
  <c r="F640" i="2"/>
  <c r="J640" i="2"/>
  <c r="F641" i="2"/>
  <c r="I641" i="2"/>
  <c r="G641" i="2" s="1"/>
  <c r="J641" i="2"/>
  <c r="F642" i="2"/>
  <c r="H642" i="2"/>
  <c r="I642" i="2"/>
  <c r="G642" i="2" s="1"/>
  <c r="J642" i="2"/>
  <c r="F643" i="2"/>
  <c r="H643" i="2"/>
  <c r="I643" i="2"/>
  <c r="G643" i="2" s="1"/>
  <c r="J643" i="2"/>
  <c r="F644" i="2"/>
  <c r="H644" i="2"/>
  <c r="I644" i="2"/>
  <c r="G644" i="2" s="1"/>
  <c r="J644" i="2"/>
  <c r="H645" i="2"/>
  <c r="I645" i="2"/>
  <c r="G645" i="2" s="1"/>
  <c r="F645" i="2"/>
  <c r="J645" i="2"/>
  <c r="F646" i="2"/>
  <c r="H646" i="2"/>
  <c r="I646" i="2"/>
  <c r="G646" i="2" s="1"/>
  <c r="J646" i="2"/>
  <c r="F647" i="2"/>
  <c r="H647" i="2"/>
  <c r="I647" i="2"/>
  <c r="G647" i="2" s="1"/>
  <c r="J647" i="2"/>
  <c r="F648" i="2"/>
  <c r="H648" i="2"/>
  <c r="I648" i="2"/>
  <c r="G648" i="2" s="1"/>
  <c r="J648" i="2"/>
  <c r="F649" i="2"/>
  <c r="H649" i="2"/>
  <c r="I649" i="2"/>
  <c r="G649" i="2" s="1"/>
  <c r="J649" i="2"/>
  <c r="F650" i="2"/>
  <c r="H650" i="2"/>
  <c r="I650" i="2"/>
  <c r="G650" i="2" s="1"/>
  <c r="J650" i="2"/>
  <c r="F651" i="2"/>
  <c r="H651" i="2"/>
  <c r="I651" i="2"/>
  <c r="G651" i="2" s="1"/>
  <c r="J651" i="2"/>
  <c r="F652" i="2"/>
  <c r="H652" i="2"/>
  <c r="I652" i="2"/>
  <c r="G652" i="2" s="1"/>
  <c r="J652" i="2"/>
  <c r="F653" i="2"/>
  <c r="H653" i="2"/>
  <c r="I653" i="2"/>
  <c r="G653" i="2" s="1"/>
  <c r="J653" i="2"/>
  <c r="F654" i="2"/>
  <c r="H654" i="2"/>
  <c r="I654" i="2"/>
  <c r="G654" i="2" s="1"/>
  <c r="J654" i="2"/>
  <c r="F655" i="2"/>
  <c r="H655" i="2"/>
  <c r="I655" i="2"/>
  <c r="G655" i="2" s="1"/>
  <c r="J655" i="2"/>
  <c r="F656" i="2"/>
  <c r="H656" i="2"/>
  <c r="I656" i="2"/>
  <c r="G656" i="2" s="1"/>
  <c r="J656" i="2"/>
  <c r="F657" i="2"/>
  <c r="H657" i="2"/>
  <c r="I657" i="2"/>
  <c r="G657" i="2" s="1"/>
  <c r="J657" i="2"/>
  <c r="F658" i="2"/>
  <c r="H658" i="2"/>
  <c r="I658" i="2"/>
  <c r="G658" i="2" s="1"/>
  <c r="J658" i="2"/>
  <c r="F659" i="2"/>
  <c r="H659" i="2"/>
  <c r="I659" i="2"/>
  <c r="G659" i="2" s="1"/>
  <c r="J659" i="2"/>
  <c r="F660" i="2"/>
  <c r="H660" i="2"/>
  <c r="I660" i="2"/>
  <c r="G660" i="2" s="1"/>
  <c r="J660" i="2"/>
  <c r="F661" i="2"/>
  <c r="H661" i="2"/>
  <c r="I661" i="2"/>
  <c r="G661" i="2" s="1"/>
  <c r="J661" i="2"/>
  <c r="F662" i="2"/>
  <c r="H662" i="2"/>
  <c r="I662" i="2"/>
  <c r="G662" i="2" s="1"/>
  <c r="J662" i="2"/>
  <c r="F663" i="2"/>
  <c r="H663" i="2"/>
  <c r="I663" i="2"/>
  <c r="G663" i="2" s="1"/>
  <c r="J663" i="2"/>
  <c r="F664" i="2"/>
  <c r="H664" i="2"/>
  <c r="I664" i="2"/>
  <c r="G664" i="2" s="1"/>
  <c r="J664" i="2"/>
  <c r="F665" i="2"/>
  <c r="H665" i="2"/>
  <c r="I665" i="2"/>
  <c r="G665" i="2" s="1"/>
  <c r="J665" i="2"/>
  <c r="F666" i="2"/>
  <c r="H666" i="2"/>
  <c r="I666" i="2"/>
  <c r="G666" i="2" s="1"/>
  <c r="J666" i="2"/>
  <c r="F667" i="2"/>
  <c r="H667" i="2"/>
  <c r="I667" i="2"/>
  <c r="G667" i="2" s="1"/>
  <c r="J667" i="2"/>
  <c r="F668" i="2"/>
  <c r="H668" i="2"/>
  <c r="I668" i="2"/>
  <c r="G668" i="2" s="1"/>
  <c r="J668" i="2"/>
  <c r="F669" i="2"/>
  <c r="H669" i="2"/>
  <c r="I669" i="2"/>
  <c r="G669" i="2" s="1"/>
  <c r="J669" i="2"/>
  <c r="F670" i="2"/>
  <c r="H670" i="2"/>
  <c r="I670" i="2"/>
  <c r="G670" i="2" s="1"/>
  <c r="J670" i="2"/>
  <c r="F671" i="2"/>
  <c r="H671" i="2"/>
  <c r="I671" i="2"/>
  <c r="G671" i="2" s="1"/>
  <c r="J671" i="2"/>
  <c r="F672" i="2"/>
  <c r="H672" i="2"/>
  <c r="I672" i="2"/>
  <c r="G672" i="2" s="1"/>
  <c r="J672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 s="1"/>
  <c r="F18" i="5"/>
  <c r="G18" i="5"/>
  <c r="H18" i="5"/>
  <c r="B19" i="5"/>
  <c r="D19" i="5"/>
  <c r="E19" i="5" s="1"/>
  <c r="F19" i="5"/>
  <c r="G19" i="5"/>
  <c r="H19" i="5"/>
  <c r="B22" i="5"/>
  <c r="D22" i="5"/>
  <c r="E22" i="5" s="1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G43" i="5"/>
  <c r="H43" i="5"/>
  <c r="B44" i="5"/>
  <c r="D44" i="5"/>
  <c r="E44" i="5" s="1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 s="1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H641" i="2"/>
  <c r="F639" i="2"/>
  <c r="F11" i="5"/>
  <c r="J5" i="3"/>
  <c r="K5" i="3" s="1"/>
  <c r="H248" i="2"/>
  <c r="L248" i="2"/>
  <c r="K636" i="2" l="1"/>
  <c r="K624" i="2"/>
  <c r="K612" i="2"/>
  <c r="K600" i="2"/>
  <c r="K588" i="2"/>
  <c r="K576" i="2"/>
  <c r="K564" i="2"/>
  <c r="K552" i="2"/>
  <c r="K540" i="2"/>
  <c r="K528" i="2"/>
  <c r="K516" i="2"/>
  <c r="K504" i="2"/>
  <c r="K492" i="2"/>
  <c r="K480" i="2"/>
  <c r="K468" i="2"/>
  <c r="K456" i="2"/>
  <c r="K444" i="2"/>
  <c r="K432" i="2"/>
  <c r="K420" i="2"/>
  <c r="K408" i="2"/>
  <c r="K396" i="2"/>
  <c r="K384" i="2"/>
  <c r="K372" i="2"/>
  <c r="K360" i="2"/>
  <c r="K348" i="2"/>
  <c r="K336" i="2"/>
  <c r="K324" i="2"/>
  <c r="K312" i="2"/>
  <c r="K300" i="2"/>
  <c r="K288" i="2"/>
  <c r="K276" i="2"/>
  <c r="F254" i="2"/>
  <c r="F256" i="2"/>
  <c r="K672" i="2"/>
  <c r="K660" i="2"/>
  <c r="K648" i="2"/>
  <c r="H256" i="2"/>
  <c r="L256" i="2" s="1"/>
  <c r="K256" i="2" s="1"/>
  <c r="F271" i="2"/>
  <c r="F197" i="2"/>
  <c r="F268" i="2"/>
  <c r="H202" i="2"/>
  <c r="L202" i="2" s="1"/>
  <c r="H254" i="2"/>
  <c r="L254" i="2" s="1"/>
  <c r="H271" i="2"/>
  <c r="L271" i="2" s="1"/>
  <c r="H268" i="2"/>
  <c r="L268" i="2" s="1"/>
  <c r="K268" i="2" s="1"/>
  <c r="F213" i="2"/>
  <c r="F212" i="2"/>
  <c r="H267" i="2"/>
  <c r="L267" i="2" s="1"/>
  <c r="F267" i="2"/>
  <c r="F253" i="2"/>
  <c r="F257" i="2"/>
  <c r="H253" i="2"/>
  <c r="L253" i="2" s="1"/>
  <c r="F252" i="2"/>
  <c r="F196" i="2"/>
  <c r="H257" i="2"/>
  <c r="H252" i="2"/>
  <c r="H251" i="2"/>
  <c r="L251" i="2" s="1"/>
  <c r="K251" i="2" s="1"/>
  <c r="F251" i="2"/>
  <c r="F250" i="2"/>
  <c r="H250" i="2"/>
  <c r="H255" i="2"/>
  <c r="L255" i="2" s="1"/>
  <c r="F255" i="2"/>
  <c r="H249" i="2"/>
  <c r="H213" i="2"/>
  <c r="H212" i="2"/>
  <c r="L212" i="2" s="1"/>
  <c r="F186" i="2"/>
  <c r="F182" i="2"/>
  <c r="H102" i="2"/>
  <c r="L102" i="2" s="1"/>
  <c r="H152" i="2"/>
  <c r="L152" i="2" s="1"/>
  <c r="F152" i="2"/>
  <c r="H197" i="2"/>
  <c r="L197" i="2" s="1"/>
  <c r="F102" i="2"/>
  <c r="H183" i="2"/>
  <c r="L183" i="2" s="1"/>
  <c r="F191" i="2"/>
  <c r="F189" i="2"/>
  <c r="H186" i="2"/>
  <c r="L186" i="2" s="1"/>
  <c r="F185" i="2"/>
  <c r="H172" i="2"/>
  <c r="L172" i="2" s="1"/>
  <c r="F172" i="2"/>
  <c r="F181" i="2"/>
  <c r="K367" i="2"/>
  <c r="H156" i="2"/>
  <c r="L156" i="2" s="1"/>
  <c r="H151" i="2"/>
  <c r="L151" i="2" s="1"/>
  <c r="F151" i="2"/>
  <c r="H150" i="2"/>
  <c r="L150" i="2" s="1"/>
  <c r="F240" i="2"/>
  <c r="H240" i="2"/>
  <c r="L240" i="2" s="1"/>
  <c r="F243" i="2"/>
  <c r="F244" i="2"/>
  <c r="H243" i="2"/>
  <c r="L243" i="2" s="1"/>
  <c r="K635" i="2"/>
  <c r="K623" i="2"/>
  <c r="K611" i="2"/>
  <c r="K599" i="2"/>
  <c r="K587" i="2"/>
  <c r="K575" i="2"/>
  <c r="K563" i="2"/>
  <c r="K551" i="2"/>
  <c r="K419" i="2"/>
  <c r="K407" i="2"/>
  <c r="K323" i="2"/>
  <c r="K311" i="2"/>
  <c r="K671" i="2"/>
  <c r="K659" i="2"/>
  <c r="K647" i="2"/>
  <c r="G150" i="2"/>
  <c r="G156" i="2"/>
  <c r="F249" i="2"/>
  <c r="F248" i="2"/>
  <c r="H239" i="2"/>
  <c r="L239" i="2" s="1"/>
  <c r="F239" i="2"/>
  <c r="H245" i="2"/>
  <c r="L245" i="2" s="1"/>
  <c r="F245" i="2"/>
  <c r="H244" i="2"/>
  <c r="L244" i="2" s="1"/>
  <c r="K244" i="2" s="1"/>
  <c r="H214" i="2"/>
  <c r="L214" i="2" s="1"/>
  <c r="K291" i="2"/>
  <c r="H199" i="2"/>
  <c r="L199" i="2" s="1"/>
  <c r="H192" i="2"/>
  <c r="L192" i="2" s="1"/>
  <c r="F192" i="2"/>
  <c r="H198" i="2"/>
  <c r="L198" i="2" s="1"/>
  <c r="K198" i="2" s="1"/>
  <c r="F198" i="2"/>
  <c r="F199" i="2"/>
  <c r="H196" i="2"/>
  <c r="L196" i="2" s="1"/>
  <c r="H191" i="2"/>
  <c r="L191" i="2" s="1"/>
  <c r="H187" i="2"/>
  <c r="L187" i="2" s="1"/>
  <c r="H195" i="2"/>
  <c r="L195" i="2" s="1"/>
  <c r="F195" i="2"/>
  <c r="H189" i="2"/>
  <c r="L189" i="2" s="1"/>
  <c r="F187" i="2"/>
  <c r="H182" i="2"/>
  <c r="L182" i="2" s="1"/>
  <c r="H185" i="2"/>
  <c r="L185" i="2" s="1"/>
  <c r="H181" i="2"/>
  <c r="L181" i="2" s="1"/>
  <c r="H180" i="2"/>
  <c r="L180" i="2" s="1"/>
  <c r="F180" i="2"/>
  <c r="H179" i="2"/>
  <c r="L179" i="2" s="1"/>
  <c r="K179" i="2" s="1"/>
  <c r="H174" i="2"/>
  <c r="L174" i="2" s="1"/>
  <c r="F174" i="2"/>
  <c r="F166" i="2"/>
  <c r="H166" i="2"/>
  <c r="L166" i="2" s="1"/>
  <c r="H101" i="2"/>
  <c r="L101" i="2" s="1"/>
  <c r="F69" i="2"/>
  <c r="H69" i="2"/>
  <c r="L69" i="2" s="1"/>
  <c r="F30" i="2"/>
  <c r="H30" i="2"/>
  <c r="H247" i="2"/>
  <c r="L247" i="2" s="1"/>
  <c r="F247" i="2"/>
  <c r="H246" i="2"/>
  <c r="L246" i="2" s="1"/>
  <c r="F246" i="2"/>
  <c r="H242" i="2"/>
  <c r="L242" i="2" s="1"/>
  <c r="H241" i="2"/>
  <c r="L241" i="2" s="1"/>
  <c r="F241" i="2"/>
  <c r="F238" i="2"/>
  <c r="H238" i="2"/>
  <c r="H237" i="2"/>
  <c r="L237" i="2" s="1"/>
  <c r="F237" i="2"/>
  <c r="K594" i="2"/>
  <c r="K558" i="2"/>
  <c r="K546" i="2"/>
  <c r="K522" i="2"/>
  <c r="K510" i="2"/>
  <c r="K498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630" i="2"/>
  <c r="K606" i="2"/>
  <c r="K582" i="2"/>
  <c r="K534" i="2"/>
  <c r="K486" i="2"/>
  <c r="K618" i="2"/>
  <c r="K570" i="2"/>
  <c r="K666" i="2"/>
  <c r="K654" i="2"/>
  <c r="K642" i="2"/>
  <c r="F236" i="2"/>
  <c r="H236" i="2"/>
  <c r="L236" i="2" s="1"/>
  <c r="H203" i="2"/>
  <c r="L203" i="2" s="1"/>
  <c r="H210" i="2"/>
  <c r="L210" i="2" s="1"/>
  <c r="F203" i="2"/>
  <c r="F208" i="2"/>
  <c r="H209" i="2"/>
  <c r="L209" i="2" s="1"/>
  <c r="F209" i="2"/>
  <c r="H205" i="2"/>
  <c r="L205" i="2" s="1"/>
  <c r="H207" i="2"/>
  <c r="L207" i="2" s="1"/>
  <c r="F205" i="2"/>
  <c r="H208" i="2"/>
  <c r="L208" i="2" s="1"/>
  <c r="F211" i="2"/>
  <c r="G210" i="2"/>
  <c r="F207" i="2"/>
  <c r="H211" i="2"/>
  <c r="L211" i="2" s="1"/>
  <c r="H204" i="2"/>
  <c r="F204" i="2"/>
  <c r="H206" i="2"/>
  <c r="F206" i="2"/>
  <c r="F202" i="2"/>
  <c r="H200" i="2"/>
  <c r="F200" i="2"/>
  <c r="F194" i="2"/>
  <c r="H194" i="2"/>
  <c r="L194" i="2" s="1"/>
  <c r="H190" i="2"/>
  <c r="L190" i="2" s="1"/>
  <c r="F190" i="2"/>
  <c r="H188" i="2"/>
  <c r="F188" i="2"/>
  <c r="H184" i="2"/>
  <c r="L184" i="2" s="1"/>
  <c r="F184" i="2"/>
  <c r="F183" i="2"/>
  <c r="F179" i="2"/>
  <c r="F178" i="2"/>
  <c r="H178" i="2"/>
  <c r="L178" i="2" s="1"/>
  <c r="F177" i="2"/>
  <c r="H177" i="2"/>
  <c r="L177" i="2" s="1"/>
  <c r="F149" i="2"/>
  <c r="F171" i="2"/>
  <c r="H165" i="2"/>
  <c r="L165" i="2" s="1"/>
  <c r="F165" i="2"/>
  <c r="F168" i="2"/>
  <c r="F160" i="2"/>
  <c r="G160" i="2"/>
  <c r="F158" i="2"/>
  <c r="F157" i="2"/>
  <c r="K591" i="2"/>
  <c r="K567" i="2"/>
  <c r="K543" i="2"/>
  <c r="K519" i="2"/>
  <c r="K507" i="2"/>
  <c r="K495" i="2"/>
  <c r="K471" i="2"/>
  <c r="K459" i="2"/>
  <c r="K447" i="2"/>
  <c r="K435" i="2"/>
  <c r="K423" i="2"/>
  <c r="K411" i="2"/>
  <c r="K387" i="2"/>
  <c r="K375" i="2"/>
  <c r="K363" i="2"/>
  <c r="K351" i="2"/>
  <c r="K339" i="2"/>
  <c r="K327" i="2"/>
  <c r="K315" i="2"/>
  <c r="K303" i="2"/>
  <c r="K279" i="2"/>
  <c r="K615" i="2"/>
  <c r="K603" i="2"/>
  <c r="K579" i="2"/>
  <c r="K555" i="2"/>
  <c r="K531" i="2"/>
  <c r="H171" i="2"/>
  <c r="K641" i="2"/>
  <c r="F169" i="2"/>
  <c r="H170" i="2"/>
  <c r="L170" i="2" s="1"/>
  <c r="H168" i="2"/>
  <c r="L168" i="2" s="1"/>
  <c r="H175" i="2"/>
  <c r="L175" i="2" s="1"/>
  <c r="H176" i="2"/>
  <c r="F176" i="2"/>
  <c r="F175" i="2"/>
  <c r="F170" i="2"/>
  <c r="H169" i="2"/>
  <c r="H163" i="2"/>
  <c r="F163" i="2"/>
  <c r="F159" i="2"/>
  <c r="H159" i="2"/>
  <c r="L159" i="2" s="1"/>
  <c r="H158" i="2"/>
  <c r="L158" i="2" s="1"/>
  <c r="K609" i="2"/>
  <c r="K585" i="2"/>
  <c r="K573" i="2"/>
  <c r="K549" i="2"/>
  <c r="K537" i="2"/>
  <c r="K525" i="2"/>
  <c r="K513" i="2"/>
  <c r="K489" i="2"/>
  <c r="K477" i="2"/>
  <c r="K465" i="2"/>
  <c r="K453" i="2"/>
  <c r="K441" i="2"/>
  <c r="K429" i="2"/>
  <c r="K417" i="2"/>
  <c r="K405" i="2"/>
  <c r="K393" i="2"/>
  <c r="K381" i="2"/>
  <c r="K369" i="2"/>
  <c r="K357" i="2"/>
  <c r="K345" i="2"/>
  <c r="K333" i="2"/>
  <c r="K321" i="2"/>
  <c r="K309" i="2"/>
  <c r="K297" i="2"/>
  <c r="K285" i="2"/>
  <c r="K273" i="2"/>
  <c r="K633" i="2"/>
  <c r="K621" i="2"/>
  <c r="K561" i="2"/>
  <c r="K597" i="2"/>
  <c r="K302" i="2"/>
  <c r="K665" i="2"/>
  <c r="K653" i="2"/>
  <c r="K148" i="2"/>
  <c r="K629" i="2"/>
  <c r="K617" i="2"/>
  <c r="K605" i="2"/>
  <c r="K593" i="2"/>
  <c r="K581" i="2"/>
  <c r="K569" i="2"/>
  <c r="K557" i="2"/>
  <c r="K473" i="2"/>
  <c r="K449" i="2"/>
  <c r="K437" i="2"/>
  <c r="K425" i="2"/>
  <c r="K413" i="2"/>
  <c r="K401" i="2"/>
  <c r="K389" i="2"/>
  <c r="K365" i="2"/>
  <c r="K317" i="2"/>
  <c r="K305" i="2"/>
  <c r="K293" i="2"/>
  <c r="K281" i="2"/>
  <c r="H157" i="2"/>
  <c r="L157" i="2" s="1"/>
  <c r="K157" i="2" s="1"/>
  <c r="F155" i="2"/>
  <c r="H155" i="2"/>
  <c r="H154" i="2"/>
  <c r="L154" i="2" s="1"/>
  <c r="F154" i="2"/>
  <c r="H153" i="2"/>
  <c r="L153" i="2" s="1"/>
  <c r="F153" i="2"/>
  <c r="K349" i="2"/>
  <c r="K296" i="2"/>
  <c r="K669" i="2"/>
  <c r="K657" i="2"/>
  <c r="F101" i="2"/>
  <c r="H149" i="2"/>
  <c r="L149" i="2" s="1"/>
  <c r="K645" i="2"/>
  <c r="K638" i="2"/>
  <c r="K602" i="2"/>
  <c r="K590" i="2"/>
  <c r="K566" i="2"/>
  <c r="K554" i="2"/>
  <c r="K542" i="2"/>
  <c r="K530" i="2"/>
  <c r="K518" i="2"/>
  <c r="K506" i="2"/>
  <c r="K494" i="2"/>
  <c r="K482" i="2"/>
  <c r="K470" i="2"/>
  <c r="K458" i="2"/>
  <c r="K446" i="2"/>
  <c r="K434" i="2"/>
  <c r="K422" i="2"/>
  <c r="K410" i="2"/>
  <c r="K398" i="2"/>
  <c r="K386" i="2"/>
  <c r="K374" i="2"/>
  <c r="K362" i="2"/>
  <c r="K350" i="2"/>
  <c r="K338" i="2"/>
  <c r="K326" i="2"/>
  <c r="K314" i="2"/>
  <c r="K290" i="2"/>
  <c r="K278" i="2"/>
  <c r="K266" i="2"/>
  <c r="K501" i="2"/>
  <c r="K662" i="2"/>
  <c r="K650" i="2"/>
  <c r="K532" i="2"/>
  <c r="K496" i="2"/>
  <c r="K412" i="2"/>
  <c r="K388" i="2"/>
  <c r="K364" i="2"/>
  <c r="K316" i="2"/>
  <c r="K292" i="2"/>
  <c r="K639" i="2"/>
  <c r="K627" i="2"/>
  <c r="K464" i="2"/>
  <c r="K416" i="2"/>
  <c r="K663" i="2"/>
  <c r="K651" i="2"/>
  <c r="K637" i="2"/>
  <c r="K625" i="2"/>
  <c r="K613" i="2"/>
  <c r="K601" i="2"/>
  <c r="K589" i="2"/>
  <c r="K577" i="2"/>
  <c r="K565" i="2"/>
  <c r="K553" i="2"/>
  <c r="K541" i="2"/>
  <c r="K529" i="2"/>
  <c r="K517" i="2"/>
  <c r="K505" i="2"/>
  <c r="K493" i="2"/>
  <c r="K481" i="2"/>
  <c r="K646" i="2"/>
  <c r="K322" i="2"/>
  <c r="K661" i="2"/>
  <c r="K649" i="2"/>
  <c r="K469" i="2"/>
  <c r="K457" i="2"/>
  <c r="K445" i="2"/>
  <c r="K433" i="2"/>
  <c r="K421" i="2"/>
  <c r="K409" i="2"/>
  <c r="K397" i="2"/>
  <c r="K385" i="2"/>
  <c r="K373" i="2"/>
  <c r="K361" i="2"/>
  <c r="K337" i="2"/>
  <c r="K325" i="2"/>
  <c r="K313" i="2"/>
  <c r="K301" i="2"/>
  <c r="K289" i="2"/>
  <c r="K277" i="2"/>
  <c r="K265" i="2"/>
  <c r="K346" i="2"/>
  <c r="K334" i="2"/>
  <c r="K310" i="2"/>
  <c r="K298" i="2"/>
  <c r="K286" i="2"/>
  <c r="K274" i="2"/>
  <c r="K284" i="2"/>
  <c r="K598" i="2"/>
  <c r="K538" i="2"/>
  <c r="K526" i="2"/>
  <c r="K514" i="2"/>
  <c r="K502" i="2"/>
  <c r="K490" i="2"/>
  <c r="K634" i="2"/>
  <c r="K466" i="2"/>
  <c r="K454" i="2"/>
  <c r="K442" i="2"/>
  <c r="K430" i="2"/>
  <c r="K418" i="2"/>
  <c r="K406" i="2"/>
  <c r="K394" i="2"/>
  <c r="K382" i="2"/>
  <c r="K370" i="2"/>
  <c r="K358" i="2"/>
  <c r="K160" i="2"/>
  <c r="K476" i="2"/>
  <c r="K344" i="2"/>
  <c r="K332" i="2"/>
  <c r="K320" i="2"/>
  <c r="K308" i="2"/>
  <c r="K272" i="2"/>
  <c r="K452" i="2"/>
  <c r="K295" i="2"/>
  <c r="K440" i="2"/>
  <c r="K428" i="2"/>
  <c r="K404" i="2"/>
  <c r="K392" i="2"/>
  <c r="K668" i="2"/>
  <c r="K656" i="2"/>
  <c r="K632" i="2"/>
  <c r="K620" i="2"/>
  <c r="K608" i="2"/>
  <c r="K380" i="2"/>
  <c r="K596" i="2"/>
  <c r="K368" i="2"/>
  <c r="K201" i="2"/>
  <c r="K644" i="2"/>
  <c r="K584" i="2"/>
  <c r="K572" i="2"/>
  <c r="K560" i="2"/>
  <c r="K548" i="2"/>
  <c r="K356" i="2"/>
  <c r="K536" i="2"/>
  <c r="K524" i="2"/>
  <c r="K512" i="2"/>
  <c r="K500" i="2"/>
  <c r="K488" i="2"/>
  <c r="K499" i="2"/>
  <c r="K487" i="2"/>
  <c r="K451" i="2"/>
  <c r="K607" i="2"/>
  <c r="K523" i="2"/>
  <c r="K511" i="2"/>
  <c r="K475" i="2"/>
  <c r="K415" i="2"/>
  <c r="F68" i="2"/>
  <c r="K667" i="2"/>
  <c r="K595" i="2"/>
  <c r="K463" i="2"/>
  <c r="K283" i="2"/>
  <c r="K424" i="2"/>
  <c r="K304" i="2"/>
  <c r="K583" i="2"/>
  <c r="K403" i="2"/>
  <c r="K355" i="2"/>
  <c r="K655" i="2"/>
  <c r="K571" i="2"/>
  <c r="K559" i="2"/>
  <c r="K547" i="2"/>
  <c r="K391" i="2"/>
  <c r="K343" i="2"/>
  <c r="K535" i="2"/>
  <c r="K331" i="2"/>
  <c r="K319" i="2"/>
  <c r="K643" i="2"/>
  <c r="K631" i="2"/>
  <c r="K619" i="2"/>
  <c r="K439" i="2"/>
  <c r="K427" i="2"/>
  <c r="K379" i="2"/>
  <c r="K307" i="2"/>
  <c r="K353" i="2"/>
  <c r="K269" i="2"/>
  <c r="K248" i="2"/>
  <c r="K460" i="2"/>
  <c r="K340" i="2"/>
  <c r="K436" i="2"/>
  <c r="K280" i="2"/>
  <c r="K520" i="2"/>
  <c r="K484" i="2"/>
  <c r="K352" i="2"/>
  <c r="K328" i="2"/>
  <c r="K508" i="2"/>
  <c r="K400" i="2"/>
  <c r="K544" i="2"/>
  <c r="K472" i="2"/>
  <c r="K448" i="2"/>
  <c r="K376" i="2"/>
  <c r="K640" i="2"/>
  <c r="H68" i="2"/>
  <c r="K568" i="2"/>
  <c r="K461" i="2"/>
  <c r="K592" i="2"/>
  <c r="K521" i="2"/>
  <c r="K329" i="2"/>
  <c r="K664" i="2"/>
  <c r="K652" i="2"/>
  <c r="K628" i="2"/>
  <c r="K485" i="2"/>
  <c r="K533" i="2"/>
  <c r="K497" i="2"/>
  <c r="K580" i="2"/>
  <c r="K556" i="2"/>
  <c r="K377" i="2"/>
  <c r="K670" i="2"/>
  <c r="K455" i="2"/>
  <c r="K443" i="2"/>
  <c r="K431" i="2"/>
  <c r="K395" i="2"/>
  <c r="K359" i="2"/>
  <c r="K287" i="2"/>
  <c r="K275" i="2"/>
  <c r="K604" i="2"/>
  <c r="K341" i="2"/>
  <c r="K545" i="2"/>
  <c r="K509" i="2"/>
  <c r="K616" i="2"/>
  <c r="H56" i="2"/>
  <c r="G56" i="2"/>
  <c r="H47" i="2"/>
  <c r="F47" i="2"/>
  <c r="K622" i="2"/>
  <c r="K574" i="2"/>
  <c r="K479" i="2"/>
  <c r="K658" i="2"/>
  <c r="K527" i="2"/>
  <c r="K491" i="2"/>
  <c r="K299" i="2"/>
  <c r="K550" i="2"/>
  <c r="K626" i="2"/>
  <c r="K483" i="2"/>
  <c r="K399" i="2"/>
  <c r="K383" i="2"/>
  <c r="K610" i="2"/>
  <c r="K562" i="2"/>
  <c r="K539" i="2"/>
  <c r="K503" i="2"/>
  <c r="K335" i="2"/>
  <c r="K586" i="2"/>
  <c r="K347" i="2"/>
  <c r="K578" i="2"/>
  <c r="K515" i="2"/>
  <c r="K467" i="2"/>
  <c r="K614" i="2"/>
  <c r="K371" i="2"/>
  <c r="H26" i="2"/>
  <c r="F26" i="2"/>
  <c r="K478" i="2"/>
  <c r="I49" i="5"/>
  <c r="I48" i="5"/>
  <c r="I47" i="5"/>
  <c r="K33" i="4"/>
  <c r="I11" i="5"/>
  <c r="K18" i="4"/>
  <c r="K19" i="4"/>
  <c r="K39" i="4"/>
  <c r="K40" i="4"/>
  <c r="K25" i="4"/>
  <c r="K32" i="4"/>
  <c r="F44" i="5" l="1"/>
  <c r="F43" i="5"/>
  <c r="J37" i="3"/>
  <c r="J38" i="3"/>
  <c r="L4" i="2"/>
  <c r="K202" i="2"/>
  <c r="K253" i="2"/>
  <c r="K183" i="2"/>
  <c r="K212" i="2"/>
  <c r="K255" i="2"/>
  <c r="K271" i="2"/>
  <c r="K151" i="2"/>
  <c r="K243" i="2"/>
  <c r="K267" i="2"/>
  <c r="K156" i="2"/>
  <c r="K150" i="2"/>
  <c r="K254" i="2"/>
  <c r="K196" i="2"/>
  <c r="K197" i="2"/>
  <c r="K245" i="2"/>
  <c r="J7" i="3"/>
  <c r="K7" i="3" s="1"/>
  <c r="I13" i="5" s="1"/>
  <c r="F13" i="5"/>
  <c r="K152" i="2"/>
  <c r="K102" i="2"/>
  <c r="K240" i="2"/>
  <c r="L250" i="2"/>
  <c r="K250" i="2" s="1"/>
  <c r="K172" i="2"/>
  <c r="L249" i="2"/>
  <c r="K249" i="2" s="1"/>
  <c r="L252" i="2"/>
  <c r="K252" i="2" s="1"/>
  <c r="L257" i="2"/>
  <c r="K257" i="2" s="1"/>
  <c r="L213" i="2"/>
  <c r="K213" i="2" s="1"/>
  <c r="K186" i="2"/>
  <c r="K191" i="2"/>
  <c r="K174" i="2"/>
  <c r="K187" i="2"/>
  <c r="K189" i="2"/>
  <c r="K190" i="2"/>
  <c r="K192" i="2"/>
  <c r="K182" i="2"/>
  <c r="K239" i="2"/>
  <c r="K203" i="2"/>
  <c r="K199" i="2"/>
  <c r="K42" i="3"/>
  <c r="K214" i="2"/>
  <c r="K195" i="2"/>
  <c r="K185" i="2"/>
  <c r="K180" i="2"/>
  <c r="K181" i="2"/>
  <c r="K177" i="2"/>
  <c r="K166" i="2"/>
  <c r="K101" i="2"/>
  <c r="K69" i="2"/>
  <c r="L30" i="2"/>
  <c r="K30" i="2" s="1"/>
  <c r="K165" i="2"/>
  <c r="K247" i="2"/>
  <c r="K246" i="2"/>
  <c r="K242" i="2"/>
  <c r="K241" i="2"/>
  <c r="L238" i="2"/>
  <c r="K238" i="2" s="1"/>
  <c r="K237" i="2"/>
  <c r="K236" i="2"/>
  <c r="K207" i="2"/>
  <c r="K205" i="2"/>
  <c r="K208" i="2"/>
  <c r="K209" i="2"/>
  <c r="K211" i="2"/>
  <c r="K210" i="2"/>
  <c r="L206" i="2"/>
  <c r="K206" i="2" s="1"/>
  <c r="L204" i="2"/>
  <c r="K204" i="2" s="1"/>
  <c r="L200" i="2"/>
  <c r="K200" i="2" s="1"/>
  <c r="K194" i="2"/>
  <c r="L188" i="2"/>
  <c r="K188" i="2" s="1"/>
  <c r="K184" i="2"/>
  <c r="K178" i="2"/>
  <c r="K158" i="2"/>
  <c r="L171" i="2"/>
  <c r="K171" i="2" s="1"/>
  <c r="K44" i="3"/>
  <c r="K175" i="2"/>
  <c r="K170" i="2"/>
  <c r="K168" i="2"/>
  <c r="K153" i="2"/>
  <c r="L176" i="2"/>
  <c r="K176" i="2" s="1"/>
  <c r="L169" i="2"/>
  <c r="K169" i="2" s="1"/>
  <c r="L163" i="2"/>
  <c r="K163" i="2" s="1"/>
  <c r="K159" i="2"/>
  <c r="L155" i="2"/>
  <c r="K155" i="2" s="1"/>
  <c r="K154" i="2"/>
  <c r="K149" i="2"/>
  <c r="F28" i="5"/>
  <c r="J22" i="3"/>
  <c r="L26" i="2"/>
  <c r="L68" i="2"/>
  <c r="K68" i="2" s="1"/>
  <c r="C19" i="4"/>
  <c r="G19" i="4" s="1"/>
  <c r="C25" i="4"/>
  <c r="G25" i="4" s="1"/>
  <c r="C11" i="4"/>
  <c r="G11" i="4" s="1"/>
  <c r="C40" i="4"/>
  <c r="G40" i="4" s="1"/>
  <c r="C32" i="4"/>
  <c r="G32" i="4" s="1"/>
  <c r="L56" i="2"/>
  <c r="K56" i="2" s="1"/>
  <c r="L47" i="2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C24" i="4"/>
  <c r="G24" i="4" s="1"/>
  <c r="C18" i="4"/>
  <c r="G18" i="4" s="1"/>
  <c r="C17" i="4"/>
  <c r="C12" i="4"/>
  <c r="G12" i="4" s="1"/>
  <c r="C33" i="4"/>
  <c r="G33" i="4" s="1"/>
  <c r="Q4" i="1"/>
  <c r="L14" i="5" s="1"/>
  <c r="F10" i="5"/>
  <c r="J6" i="3"/>
  <c r="K6" i="3" s="1"/>
  <c r="F12" i="5"/>
  <c r="K12" i="4"/>
  <c r="C31" i="4"/>
  <c r="C39" i="4"/>
  <c r="G39" i="4" s="1"/>
  <c r="K47" i="2" l="1"/>
  <c r="K26" i="4"/>
  <c r="L6" i="2"/>
  <c r="Q6" i="1" s="1"/>
  <c r="L11" i="5" s="1"/>
  <c r="K26" i="2"/>
  <c r="K11" i="4"/>
  <c r="K38" i="4"/>
  <c r="K42" i="4" s="1"/>
  <c r="I10" i="5"/>
  <c r="K24" i="4"/>
  <c r="K17" i="4"/>
  <c r="K21" i="4" s="1"/>
  <c r="K31" i="4"/>
  <c r="K35" i="4" s="1"/>
  <c r="K10" i="4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K28" i="4" l="1"/>
  <c r="L28" i="4" s="1"/>
  <c r="L5" i="2"/>
  <c r="Q5" i="1" s="1"/>
  <c r="K14" i="4"/>
  <c r="L14" i="4" s="1"/>
  <c r="J44" i="5"/>
  <c r="J35" i="5"/>
  <c r="J34" i="5"/>
  <c r="J39" i="5"/>
  <c r="J28" i="5"/>
  <c r="J30" i="5"/>
  <c r="J19" i="5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Ana Karyna da Silva Teixeira</author>
    <author>cleriston alvarenga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2" authorId="1" shapeId="0" xr:uid="{00000000-0006-0000-0100-00000C000000}">
      <text>
        <r>
          <rPr>
            <sz val="9"/>
            <color indexed="81"/>
            <rFont val="Segoe UI"/>
            <family val="2"/>
          </rPr>
          <t>1 - Código
2 - Descrição</t>
        </r>
      </text>
    </comment>
    <comment ref="E12" authorId="1" shapeId="0" xr:uid="{00000000-0006-0000-0100-00000D000000}">
      <text>
        <r>
          <rPr>
            <sz val="9"/>
            <color indexed="81"/>
            <rFont val="Segoe UI"/>
            <family val="2"/>
          </rPr>
          <t xml:space="preserve">1 - Órgão
2 - Unidade
3 - Servidor / Vínculo
4 - Justificativa
5 - Regime de Trabalho
</t>
        </r>
      </text>
    </comment>
    <comment ref="D13" authorId="1" shapeId="0" xr:uid="{00000000-0006-0000-0100-00000E000000}">
      <text>
        <r>
          <rPr>
            <sz val="10"/>
            <rFont val="Arial"/>
            <family val="2"/>
          </rPr>
          <t>1 - Código
2 - Nome
3 - Setor
4 - Flag Chefia Imediata</t>
        </r>
      </text>
    </comment>
    <comment ref="E13" authorId="1" shapeId="0" xr:uid="{00000000-0006-0000-0100-00000F000000}">
      <text>
        <r>
          <rPr>
            <sz val="10"/>
            <rFont val="Arial"/>
            <family val="2"/>
          </rPr>
          <t xml:space="preserve">1 - Chefia Imediata SEAP
</t>
        </r>
      </text>
    </comment>
    <comment ref="D14" authorId="2" shapeId="0" xr:uid="{00000000-0006-0000-0100-000010000000}">
      <text>
        <r>
          <rPr>
            <sz val="9"/>
            <color indexed="81"/>
            <rFont val="Segoe UI"/>
            <family val="2"/>
          </rPr>
          <t>1- Código
2- Sigla 
3- Descrição
4- Comando</t>
        </r>
      </text>
    </comment>
    <comment ref="E14" authorId="2" shapeId="0" xr:uid="{00000000-0006-0000-0100-000011000000}">
      <text>
        <r>
          <rPr>
            <sz val="9"/>
            <color indexed="81"/>
            <rFont val="Segoe UI"/>
            <family val="2"/>
          </rPr>
          <t>1-Orgão</t>
        </r>
      </text>
    </comment>
    <comment ref="D15" authorId="2" shapeId="0" xr:uid="{00000000-0006-0000-0100-000012000000}">
      <text>
        <r>
          <rPr>
            <sz val="9"/>
            <color indexed="81"/>
            <rFont val="Segoe UI"/>
            <family val="2"/>
          </rPr>
          <t>1- Código
2- Sigla 
3- Descrição
4- Comando</t>
        </r>
      </text>
    </comment>
    <comment ref="E15" authorId="2" shapeId="0" xr:uid="{00000000-0006-0000-0100-000013000000}">
      <text>
        <r>
          <rPr>
            <sz val="10"/>
            <rFont val="Arial"/>
            <family val="2"/>
          </rPr>
          <t>1 - Unidade
2 - Chefia Imediata</t>
        </r>
      </text>
    </comment>
    <comment ref="D16" authorId="2" shapeId="0" xr:uid="{00000000-0006-0000-0100-000014000000}">
      <text>
        <r>
          <rPr>
            <sz val="9"/>
            <color indexed="81"/>
            <rFont val="Segoe UI"/>
            <family val="2"/>
          </rPr>
          <t>1- Código
2- Descrição
3- Comando</t>
        </r>
      </text>
    </comment>
    <comment ref="E16" authorId="2" shapeId="0" xr:uid="{00000000-0006-0000-0100-000015000000}">
      <text>
        <r>
          <rPr>
            <sz val="9"/>
            <color indexed="81"/>
            <rFont val="Segoe UI"/>
            <family val="2"/>
          </rPr>
          <t>1-Servidor</t>
        </r>
      </text>
    </comment>
    <comment ref="D17" authorId="2" shapeId="0" xr:uid="{00000000-0006-0000-0100-000016000000}">
      <text>
        <r>
          <rPr>
            <sz val="9"/>
            <color indexed="81"/>
            <rFont val="Segoe UI"/>
            <family val="2"/>
          </rPr>
          <t>1- Código
2- Descrição
3- Comando</t>
        </r>
      </text>
    </comment>
    <comment ref="E17" authorId="2" shapeId="0" xr:uid="{00000000-0006-0000-0100-000017000000}">
      <text>
        <r>
          <rPr>
            <sz val="9"/>
            <color indexed="81"/>
            <rFont val="Segoe UI"/>
            <family val="2"/>
          </rPr>
          <t xml:space="preserve">1-Regime de Trabalho
</t>
        </r>
      </text>
    </comment>
    <comment ref="D18" authorId="2" shapeId="0" xr:uid="{00000000-0006-0000-0100-000018000000}">
      <text>
        <r>
          <rPr>
            <sz val="9"/>
            <color indexed="81"/>
            <rFont val="Segoe UI"/>
            <family val="2"/>
          </rPr>
          <t xml:space="preserve">01 - Órgão
02 - Unidade de Lotação
03 - Nome Servidor
04 - Regime de Trabalho
05 - Matricula
06 - Data Início
07 - Data Final
08 - Comando
09 - Mensagem
</t>
        </r>
      </text>
    </comment>
    <comment ref="E18" authorId="1" shapeId="0" xr:uid="{00000000-0006-0000-0100-000019000000}">
      <text>
        <r>
          <rPr>
            <sz val="9"/>
            <color indexed="81"/>
            <rFont val="Segoe UI"/>
            <family val="2"/>
          </rPr>
          <t xml:space="preserve">1 - Órgão
2 - Unidade
3 - Servidor / Vínculo
4 - Justificativa
5 - Regime de Trabalho
</t>
        </r>
      </text>
    </comment>
    <comment ref="D19" authorId="2" shapeId="0" xr:uid="{00000000-0006-0000-0100-00001A000000}">
      <text>
        <r>
          <rPr>
            <sz val="9"/>
            <color indexed="81"/>
            <rFont val="Segoe UI"/>
            <family val="2"/>
          </rPr>
          <t xml:space="preserve">01 - Órgão
02 - Unidade de Lotação
03 - Nome Servidor
04 - Regime de Trabalho
05 - Matricula
06 - Data Início
07 - Data Final
08 - Comando
09 - Mensagem
</t>
        </r>
      </text>
    </comment>
    <comment ref="E19" authorId="1" shapeId="0" xr:uid="{00000000-0006-0000-0100-00001B000000}">
      <text>
        <r>
          <rPr>
            <sz val="9"/>
            <color indexed="81"/>
            <rFont val="Segoe UI"/>
            <family val="2"/>
          </rPr>
          <t xml:space="preserve">1 - Órgão
2 - Unidade
3 - Servidor / Vínculo
4 - Justificativa
5 - Regime de Trabalho
</t>
        </r>
      </text>
    </comment>
    <comment ref="D22" authorId="2" shapeId="0" xr:uid="{00000000-0006-0000-0100-00001C000000}">
      <text>
        <r>
          <rPr>
            <sz val="9"/>
            <color indexed="81"/>
            <rFont val="Segoe UI"/>
            <family val="2"/>
          </rPr>
          <t xml:space="preserve">01 - Orgão
02 - Unidade Lotação
03 - Servidor
04 - Matricula
05 - Produto
06 - Numero produto
07 - Atividade
08 - Numero atividade
09 - Descrição
10 - Ativo / Inativo
11 - Status
12 - Sistema
13 - Código
</t>
        </r>
      </text>
    </comment>
    <comment ref="E22" authorId="2" shapeId="0" xr:uid="{00000000-0006-0000-0100-00001D000000}">
      <text>
        <r>
          <rPr>
            <sz val="9"/>
            <color indexed="81"/>
            <rFont val="Segoe UI"/>
            <family val="2"/>
          </rPr>
          <t>1 - Atividade
2 - Historico Status
3 - Status Atividade
4 - Produto
5 - Servidor
6 - Órgão
7 - Unidade</t>
        </r>
      </text>
    </comment>
    <comment ref="D23" authorId="2" shapeId="0" xr:uid="{00000000-0006-0000-0100-00001E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3" authorId="2" shapeId="0" xr:uid="{00000000-0006-0000-0100-00001F000000}">
      <text>
        <r>
          <rPr>
            <sz val="9"/>
            <color indexed="81"/>
            <rFont val="Segoe UI"/>
            <family val="2"/>
          </rPr>
          <t>1 - Produto</t>
        </r>
      </text>
    </comment>
    <comment ref="D24" authorId="2" shapeId="0" xr:uid="{00000000-0006-0000-0100-000020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4" authorId="2" shapeId="0" xr:uid="{00000000-0006-0000-0100-000021000000}">
      <text>
        <r>
          <rPr>
            <sz val="9"/>
            <color indexed="81"/>
            <rFont val="Segoe UI"/>
            <family val="2"/>
          </rPr>
          <t>1 - Status Atividade</t>
        </r>
      </text>
    </comment>
    <comment ref="D25" authorId="2" shapeId="0" xr:uid="{00000000-0006-0000-0100-000022000000}">
      <text>
        <r>
          <rPr>
            <sz val="9"/>
            <color indexed="81"/>
            <rFont val="Segoe UI"/>
            <family val="2"/>
          </rPr>
          <t xml:space="preserve">01 - Orgão
02 - Unidade Lotação
03 - Servidor
04 - Matricula
05 - Produto
06 - Atividade
07 - Numero atividade
08 - Ativo / Inativo
09 - Status
10 - Sistema
11 - Comando
12 - Mensagem
</t>
        </r>
      </text>
    </comment>
    <comment ref="E25" authorId="2" shapeId="0" xr:uid="{00000000-0006-0000-0100-000023000000}">
      <text>
        <r>
          <rPr>
            <sz val="9"/>
            <color indexed="81"/>
            <rFont val="Segoe UI"/>
            <family val="2"/>
          </rPr>
          <t>1 - Atividade
2 - Status Atividade
3 - Produto</t>
        </r>
      </text>
    </comment>
    <comment ref="D26" authorId="2" shapeId="0" xr:uid="{00000000-0006-0000-0100-000024000000}">
      <text>
        <r>
          <rPr>
            <sz val="9"/>
            <color indexed="81"/>
            <rFont val="Segoe UI"/>
            <family val="2"/>
          </rPr>
          <t xml:space="preserve">01 - Orgão
02 - Unidade Lotação
03 - Servidor
04 - Matricula
05 - Produto
06 - Atividade
07 - Numero atividade
08 - Ativo / Inativo
09 - Status
10 - Sistema
11 - Comando
12 - Mensagem
</t>
        </r>
      </text>
    </comment>
    <comment ref="E26" authorId="2" shapeId="0" xr:uid="{00000000-0006-0000-0100-000025000000}">
      <text>
        <r>
          <rPr>
            <sz val="9"/>
            <color indexed="81"/>
            <rFont val="Segoe UI"/>
            <family val="2"/>
          </rPr>
          <t>1 - Atividade
2 - Status Atividade
3 - Produto</t>
        </r>
      </text>
    </comment>
    <comment ref="D27" authorId="2" shapeId="0" xr:uid="{00000000-0006-0000-0100-000026000000}">
      <text>
        <r>
          <rPr>
            <sz val="9"/>
            <color indexed="81"/>
            <rFont val="Segoe UI"/>
            <family val="2"/>
          </rPr>
          <t>1 - Código
2 - Situacao
3 - Comando
4 - Mensagem</t>
        </r>
      </text>
    </comment>
    <comment ref="E27" authorId="2" shapeId="0" xr:uid="{00000000-0006-0000-0100-000027000000}">
      <text>
        <r>
          <rPr>
            <sz val="9"/>
            <color indexed="81"/>
            <rFont val="Segoe UI"/>
            <family val="2"/>
          </rPr>
          <t xml:space="preserve">1 - Atividade
</t>
        </r>
      </text>
    </comment>
    <comment ref="D28" authorId="2" shapeId="0" xr:uid="{00000000-0006-0000-0100-000028000000}">
      <text>
        <r>
          <rPr>
            <sz val="9"/>
            <color indexed="81"/>
            <rFont val="Segoe UI"/>
            <family val="2"/>
          </rPr>
          <t>01 - Servidor
02 - Produto
03 - Atividade
04 - Status
05 - Data
06 - Comando
07 - Mensagem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28" authorId="2" shapeId="0" xr:uid="{00000000-0006-0000-0100-000029000000}">
      <text>
        <r>
          <rPr>
            <sz val="9"/>
            <color indexed="81"/>
            <rFont val="Segoe UI"/>
            <family val="2"/>
          </rPr>
          <t>1 - Atividade
2 - Historico Status
3 - Status Atividade
4 - Produto
5 - Servidor</t>
        </r>
      </text>
    </comment>
    <comment ref="D29" authorId="2" shapeId="0" xr:uid="{00000000-0006-0000-0100-00002A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29" authorId="2" shapeId="0" xr:uid="{00000000-0006-0000-0100-00002B000000}">
      <text>
        <r>
          <rPr>
            <sz val="9"/>
            <color indexed="81"/>
            <rFont val="Segoe UI"/>
            <family val="2"/>
          </rPr>
          <t>1 - Atividade
2 - Histórico Status</t>
        </r>
      </text>
    </comment>
    <comment ref="D32" authorId="2" shapeId="0" xr:uid="{00000000-0006-0000-0100-00002C000000}">
      <text>
        <r>
          <rPr>
            <sz val="9"/>
            <color indexed="81"/>
            <rFont val="Segoe UI"/>
            <family val="2"/>
          </rPr>
          <t xml:space="preserve">1 - Código
2 - Descrição
3 - Número
</t>
        </r>
      </text>
    </comment>
    <comment ref="E32" authorId="2" shapeId="0" xr:uid="{00000000-0006-0000-0100-00002D000000}">
      <text>
        <r>
          <rPr>
            <sz val="9"/>
            <color indexed="81"/>
            <rFont val="Segoe UI"/>
            <family val="2"/>
          </rPr>
          <t>1 - Produto</t>
        </r>
      </text>
    </comment>
    <comment ref="D33" authorId="2" shapeId="0" xr:uid="{00000000-0006-0000-0100-00002E000000}">
      <text>
        <r>
          <rPr>
            <sz val="9"/>
            <color indexed="81"/>
            <rFont val="Segoe UI"/>
            <family val="2"/>
          </rPr>
          <t>01 - Orgão
02 - Unidade Lotação
03 - Servidor
04 - Matricula
05 - Produto
06 - Atividade
07 - Numero atividade
08 - Descrição
09 - Ativo / Inativo
10 - Status
11 - Sistema
12 - Servidor Historico
13 - Produto Historico
14 - Atividade Historico
15 - Status Historico
16 - Data Historico
17 - Código Historico
18 - Email
19 - Comando
20 - Mensagem</t>
        </r>
      </text>
    </comment>
    <comment ref="E33" authorId="2" shapeId="0" xr:uid="{00000000-0006-0000-0100-00002F000000}">
      <text>
        <r>
          <rPr>
            <sz val="9"/>
            <color indexed="81"/>
            <rFont val="Segoe UI"/>
            <family val="2"/>
          </rPr>
          <t>1 - Atividade
2 - Historico Status
3 - Status Atividade
4 - Produto
5 - Servidor
6 - Órgão
7 - Unidade</t>
        </r>
      </text>
    </comment>
    <comment ref="D34" authorId="2" shapeId="0" xr:uid="{00000000-0006-0000-0100-000030000000}">
      <text>
        <r>
          <rPr>
            <sz val="9"/>
            <color indexed="81"/>
            <rFont val="Segoe UI"/>
            <family val="2"/>
          </rPr>
          <t>01 - Orgão
02 - Unidade Lotação
03 - Produto
04 - Atividade
05 - Descrição
06 - Comando
07 - Mensagem</t>
        </r>
      </text>
    </comment>
    <comment ref="E34" authorId="2" shapeId="0" xr:uid="{00000000-0006-0000-0100-000031000000}">
      <text>
        <r>
          <rPr>
            <sz val="9"/>
            <color indexed="81"/>
            <rFont val="Segoe UI"/>
            <family val="2"/>
          </rPr>
          <t>1 - Atividade
2 - Produto
3 - Órgão
4 - Unidade</t>
        </r>
      </text>
    </comment>
    <comment ref="D35" authorId="2" shapeId="0" xr:uid="{00000000-0006-0000-0100-000032000000}">
      <text>
        <r>
          <rPr>
            <sz val="9"/>
            <color indexed="81"/>
            <rFont val="Segoe UI"/>
            <family val="2"/>
          </rPr>
          <t>01 - Orgão
02 - Unidade Lotação
03 - Servidor
04 - Matricula
05 - Produto
06 - Número Produto
07 - Atividade
08 - Numero atividade
08 - Descrição</t>
        </r>
      </text>
    </comment>
    <comment ref="E35" authorId="2" shapeId="0" xr:uid="{00000000-0006-0000-0100-000033000000}">
      <text>
        <r>
          <rPr>
            <sz val="9"/>
            <color indexed="81"/>
            <rFont val="Segoe UI"/>
            <family val="2"/>
          </rPr>
          <t>1 - Atividade
2 - Produto
3 - Servidor
4 - Órgão
5 - Unidade</t>
        </r>
      </text>
    </comment>
    <comment ref="D36" authorId="2" shapeId="0" xr:uid="{00000000-0006-0000-0100-000034000000}">
      <text>
        <r>
          <rPr>
            <sz val="9"/>
            <color indexed="81"/>
            <rFont val="Segoe UI"/>
            <family val="2"/>
          </rPr>
          <t>01 - Orgão
02 - Unidade Lotação
03 - Servidor
04 - Matricula
05 - Produto
06 - Número Produto
07 - Atividade
08 - Numero atividade
08 - Descrição
09 - Comando
10 - Mensagem</t>
        </r>
      </text>
    </comment>
    <comment ref="E36" authorId="2" shapeId="0" xr:uid="{00000000-0006-0000-0100-000035000000}">
      <text>
        <r>
          <rPr>
            <b/>
            <sz val="9"/>
            <color indexed="81"/>
            <rFont val="Segoe UI"/>
            <family val="2"/>
          </rPr>
          <t>cleriston alvarenga:</t>
        </r>
        <r>
          <rPr>
            <sz val="9"/>
            <color indexed="81"/>
            <rFont val="Segoe UI"/>
            <family val="2"/>
          </rPr>
          <t xml:space="preserve">
1-Orgão
2-Unidade
3-Servidor
4-Atividade
5-Produto</t>
        </r>
      </text>
    </comment>
    <comment ref="D39" authorId="2" shapeId="0" xr:uid="{CB64D58B-C87D-4FD8-B144-BB84E2886129}">
      <text>
        <r>
          <rPr>
            <sz val="9"/>
            <color indexed="81"/>
            <rFont val="Segoe UI"/>
            <family val="2"/>
          </rPr>
          <t>1 - Orgão
2 - Unidade Lotação
3 - Nome
4 - Matricula
5 - Carga horária
6 - Produto
7 - Atividade
8 - Status Atividade
9 - OBS
10 - Complexidade
11 - Meta
12 - Data inicio
13 - Data Fim
14 - Servidor Criação
15 - Código
16 - Registro de Atividade
17 - Arquivo</t>
        </r>
      </text>
    </comment>
    <comment ref="E39" authorId="2" shapeId="0" xr:uid="{6DF35C41-F661-4B71-AEA5-E01C36077B86}">
      <text>
        <r>
          <rPr>
            <sz val="9"/>
            <color indexed="81"/>
            <rFont val="Segoe UI"/>
            <family val="2"/>
          </rPr>
          <t xml:space="preserve">1 - Perfil Permite Edição
2 - Vínculo Atividade x Servidor
3 - Complexidade
</t>
        </r>
      </text>
    </comment>
    <comment ref="D40" authorId="2" shapeId="0" xr:uid="{F28D38C2-5BAB-4C4C-B797-1C59ADA9F327}">
      <text>
        <r>
          <rPr>
            <sz val="9"/>
            <color indexed="81"/>
            <rFont val="Segoe UI"/>
            <family val="2"/>
          </rPr>
          <t>1 - Código
2 - Nome
3 - Comando</t>
        </r>
      </text>
    </comment>
    <comment ref="E40" authorId="2" shapeId="0" xr:uid="{E8EA9291-8F18-452D-B121-DF5EF060A0BD}">
      <text>
        <r>
          <rPr>
            <sz val="9"/>
            <color indexed="81"/>
            <rFont val="Segoe UI"/>
            <family val="2"/>
          </rPr>
          <t>1 - Servidor
2 - Chefia Imediata</t>
        </r>
      </text>
    </comment>
    <comment ref="D41" authorId="2" shapeId="0" xr:uid="{9DD763F6-F922-497F-833F-6F3A6D771B5F}">
      <text>
        <r>
          <rPr>
            <sz val="9"/>
            <color indexed="81"/>
            <rFont val="Segoe UI"/>
            <family val="2"/>
          </rPr>
          <t>1 - Código
2 - Nome
3 - Comando</t>
        </r>
      </text>
    </comment>
    <comment ref="E41" authorId="2" shapeId="0" xr:uid="{039B4DA6-410D-4795-9284-0B12E0E28123}">
      <text>
        <r>
          <rPr>
            <sz val="9"/>
            <color indexed="81"/>
            <rFont val="Segoe UI"/>
            <family val="2"/>
          </rPr>
          <t>1 - Vínculo Atividade x Servidor</t>
        </r>
      </text>
    </comment>
    <comment ref="D42" authorId="2" shapeId="0" xr:uid="{26425FE9-75B8-4613-8EF6-72DAC50CFE61}">
      <text>
        <r>
          <rPr>
            <sz val="9"/>
            <color indexed="81"/>
            <rFont val="Segoe UI"/>
            <family val="2"/>
          </rPr>
          <t>1 - Código
2 - Nome
3 - Comando</t>
        </r>
      </text>
    </comment>
    <comment ref="E42" authorId="2" shapeId="0" xr:uid="{CF26A356-D672-4F25-A002-BF1AFCB81765}">
      <text>
        <r>
          <rPr>
            <sz val="9"/>
            <color indexed="81"/>
            <rFont val="Segoe UI"/>
            <family val="2"/>
          </rPr>
          <t>1 - Vínculo Atividade x Servidor</t>
        </r>
      </text>
    </comment>
    <comment ref="D43" authorId="2" shapeId="0" xr:uid="{00000000-0006-0000-0100-00003A000000}">
      <text>
        <r>
          <rPr>
            <sz val="9"/>
            <color indexed="81"/>
            <rFont val="Segoe UI"/>
            <family val="2"/>
          </rPr>
          <t>1 - Servidor
2 - Perfil
3 - Comando
4 - Mensagem</t>
        </r>
      </text>
    </comment>
    <comment ref="E43" authorId="2" shapeId="0" xr:uid="{00000000-0006-0000-0100-00003B000000}">
      <text>
        <r>
          <rPr>
            <sz val="9"/>
            <color indexed="81"/>
            <rFont val="Segoe UI"/>
            <family val="2"/>
          </rPr>
          <t>1 - Servidor
2 - Perfil
3 - Chefia Imediata</t>
        </r>
      </text>
    </comment>
    <comment ref="D44" authorId="2" shapeId="0" xr:uid="{3EBB7D48-C211-4E6C-BA43-7EDFFE13A528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44" authorId="2" shapeId="0" xr:uid="{3E813A50-59C5-4592-8BC0-2F3B8DE5D9CB}">
      <text>
        <r>
          <rPr>
            <sz val="9"/>
            <color indexed="81"/>
            <rFont val="Segoe UI"/>
            <family val="2"/>
          </rPr>
          <t>1 - Situação Execução</t>
        </r>
      </text>
    </comment>
    <comment ref="D45" authorId="2" shapeId="0" xr:uid="{4FA81E9E-E152-4F2D-8828-58C4D3F6D47E}">
      <text>
        <r>
          <rPr>
            <sz val="9"/>
            <color indexed="81"/>
            <rFont val="Segoe UI"/>
            <family val="2"/>
          </rPr>
          <t xml:space="preserve">01 - Nome
02 - Matricula
03 - Unidade Lotação
04 - Regime de Trabalho
05 - Data Inicio
06 - Data Fim
07 - Registro Atividade
08 - Atividade
09 - Situação Execução
10 - Produto
11 - Complexidade
12 - Meta atividade
13 - Status Aprovação
14 - Meta Realizada
15 - % Execução
16 - Comando
17 - Mensagem
</t>
        </r>
      </text>
    </comment>
    <comment ref="E45" authorId="2" shapeId="0" xr:uid="{37E21969-AEFD-436C-9662-96D1704CB979}">
      <text>
        <r>
          <rPr>
            <sz val="9"/>
            <color indexed="81"/>
            <rFont val="Segoe UI"/>
            <family val="2"/>
          </rPr>
          <t>1 - Servidor
2 - Vínculo Atividade x Servidor
3 - Execução Atividade
4 - Atividade</t>
        </r>
      </text>
    </comment>
    <comment ref="D46" authorId="2" shapeId="0" xr:uid="{403B06D6-1ABE-46E8-B065-D1E60096643D}">
      <text>
        <r>
          <rPr>
            <sz val="9"/>
            <color indexed="81"/>
            <rFont val="Segoe UI"/>
            <family val="2"/>
          </rPr>
          <t>01 - Código
02 - Registro Atividade
03 - Produto
04 - Atividade
05 - Complexidade
06 - Meta atividade
07 - Data inicial
08 - Data final
09 - Situação
10 - Status Aprovação
11 - Meta Realizada
12 - % Execução
13 - Comando
14 - Mensagem</t>
        </r>
      </text>
    </comment>
    <comment ref="E46" authorId="2" shapeId="0" xr:uid="{0DC34945-B244-4FBE-BDB7-0E5754918B56}">
      <text>
        <r>
          <rPr>
            <sz val="9"/>
            <color indexed="81"/>
            <rFont val="Segoe UI"/>
            <family val="2"/>
          </rPr>
          <t>1 - Vínculo Atividade x Servidor
2 - Execução Atividade
3 - Atividade</t>
        </r>
      </text>
    </comment>
    <comment ref="D47" authorId="2" shapeId="0" xr:uid="{00000000-0006-0000-0100-000042000000}">
      <text>
        <r>
          <rPr>
            <sz val="9"/>
            <color indexed="81"/>
            <rFont val="Segoe UI"/>
            <family val="2"/>
          </rPr>
          <t xml:space="preserve">01 - Código
02 - Servidor
03 - Situação Execução
04 - Data
05 - Produto
06 - Atividade
07 - Complexidade
08 - Esforço Minimo
09 - Nota
10 - Comando
11 - Mensagem
</t>
        </r>
      </text>
    </comment>
    <comment ref="E47" authorId="2" shapeId="0" xr:uid="{00000000-0006-0000-0100-000043000000}">
      <text>
        <r>
          <rPr>
            <sz val="9"/>
            <color indexed="81"/>
            <rFont val="Segoe UI"/>
            <family val="2"/>
          </rPr>
          <t>1 - Servidor
2 - Vínculo Atividade x Servidor
3 - Execução Atividade
4 - Atividade
5 - Produto</t>
        </r>
      </text>
    </comment>
    <comment ref="D48" authorId="2" shapeId="0" xr:uid="{00000000-0006-0000-0100-000044000000}">
      <text>
        <r>
          <rPr>
            <sz val="9"/>
            <color indexed="81"/>
            <rFont val="Segoe UI"/>
            <family val="2"/>
          </rPr>
          <t>1 - Codigo
2 - Comando
3 - Mensagem</t>
        </r>
      </text>
    </comment>
    <comment ref="E48" authorId="2" shapeId="0" xr:uid="{00000000-0006-0000-0100-000045000000}">
      <text>
        <r>
          <rPr>
            <sz val="9"/>
            <color indexed="81"/>
            <rFont val="Segoe UI"/>
            <family val="2"/>
          </rPr>
          <t>1 - Vínculo Atividade x Servidor</t>
        </r>
      </text>
    </comment>
    <comment ref="D49" authorId="2" shapeId="0" xr:uid="{00000000-0006-0000-0100-000046000000}">
      <text>
        <r>
          <rPr>
            <sz val="9"/>
            <color indexed="81"/>
            <rFont val="Segoe UI"/>
            <family val="2"/>
          </rPr>
          <t>1 - Execução
2 - Arquivo
2 - Comando
3 - Mensagem</t>
        </r>
      </text>
    </comment>
    <comment ref="E49" authorId="2" shapeId="0" xr:uid="{00000000-0006-0000-0100-000047000000}">
      <text>
        <r>
          <rPr>
            <sz val="9"/>
            <color indexed="81"/>
            <rFont val="Segoe UI"/>
            <family val="2"/>
          </rPr>
          <t>1 - Execução atividade</t>
        </r>
      </text>
    </comment>
    <comment ref="D50" authorId="2" shapeId="0" xr:uid="{00000000-0006-0000-0100-000048000000}">
      <text>
        <r>
          <rPr>
            <sz val="9"/>
            <color indexed="81"/>
            <rFont val="Segoe UI"/>
            <family val="2"/>
          </rPr>
          <t>1 - Execução
2 - Arquivo
2 - Comando
3 - Mensagem</t>
        </r>
      </text>
    </comment>
    <comment ref="E50" authorId="2" shapeId="0" xr:uid="{00000000-0006-0000-0100-000049000000}">
      <text>
        <r>
          <rPr>
            <sz val="9"/>
            <color indexed="81"/>
            <rFont val="Segoe UI"/>
            <family val="2"/>
          </rPr>
          <t>1 - Execução atividade</t>
        </r>
      </text>
    </comment>
    <comment ref="D53" authorId="2" shapeId="0" xr:uid="{397AB9CD-30E3-4733-AFDE-10E138B97743}">
      <text>
        <r>
          <rPr>
            <sz val="9"/>
            <color indexed="81"/>
            <rFont val="Segoe UI"/>
            <family val="2"/>
          </rPr>
          <t xml:space="preserve">1 - Código
2 - Orgão
3 - Unidade Lotação
4 - Nome
5 - Matricula
6 - Carga horária
7 - Produto
8 - Atividade
9 - OBS
10 - Complexidade
11 - Meta
12 - Data inicio
13 - Data Fim
14 - Registro de Atividade
15 - Arquivo
16 - Comando
17 - Mensagem
</t>
        </r>
      </text>
    </comment>
    <comment ref="E53" authorId="2" shapeId="0" xr:uid="{3AE3B593-11EC-4BA7-BAD4-DE9F7536DBED}">
      <text>
        <r>
          <rPr>
            <sz val="9"/>
            <color indexed="81"/>
            <rFont val="Segoe UI"/>
            <family val="2"/>
          </rPr>
          <t>1 - Vínculo Atividade x Servidor
2 - Servidor
3 - Órgão
4 - Unidade
5 - Atividade
6 - Produto</t>
        </r>
      </text>
    </comment>
    <comment ref="D54" authorId="2" shapeId="0" xr:uid="{00000000-0006-0000-0100-00004C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54" authorId="2" shapeId="0" xr:uid="{00000000-0006-0000-0100-00004D000000}">
      <text>
        <r>
          <rPr>
            <sz val="9"/>
            <color indexed="81"/>
            <rFont val="Segoe UI"/>
            <family val="2"/>
          </rPr>
          <t>1 - Atividade</t>
        </r>
      </text>
    </comment>
    <comment ref="D55" authorId="2" shapeId="0" xr:uid="{734E6060-4035-490E-B05F-318EFEDD707E}">
      <text>
        <r>
          <rPr>
            <sz val="9"/>
            <color indexed="81"/>
            <rFont val="Segoe UI"/>
            <family val="2"/>
          </rPr>
          <t xml:space="preserve">01 - Código
02 - OBS
03 - Complexidade
04 - Meta
05 - Data inicio
06 - Data Fim
07 - Arquivo
08 - Comando
09 - Mensagem
</t>
        </r>
      </text>
    </comment>
    <comment ref="E55" authorId="2" shapeId="0" xr:uid="{8BEB541E-29D3-49F7-87BB-1C55DCDA8E3D}">
      <text>
        <r>
          <rPr>
            <sz val="9"/>
            <color indexed="81"/>
            <rFont val="Segoe UI"/>
            <family val="2"/>
          </rPr>
          <t>1 - Vínculo Atividade x Servidor
2 - Servidor</t>
        </r>
      </text>
    </comment>
    <comment ref="D56" authorId="2" shapeId="0" xr:uid="{BB2F8705-2E23-4173-9DC2-7C674DA32071}">
      <text>
        <r>
          <rPr>
            <sz val="9"/>
            <color indexed="81"/>
            <rFont val="Segoe UI"/>
            <family val="2"/>
          </rPr>
          <t>1 - Código
2 - Orgão
3 - Unidade Lotação
4 - Nome
5 - Matricula
6 - Carga horária
7 - Produto
8 - Atividade
9 - OBS
10 - Complexidade
11 - Meta
12 - Data inicio
13 - Data Fim
14 - Registro de atividade
15 - Arquivo</t>
        </r>
      </text>
    </comment>
    <comment ref="E56" authorId="2" shapeId="0" xr:uid="{21EEC68E-3664-4272-812D-2BC14F1B8A20}">
      <text>
        <r>
          <rPr>
            <sz val="9"/>
            <color indexed="81"/>
            <rFont val="Segoe UI"/>
            <family val="2"/>
          </rPr>
          <t>1 - Vínculo Atividade x Servidor
2 - Servidor
3 - Órgão
4 - Unidade
5 - Atividade
6 - Produto</t>
        </r>
      </text>
    </comment>
    <comment ref="D59" authorId="2" shapeId="0" xr:uid="{00000000-0006-0000-0100-000052000000}">
      <text>
        <r>
          <rPr>
            <sz val="9"/>
            <color indexed="81"/>
            <rFont val="Segoe UI"/>
            <family val="2"/>
          </rPr>
          <t>01 - Código
02 - Meta Realizada
03 - % Execucao
04 - Situacao
05 - Status
06 - Data final
07 - Descrição
08 - Arquivo</t>
        </r>
      </text>
    </comment>
    <comment ref="E59" authorId="2" shapeId="0" xr:uid="{00000000-0006-0000-0100-000053000000}">
      <text>
        <r>
          <rPr>
            <sz val="9"/>
            <color indexed="81"/>
            <rFont val="Segoe UI"/>
            <family val="2"/>
          </rPr>
          <t>1 - Execução Atividade
2 - Situação Execução
3 - Status Execução</t>
        </r>
      </text>
    </comment>
    <comment ref="D60" authorId="2" shapeId="0" xr:uid="{FA2FFAD6-9219-4BE2-9166-97DB04182992}">
      <text>
        <r>
          <rPr>
            <sz val="9"/>
            <color indexed="81"/>
            <rFont val="Segoe UI"/>
            <family val="2"/>
          </rPr>
          <t xml:space="preserve">01 - Código
02 - Servidor
03 - Matricula
04 - Órgão
05 - Unidade
06 - Situação
07 - Atividade
08 - Data inicio
09 - Data fim
10 - Registro atividade
11 - Produto
12 - Atividade
13 - Complexidade
14 - Meta (Unidade)
15 - Situação Execução
16 - Status Execução
17 - Meta Realizada
18 - % Execução
19 - Chefia imediata
20 - Comando
21 - Mensagem
</t>
        </r>
      </text>
    </comment>
    <comment ref="E60" authorId="2" shapeId="0" xr:uid="{742513E9-62EF-4A9D-9537-E2DC2E547333}">
      <text>
        <r>
          <rPr>
            <sz val="9"/>
            <color indexed="81"/>
            <rFont val="Segoe UI"/>
            <family val="2"/>
          </rPr>
          <t>1 - Execução Atividade
2 - Situação Execução
3 - Status Execução
4 - Servidor
5 - Vínculo Servidor e Atividade
6 - Atividade
7 - Órgão
8 - Unidade
9 - Chefia Imediata</t>
        </r>
      </text>
    </comment>
    <comment ref="D61" authorId="2" shapeId="0" xr:uid="{C817F8B7-22C5-4115-AA81-7E576E934DC4}">
      <text>
        <r>
          <rPr>
            <sz val="9"/>
            <color indexed="81"/>
            <rFont val="Segoe UI"/>
            <family val="2"/>
          </rPr>
          <t>01 - Código
02 - Registro atividade
03 - Produto
04 - Atividade
05 - Complexidade
06 - Meta (Unidade)
07 - Data inicial
08 - Data final
09 - Situação Execução
10 - Status Execução
11 - Meta Realizada
12 - % Execução
13 - Órgão
14 - Unidade
15 - Chefia imediata
16 - Comando
17 - Mensagem</t>
        </r>
      </text>
    </comment>
    <comment ref="E61" authorId="2" shapeId="0" xr:uid="{064C9045-441C-4918-B1C6-8666AB389692}">
      <text>
        <r>
          <rPr>
            <sz val="9"/>
            <color indexed="81"/>
            <rFont val="Segoe UI"/>
            <family val="2"/>
          </rPr>
          <t xml:space="preserve">1 - Execução Atividade
2 - Situação Execução
3 - Status Execução
4 - Vínculo Servidor e Atividade
5 - Atividade
</t>
        </r>
      </text>
    </comment>
    <comment ref="D62" authorId="2" shapeId="0" xr:uid="{00000000-0006-0000-0100-000058000000}">
      <text>
        <r>
          <rPr>
            <sz val="9"/>
            <color indexed="81"/>
            <rFont val="Segoe UI"/>
            <family val="2"/>
          </rPr>
          <t>01 - Codigo
02 - Comando
03 - Mensagem</t>
        </r>
      </text>
    </comment>
    <comment ref="E62" authorId="2" shapeId="0" xr:uid="{00000000-0006-0000-0100-000059000000}">
      <text>
        <r>
          <rPr>
            <sz val="9"/>
            <color indexed="81"/>
            <rFont val="Segoe UI"/>
            <family val="2"/>
          </rPr>
          <t>1 - Execução Atividade
2 - Vínculo Atividade e Servidor</t>
        </r>
      </text>
    </comment>
    <comment ref="D65" authorId="2" shapeId="0" xr:uid="{00000000-0006-0000-0100-00005A000000}">
      <text>
        <r>
          <rPr>
            <sz val="9"/>
            <color indexed="81"/>
            <rFont val="Segoe UI"/>
            <family val="2"/>
          </rPr>
          <t xml:space="preserve">01 - Código
02 - Meta realizada
03 - %Execução
04 - Data Final
05 - Situação
06 - Descrição
07 - Arquivo
08 - Código Histórico
09 - Servidor Histórico
10 - Situação Execução Histórico
11 - Data Histórico
12 - Produto Histórico
13 - Atividade Histórico
14 - Complexidade Histórico
15 - Esforço Minimo Histórico
16 - Nota Histórico
17 - Email
18 - Comando
19 - Mensagem
</t>
        </r>
      </text>
    </comment>
    <comment ref="E65" authorId="2" shapeId="0" xr:uid="{00000000-0006-0000-0100-00005B000000}">
      <text>
        <r>
          <rPr>
            <sz val="9"/>
            <color indexed="81"/>
            <rFont val="Segoe UI"/>
            <family val="2"/>
          </rPr>
          <t>1 - Execução Atividade
2 - Situação Execução
3 - Status Execução
4 - Histórico Movimentação
5 - Chefia Imediata</t>
        </r>
      </text>
    </comment>
    <comment ref="D66" authorId="2" shapeId="0" xr:uid="{00000000-0006-0000-0100-00005C000000}">
      <text>
        <r>
          <rPr>
            <sz val="9"/>
            <color indexed="81"/>
            <rFont val="Segoe UI"/>
            <family val="2"/>
          </rPr>
          <t xml:space="preserve">01 - Código
02 - Órgão
03 - Unidade
04 - Servidor
05 - Matricula
06 - Carga Horária
07 - Produto
08 - Atividade
09 - Observação
10 - Complexidade
11 - Meta
12 - Data Inicial
13 - Data Final
14 - Meta realizada
15 - %Execução
16 - Data Final Execução
17 - Situação
18 - Descrição
19 - Arquivo
</t>
        </r>
      </text>
    </comment>
    <comment ref="E66" authorId="2" shapeId="0" xr:uid="{00000000-0006-0000-0100-00005D000000}">
      <text>
        <r>
          <rPr>
            <sz val="9"/>
            <color indexed="81"/>
            <rFont val="Segoe UI"/>
            <family val="2"/>
          </rPr>
          <t>1 - Execução Atividade
2 - Situação Execução
3 - Status Execução
4 - Servidor
5 - Regime de Trabalho
6 - Vínculo Servidor e Atividade
7 - Atividade
8 - Produto
9 - Órgão
10 - Unidade</t>
        </r>
      </text>
    </comment>
    <comment ref="D69" authorId="2" shapeId="0" xr:uid="{C188D0B0-5D08-4CA2-AB19-FD8AE4549ABE}">
      <text>
        <r>
          <rPr>
            <sz val="9"/>
            <color indexed="81"/>
            <rFont val="Segoe UI"/>
            <family val="2"/>
          </rPr>
          <t>01 - Código
02 - Órgão
03 - Unidade
04 - Servidor
05 - Matricula
06 - Carga Horária
07 - Produto
08 - Atividade
09 - Observação
10 - Complexidade
11 - Situação
12 - Meta
13 - Data Inicial
14 - Data Final
15 - Status
16 - Descrição
17 - Arquivo</t>
        </r>
      </text>
    </comment>
    <comment ref="E69" authorId="2" shapeId="0" xr:uid="{90F5A239-949B-4B8E-BCAE-3AD8353E0438}">
      <text>
        <r>
          <rPr>
            <sz val="9"/>
            <color indexed="81"/>
            <rFont val="Segoe UI"/>
            <family val="2"/>
          </rPr>
          <t>1 - Execução Atividade
2 - Situação Execução
3 - Status Execução
4 - Servidor
5 - Regime de Trabalho
6 - Vínculo Servidor e Atividade
7 - Atividade
8 - Produto
9 - Órgão
10 - Unidade</t>
        </r>
      </text>
    </comment>
    <comment ref="D70" authorId="2" shapeId="0" xr:uid="{62FB810B-D0F4-415E-B3BB-480BCDE7CFCF}">
      <text>
        <r>
          <rPr>
            <sz val="9"/>
            <color indexed="81"/>
            <rFont val="Segoe UI"/>
            <family val="2"/>
          </rPr>
          <t xml:space="preserve">01 - Código
02 - Complexidade
03 - Meta
04 - Data Final
05 - Status
06 - Descrição
07 - Arquivo
08 - Comando
09 - Mensagem
</t>
        </r>
      </text>
    </comment>
    <comment ref="E70" authorId="2" shapeId="0" xr:uid="{F2213C7E-8DDB-48D2-9549-A974BAAADE01}">
      <text>
        <r>
          <rPr>
            <sz val="9"/>
            <color indexed="81"/>
            <rFont val="Segoe UI"/>
            <family val="2"/>
          </rPr>
          <t>1 - Execução Atividade
2 - Situação Execução
3 - Status Execução
4 - Histórico Movimentação</t>
        </r>
      </text>
    </comment>
    <comment ref="D71" authorId="2" shapeId="0" xr:uid="{996C8F3E-50A0-4BB5-8BB2-24D3E7A84B92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71" authorId="2" shapeId="0" xr:uid="{99D90BF2-2C4E-4913-AF60-1EFD4716143D}">
      <text>
        <r>
          <rPr>
            <sz val="9"/>
            <color indexed="81"/>
            <rFont val="Segoe UI"/>
            <family val="2"/>
          </rPr>
          <t>1 - Status Execução Atividade</t>
        </r>
      </text>
    </comment>
    <comment ref="D74" authorId="2" shapeId="0" xr:uid="{284D738A-F1B2-4FB0-A5AE-D1F6B080D13C}">
      <text>
        <r>
          <rPr>
            <sz val="9"/>
            <color indexed="81"/>
            <rFont val="Segoe UI"/>
            <family val="2"/>
          </rPr>
          <t>01 - Código
02 - Servidor
03 - Data inicio
04 - Data fim
05 - Total Pontos
06 - Total Atividades
07 - Média Pontos
08 - Valor PPS
09 - Data Aprovação</t>
        </r>
      </text>
    </comment>
    <comment ref="E74" authorId="2" shapeId="0" xr:uid="{AE49F81A-6D98-41FC-862B-C708D89E1033}">
      <text>
        <r>
          <rPr>
            <sz val="9"/>
            <color indexed="81"/>
            <rFont val="Segoe UI"/>
            <family val="2"/>
          </rPr>
          <t xml:space="preserve">1 - Metrica Produtividade
</t>
        </r>
      </text>
    </comment>
    <comment ref="D75" authorId="2" shapeId="0" xr:uid="{51B3158F-DDAC-4F8B-8289-162C14B020C7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75" authorId="2" shapeId="0" xr:uid="{A3697E37-24FB-469C-864F-41CD63E5A71A}">
      <text>
        <r>
          <rPr>
            <sz val="9"/>
            <color indexed="81"/>
            <rFont val="Segoe UI"/>
            <family val="2"/>
          </rPr>
          <t>1 - Execução Atividade</t>
        </r>
      </text>
    </comment>
    <comment ref="D76" authorId="2" shapeId="0" xr:uid="{7EAEE054-753C-4E15-8A36-30CD00802715}">
      <text>
        <r>
          <rPr>
            <sz val="9"/>
            <color indexed="81"/>
            <rFont val="Segoe UI"/>
            <family val="2"/>
          </rPr>
          <t xml:space="preserve">1 - Nome 
2 - Matricula
3 - Data inicio
4 - Data final
5 - % execução
6 - Registro de Atividade
7 - Produto
8 - Atividade
9 - Meta (unidade)
10 - Situação 
11 - Status 
12 - Órgão
13 - Unidade de Lotação
14 - Meta Realizada 
15 - Pontos
16 - Total de pontos
17 - Qtd Atividades
18 - Media de pontos
19 - Pontos produtividade
20 - Comando
21 - Mensagem
</t>
        </r>
      </text>
    </comment>
    <comment ref="E76" authorId="2" shapeId="0" xr:uid="{E5320265-0D35-4AD1-AFB9-67168B72B269}">
      <text>
        <r>
          <rPr>
            <sz val="9"/>
            <color indexed="81"/>
            <rFont val="Segoe UI"/>
            <family val="2"/>
          </rPr>
          <t>1 - Vinculo Atividade x Servidor
2 - Execução
3 - Órgão
4 - Unidade
5 - Produto
6 - Atividade</t>
        </r>
      </text>
    </comment>
    <comment ref="D77" authorId="2" shapeId="0" xr:uid="{DFD32D65-5C6B-4ACD-B70B-F4E59AE51D2E}">
      <text>
        <r>
          <rPr>
            <sz val="9"/>
            <color indexed="81"/>
            <rFont val="Segoe UI"/>
            <family val="2"/>
          </rPr>
          <t xml:space="preserve">01 - Código
02 - Servidor
03 - Data inicio
04 - Data fim
05 - Total Pontos
06 - Total Atividades
07 - Média Pontos
08 - Valor PPS
09 - Data Aprovação
10 - Usuário
11 - Senha
12 - Comando
13 - Mensagem
</t>
        </r>
      </text>
    </comment>
    <comment ref="E77" authorId="2" shapeId="0" xr:uid="{EA522B19-FBDB-48FD-A3AF-039588BEDE01}">
      <text>
        <r>
          <rPr>
            <sz val="9"/>
            <color indexed="81"/>
            <rFont val="Segoe UI"/>
            <family val="2"/>
          </rPr>
          <t>1 - Métrica Produtividade</t>
        </r>
      </text>
    </comment>
    <comment ref="D78" authorId="2" shapeId="0" xr:uid="{F9F3E9E5-1602-4BE2-8805-AC4F7858CBD9}">
      <text>
        <r>
          <rPr>
            <sz val="9"/>
            <color indexed="81"/>
            <rFont val="Segoe UI"/>
            <family val="2"/>
          </rPr>
          <t>1 - Código
2 - Órgão
3 - Unidade de Lotação
4 - Servidor
5 - Matricula
6 - Data inicio
7 - Data fim
8 - Total de Pontos
9 - Quantidade de Atividades
10 - PPS
11 - Assinatura Digital (com Data e hora da assinatura)
12 - Comando
13 - Mensagem</t>
        </r>
      </text>
    </comment>
    <comment ref="E78" authorId="2" shapeId="0" xr:uid="{A5B9381F-33FA-471A-8089-FAC8CF0B811D}">
      <text>
        <r>
          <rPr>
            <sz val="9"/>
            <color indexed="81"/>
            <rFont val="Segoe UI"/>
            <family val="2"/>
          </rPr>
          <t>1 - Metrica Produtividade
2 - Produto
3 - Unidade</t>
        </r>
      </text>
    </comment>
    <comment ref="D79" authorId="2" shapeId="0" xr:uid="{B9E8346F-7BA2-4F45-A93E-3A57819A015A}">
      <text>
        <r>
          <rPr>
            <sz val="9"/>
            <color indexed="81"/>
            <rFont val="Segoe UI"/>
            <family val="2"/>
          </rPr>
          <t>1 - Código
2 - Órgão
3 - Unidade de Lotação
4 - Servidor
5 - Matricula
6 - Data inicio
7 - Data fim
8 - Total de Pontos
9 - Quantidade de Atividades
10 - PPS
11 - Assinatura Digital (com Data e hora da assinatura)
12 - Comando
13 - Mensagem</t>
        </r>
      </text>
    </comment>
    <comment ref="E79" authorId="2" shapeId="0" xr:uid="{784A44A8-A77D-4981-9703-1E4F0E00BF09}">
      <text>
        <r>
          <rPr>
            <sz val="9"/>
            <color indexed="81"/>
            <rFont val="Segoe UI"/>
            <family val="2"/>
          </rPr>
          <t>1 - Metrica Produtividade
2 - Produto
3 - Unidade</t>
        </r>
      </text>
    </comment>
    <comment ref="D82" authorId="2" shapeId="0" xr:uid="{B5E40DB0-EC44-4EA0-A053-9F42E7429C63}">
      <text>
        <r>
          <rPr>
            <sz val="9"/>
            <color indexed="81"/>
            <rFont val="Segoe UI"/>
            <family val="2"/>
          </rPr>
          <t>1 - Código
2 - Servidor
3 - Orgão
4 - Unidade Lotação
5 - Status
6 - Data inicio
7 - Data Fim
8 - Matricula
9 - Arquivo</t>
        </r>
      </text>
    </comment>
    <comment ref="E82" authorId="2" shapeId="0" xr:uid="{FC9485CC-A5A1-467C-AE68-03D7193DFBC9}">
      <text>
        <r>
          <rPr>
            <sz val="9"/>
            <color indexed="81"/>
            <rFont val="Segoe UI"/>
            <family val="2"/>
          </rPr>
          <t>1-Liberação de acesso</t>
        </r>
      </text>
    </comment>
    <comment ref="D83" authorId="2" shapeId="0" xr:uid="{CB21D356-436D-4A4F-A8B8-4145CF9EA4C5}">
      <text>
        <r>
          <rPr>
            <sz val="9"/>
            <color indexed="81"/>
            <rFont val="Segoe UI"/>
            <family val="2"/>
          </rPr>
          <t>1 - Código
2 - Servidor
3 - Orgão
4 - Unidade Lotação
5 - Status
6 - Data inicio
7 - Data Fim
8 - Matricula
9 - Arquivo
10 - Comando
11 - Mensagem</t>
        </r>
      </text>
    </comment>
    <comment ref="E83" authorId="2" shapeId="0" xr:uid="{97D64455-A4A5-4C98-ACC1-6D1028F4EDDD}">
      <text>
        <r>
          <rPr>
            <sz val="9"/>
            <color indexed="81"/>
            <rFont val="Segoe UI"/>
            <family val="2"/>
          </rPr>
          <t>1 - Liberação de acesso
2 - Servidor
3 - Unidade
4 - Orgão</t>
        </r>
      </text>
    </comment>
    <comment ref="D84" authorId="2" shapeId="0" xr:uid="{9A5D2E9B-479C-4B44-A206-DB31267F3BB4}">
      <text>
        <r>
          <rPr>
            <sz val="9"/>
            <color indexed="81"/>
            <rFont val="Segoe UI"/>
            <family val="2"/>
          </rPr>
          <t>1 - Código
2 - Servidor
3 - Orgão
4 - Unidade Lotação
5 - Status
6 - Data inicio
7 - Data Fim
8 - Matricula
9 - Arquivo
10 - Comando
11 - Mensagem</t>
        </r>
      </text>
    </comment>
    <comment ref="E84" authorId="2" shapeId="0" xr:uid="{E82E0762-A241-4A06-8420-3E955EAD21E2}">
      <text>
        <r>
          <rPr>
            <sz val="9"/>
            <color indexed="81"/>
            <rFont val="Segoe UI"/>
            <family val="2"/>
          </rPr>
          <t>1 - Liberação de acesso
2 - Servidor
3 - Unidade
4 - Orgão</t>
        </r>
      </text>
    </comment>
    <comment ref="D85" authorId="2" shapeId="0" xr:uid="{1A56C37E-3863-4082-AAED-12623B771DBC}">
      <text>
        <r>
          <rPr>
            <sz val="9"/>
            <color indexed="81"/>
            <rFont val="Segoe UI"/>
            <family val="2"/>
          </rPr>
          <t>1 - Código
2 - Servidor
3 - Orgão
4 - Unidade Lotação
5 - Status
6 - Data inicio
7 - Data Fim
8 - Matricula
9 - Arquivo
10 - Comando
11 - Mensagem</t>
        </r>
      </text>
    </comment>
    <comment ref="E85" authorId="2" shapeId="0" xr:uid="{DA09CB56-1A3D-4EC3-900E-3A84485ED6E8}">
      <text>
        <r>
          <rPr>
            <sz val="9"/>
            <color indexed="81"/>
            <rFont val="Segoe UI"/>
            <family val="2"/>
          </rPr>
          <t>1 - Liberação de acesso
2 - Servidor
3 - Unidade
4 - Orgão</t>
        </r>
      </text>
    </comment>
    <comment ref="D86" authorId="2" shapeId="0" xr:uid="{B0484FAB-3695-4626-A109-947A9FDC049D}">
      <text>
        <r>
          <rPr>
            <sz val="9"/>
            <color indexed="81"/>
            <rFont val="Segoe UI"/>
            <family val="2"/>
          </rPr>
          <t>1 - Código
2 - Servidor
3 - Orgão
4 - Unidade Lotação
5 - Data inicio
6 - Data Fim
7 - Matricula
8 - Arquivo</t>
        </r>
      </text>
    </comment>
    <comment ref="E86" authorId="2" shapeId="0" xr:uid="{7183E30F-C96D-4489-8947-DF5D08CC512B}">
      <text>
        <r>
          <rPr>
            <sz val="9"/>
            <color indexed="81"/>
            <rFont val="Segoe UI"/>
            <family val="2"/>
          </rPr>
          <t>1 - Liberação de acesso
2 - Servidor
3 - Unidade
4 - Orgão</t>
        </r>
      </text>
    </comment>
    <comment ref="D87" authorId="2" shapeId="0" xr:uid="{9FE5EBA9-BAB9-4CCE-9226-A74FA9BE571E}">
      <text>
        <r>
          <rPr>
            <sz val="9"/>
            <color indexed="81"/>
            <rFont val="Segoe UI"/>
            <family val="2"/>
          </rPr>
          <t>1 - Codigo
2 - Comando
3 - Mensagem</t>
        </r>
      </text>
    </comment>
    <comment ref="E87" authorId="2" shapeId="0" xr:uid="{19F00010-25B7-456D-A1D9-2855DE5C5697}">
      <text>
        <r>
          <rPr>
            <sz val="9"/>
            <color indexed="81"/>
            <rFont val="Segoe UI"/>
            <family val="2"/>
          </rPr>
          <t>1 - Liberação de acesso</t>
        </r>
      </text>
    </comment>
    <comment ref="D90" authorId="2" shapeId="0" xr:uid="{09F2DF9E-02E7-4F06-8457-23E37509B250}">
      <text>
        <r>
          <rPr>
            <sz val="9"/>
            <color indexed="81"/>
            <rFont val="Segoe UI"/>
            <family val="2"/>
          </rPr>
          <t>01 - Código
02 - Nome
03 - Matricula
04 - Registro da atividade
05 - Carga horária
06 - Produto
07 - Atividade
08 - OBS
09 - Complexidade
10 - Meta
11 - Data inicio
12 - Data fim 
13 - Atualizado por historico
14 - Data atualização historico
15 - Situação
16 - Arquivo
17 - Comando
18 - Mensagem</t>
        </r>
      </text>
    </comment>
    <comment ref="E90" authorId="2" shapeId="0" xr:uid="{DB836892-89C1-4BA4-BEAC-2195EFFEE466}">
      <text>
        <r>
          <rPr>
            <sz val="9"/>
            <color indexed="81"/>
            <rFont val="Segoe UI"/>
            <family val="2"/>
          </rPr>
          <t>1 - Servidor
2 - Vínculo Atividade x Servidor
3 - Execução Atividade
4 - Atividade
5 - Produto</t>
        </r>
      </text>
    </comment>
    <comment ref="D91" authorId="2" shapeId="0" xr:uid="{78D13282-AE68-4763-9DE9-533509A28365}">
      <text>
        <r>
          <rPr>
            <sz val="9"/>
            <color indexed="81"/>
            <rFont val="Segoe UI"/>
            <family val="2"/>
          </rPr>
          <t>1 - Código
2 - Situação
3 - Responsável Cadastro
4 - Comando
5 - Mensagem</t>
        </r>
      </text>
    </comment>
    <comment ref="E91" authorId="2" shapeId="0" xr:uid="{000298C9-374C-4A5B-A242-CA0DD277BC27}">
      <text>
        <r>
          <rPr>
            <sz val="9"/>
            <color indexed="81"/>
            <rFont val="Segoe UI"/>
            <family val="2"/>
          </rPr>
          <t>1 - Vínculo Atividade x Servido
2 - Execução Atividade</t>
        </r>
      </text>
    </comment>
    <comment ref="D92" authorId="2" shapeId="0" xr:uid="{470180A0-F0A3-4105-A89D-41BAC9808230}">
      <text>
        <r>
          <rPr>
            <sz val="9"/>
            <color indexed="81"/>
            <rFont val="Segoe UI"/>
            <family val="2"/>
          </rPr>
          <t>1 - Execução
2 - Arquivo
3 - Comando
4 - Mensagem</t>
        </r>
      </text>
    </comment>
    <comment ref="E92" authorId="2" shapeId="0" xr:uid="{AC41213C-2A62-4690-A52A-0FC01C805D5B}">
      <text>
        <r>
          <rPr>
            <sz val="9"/>
            <color indexed="81"/>
            <rFont val="Segoe UI"/>
            <family val="2"/>
          </rPr>
          <t>1 - Execução atividade</t>
        </r>
      </text>
    </comment>
    <comment ref="D93" authorId="2" shapeId="0" xr:uid="{3C4837EE-2738-426B-9222-4DACBDA993C4}">
      <text>
        <r>
          <rPr>
            <sz val="9"/>
            <color indexed="81"/>
            <rFont val="Segoe UI"/>
            <family val="2"/>
          </rPr>
          <t>1 - Execução
2 - Arquivo
3 - Comando
4 - Mensagem</t>
        </r>
      </text>
    </comment>
    <comment ref="E93" authorId="2" shapeId="0" xr:uid="{C097A8E0-568F-475D-8696-A659DAD23C9E}">
      <text>
        <r>
          <rPr>
            <sz val="9"/>
            <color indexed="81"/>
            <rFont val="Segoe UI"/>
            <family val="2"/>
          </rPr>
          <t>1 - Execução atividade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<sst xmlns="http://schemas.openxmlformats.org/spreadsheetml/2006/main" count="480" uniqueCount="261">
  <si>
    <t>Identificação da Contagem</t>
  </si>
  <si>
    <t>Empresa</t>
  </si>
  <si>
    <t>Secretaria de Estado de Planejamento e Gestão de Mato Grosso</t>
  </si>
  <si>
    <t>PF IFPUG</t>
  </si>
  <si>
    <t>Aplicação</t>
  </si>
  <si>
    <t>SIEP</t>
  </si>
  <si>
    <t>PF Local do EM</t>
  </si>
  <si>
    <t>Tipo de Contagem</t>
  </si>
  <si>
    <t>Projeto de Desenvolvimento</t>
  </si>
  <si>
    <t>PF Local da FS</t>
  </si>
  <si>
    <t>Nível de Detalhe</t>
  </si>
  <si>
    <t>Estimativa (NESMA)</t>
  </si>
  <si>
    <t>Tecnologia</t>
  </si>
  <si>
    <t>Java</t>
  </si>
  <si>
    <t>Projeto</t>
  </si>
  <si>
    <t>Desenvolvimento do produto SIEP</t>
  </si>
  <si>
    <t>Versão do Guia</t>
  </si>
  <si>
    <t>4.3.1</t>
  </si>
  <si>
    <t>Responsável</t>
  </si>
  <si>
    <t>Ana Karyna da Silva Teixeira</t>
  </si>
  <si>
    <t>Criação</t>
  </si>
  <si>
    <t>Revisor</t>
  </si>
  <si>
    <t>Jonathas</t>
  </si>
  <si>
    <t>Revisão</t>
  </si>
  <si>
    <t>Propósito da Contagem</t>
  </si>
  <si>
    <r>
      <t xml:space="preserve">Criar medição funcional para o produto de software </t>
    </r>
    <r>
      <rPr>
        <b/>
        <sz val="10"/>
        <color rgb="FF0070C0"/>
        <rFont val="Franklin Gothic Medium"/>
        <family val="2"/>
      </rPr>
      <t>SIEP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</si>
  <si>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Escopo da Contagem</t>
  </si>
  <si>
    <t>Documentação Utilizada na Análise</t>
  </si>
  <si>
    <t>História de Usuário - US01 - Regime de trabalho
História de Usuário - US02 - Consulta Atividade
História de Usuário - US03 - Manter Atividade
História de Usuário - US06 - Consultar Acompanhamento do Plano de Atividade
História de Usuário - US07 - Manter Vinculo Atividade
História de Usuário - US08 - Consulta da Execução do Plano de  Atividade
História de Usuário - US09 - Manter Execução do Plano de  Atividade
História de Usuário - US10 - Manter Aprovação do Vinculo da Atividade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</si>
  <si>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</si>
  <si>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</si>
  <si>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</si>
  <si>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</si>
  <si>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</si>
  <si>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</si>
  <si>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</si>
  <si>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</si>
  <si>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</si>
  <si>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</si>
  <si>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</si>
  <si>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</si>
  <si>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</si>
  <si>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Login</t>
  </si>
  <si>
    <t>Alteração Logo e Nome Sistema</t>
  </si>
  <si>
    <t>CE</t>
  </si>
  <si>
    <t>COS</t>
  </si>
  <si>
    <t>História de Usuário - US01 - Regime de trabalho</t>
  </si>
  <si>
    <t>Regime de trabalho do Servidor</t>
  </si>
  <si>
    <t>AIE</t>
  </si>
  <si>
    <t>I</t>
  </si>
  <si>
    <t>Fronteira externa com o SEAP.</t>
  </si>
  <si>
    <t>Chefia Imediata</t>
  </si>
  <si>
    <t>Combo-box Órgão</t>
  </si>
  <si>
    <t>Combo-box Unidade Lotação</t>
  </si>
  <si>
    <t>Combo-box Servidor</t>
  </si>
  <si>
    <t>Combo-box Regime de Trabalho</t>
  </si>
  <si>
    <t>Regime de Trabalho - Listar</t>
  </si>
  <si>
    <t>Regime de Trabalho - Exportar</t>
  </si>
  <si>
    <t>História de Usuário - US02 - Consulta Atividade</t>
  </si>
  <si>
    <t>Atividade</t>
  </si>
  <si>
    <t>ALI</t>
  </si>
  <si>
    <t>Combo-box Produto</t>
  </si>
  <si>
    <t>Combo-box Status Atividade</t>
  </si>
  <si>
    <t>Aprovado / Reprovado / Pendente Administrador</t>
  </si>
  <si>
    <t>Atividade - Listar</t>
  </si>
  <si>
    <t>Atividade - Exportar</t>
  </si>
  <si>
    <t>Atividade - Ativar / Inativar</t>
  </si>
  <si>
    <t>EE</t>
  </si>
  <si>
    <t>Atividade - Historico de Status</t>
  </si>
  <si>
    <t>Atividade - Excluir</t>
  </si>
  <si>
    <t>História de Usuário - US03 - Manter Atividade</t>
  </si>
  <si>
    <t>Produto</t>
  </si>
  <si>
    <t>Atividade - Adicionar</t>
  </si>
  <si>
    <t>Atividade - Editar</t>
  </si>
  <si>
    <t>Editar - Consulta Implicita</t>
  </si>
  <si>
    <t>Atividade - Visualizar</t>
  </si>
  <si>
    <t>História de Usuário - US06 - Consultar Acompanhamento do Plano de Atividade</t>
  </si>
  <si>
    <t>Plano de Atividade - Vínculo Atividade x Servidor</t>
  </si>
  <si>
    <t>Servidor</t>
  </si>
  <si>
    <t>Servidor - Permite Edição</t>
  </si>
  <si>
    <t>Combo-box Situação Execução</t>
  </si>
  <si>
    <t>Não iniciado / Em andamento / Solicita Ajuste</t>
  </si>
  <si>
    <t>Acompanhamento do Plano de Atividade - Listar</t>
  </si>
  <si>
    <t>Acompanhamento do Plano de Atividade - Exportar</t>
  </si>
  <si>
    <t>Acompanhamento do Atividade - Historico de Movimentação</t>
  </si>
  <si>
    <t>Acompanhamento do Atividade - Excluir</t>
  </si>
  <si>
    <t>Acompanhamento do Atividade - Modal Arquivos</t>
  </si>
  <si>
    <t>Acompanhamento do Atividade - upload Arquivos</t>
  </si>
  <si>
    <t>História de Usuário - US07 - Manter Vinculo Atividade</t>
  </si>
  <si>
    <t>Vínculo Atividade x Servidor - Adicionar</t>
  </si>
  <si>
    <t>Combo-box Atividade</t>
  </si>
  <si>
    <t>Vínculo Atividade x Servidor - Editar</t>
  </si>
  <si>
    <t>Consulta Implicita</t>
  </si>
  <si>
    <t>História de Usuário - US08 - Consulta da Execução do Plano de  Atividade</t>
  </si>
  <si>
    <t>Execução Atividade</t>
  </si>
  <si>
    <t>Execução Atividade - Listar</t>
  </si>
  <si>
    <t>Execução Atividade - Exportar</t>
  </si>
  <si>
    <t>Excluir</t>
  </si>
  <si>
    <t>História de Usuário - US09 - Manter Execução do Plano de  Atividade</t>
  </si>
  <si>
    <t>Execução do Plano de Atividade - Andamento</t>
  </si>
  <si>
    <t>Execução do Plano de Atividade - Consulta implicita</t>
  </si>
  <si>
    <t>História de Usuário - US10 - Manter Aprovação do Vinculo da Atividade</t>
  </si>
  <si>
    <t>Aprovação do Vinculo de atividade - Consulta Implicita</t>
  </si>
  <si>
    <t>Aprovação da Execução da Atividade - Salvar</t>
  </si>
  <si>
    <t>História de Usuário - US11 - Consultar Metricas</t>
  </si>
  <si>
    <t>Consultar Métricas</t>
  </si>
  <si>
    <t>SE</t>
  </si>
  <si>
    <t>Assinar</t>
  </si>
  <si>
    <t>Relatório PPS</t>
  </si>
  <si>
    <t>História de Usuário - US15 - Manter Liberação de Acesso</t>
  </si>
  <si>
    <t>Editar liberação de acesso - Consulta implicita</t>
  </si>
  <si>
    <t>Liberação de acesso</t>
  </si>
  <si>
    <t xml:space="preserve">História de Usuário - US16 - Manter Historico Acompanhamento do Plano de Atividade 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</si>
  <si>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</si>
  <si>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</si>
  <si>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</si>
  <si>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</si>
  <si>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</si>
  <si>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</si>
  <si>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</si>
  <si>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</si>
  <si>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</si>
  <si>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</si>
  <si>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</si>
  <si>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</si>
  <si>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</si>
  <si>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</si>
  <si>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</si>
  <si>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</si>
  <si>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</si>
  <si>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</si>
  <si>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</si>
  <si>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</si>
  <si>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</si>
  <si>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</si>
  <si>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</si>
  <si>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</si>
  <si>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</si>
  <si>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</si>
  <si>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</si>
  <si>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</si>
  <si>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</si>
  <si>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</si>
  <si>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</si>
  <si>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</si>
  <si>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</si>
  <si>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</si>
  <si>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</si>
  <si>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</si>
  <si>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</si>
  <si>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</si>
  <si>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</si>
  <si>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</si>
  <si>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</si>
  <si>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</si>
  <si>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</si>
  <si>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</si>
  <si>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</si>
  <si>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</si>
  <si>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</si>
  <si>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</si>
  <si>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</si>
  <si>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</si>
  <si>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</si>
  <si>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</si>
  <si>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</si>
  <si>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</si>
  <si>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</si>
  <si>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</si>
  <si>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</si>
  <si>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</si>
  <si>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</si>
  <si>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</si>
  <si>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</si>
  <si>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</si>
  <si>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</si>
  <si>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</si>
  <si>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</si>
  <si>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</si>
  <si>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</si>
  <si>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</si>
  <si>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</si>
  <si>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</si>
  <si>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</si>
  <si>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</si>
  <si>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</si>
  <si>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</si>
  <si>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</si>
  <si>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</si>
  <si>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</si>
  <si>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</si>
  <si>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</si>
  <si>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</si>
  <si>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</si>
  <si>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</si>
  <si>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</si>
  <si>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</si>
  <si>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</si>
  <si>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</si>
  <si>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</si>
  <si>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</si>
  <si>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</si>
  <si>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</si>
  <si>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</si>
  <si>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</si>
  <si>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</si>
  <si>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</si>
  <si>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</si>
  <si>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</si>
  <si>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</si>
  <si>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</si>
  <si>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</si>
  <si>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</si>
  <si>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</si>
  <si>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</si>
  <si>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</si>
  <si>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</si>
  <si>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</si>
  <si>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</si>
  <si>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</si>
  <si>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</si>
  <si>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</si>
  <si>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</si>
  <si>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</si>
  <si>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</si>
  <si>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</si>
  <si>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</si>
  <si>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</si>
  <si>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</si>
  <si>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</si>
  <si>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</si>
  <si>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</si>
  <si>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</si>
  <si>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</si>
  <si>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</si>
  <si>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</si>
  <si>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</si>
  <si>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</si>
  <si>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</si>
  <si>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</si>
  <si>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</si>
  <si>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</si>
  <si>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</si>
  <si>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</si>
  <si>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</si>
  <si>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Métrica Produtividade</t>
  </si>
  <si>
    <t>Combo-box % Execução</t>
  </si>
  <si>
    <t>Relatório PPS - Exportar em PDF</t>
  </si>
  <si>
    <t>Liberação de acesso - Incluir</t>
  </si>
  <si>
    <t>Liberação de acesso - Listar</t>
  </si>
  <si>
    <t>Liberação de acesso - Editar</t>
  </si>
  <si>
    <t>Liberação de acesso - Excluir</t>
  </si>
  <si>
    <t>Execução Atividade - Consulta</t>
  </si>
  <si>
    <t>Vínculo Atividade - Excluir</t>
  </si>
  <si>
    <t>Acompanhamento do Plano Atividade - Modal Arquivos</t>
  </si>
  <si>
    <t>Acompanhamento do Plano Atividade - upload Arquivos</t>
  </si>
  <si>
    <t>Nome esta upload mas a ação é download, feito dessa forma para seguir a nomenclatura do requisito</t>
  </si>
  <si>
    <t>Registro atividade - busca</t>
  </si>
  <si>
    <t>Atividade vinculada - busca</t>
  </si>
  <si>
    <t>Combo-box Status</t>
  </si>
  <si>
    <t>Aprovada / Reprovada / Inativada (esse combo não havia sido cobrado na sprint 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</si>
</sst>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8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8"/>
      <color theme="1"/>
      <name val="Franklin Gothic Medium"/>
      <family val="2"/>
    </font>
    <font>
      <sz val="9"/>
      <color indexed="81"/>
      <name val="Segoe UI"/>
      <family val="2"/>
    </font>
    <font>
      <sz val="8"/>
      <color indexed="8"/>
      <name val="Franklin Gothic Medium"/>
      <family val="2"/>
    </font>
    <font>
      <b/>
      <sz val="9"/>
      <color indexed="81"/>
      <name val="Segoe UI"/>
      <family val="2"/>
    </font>
    <font>
      <sz val="8"/>
      <color rgb="FFFF0000"/>
      <name val="Franklin Gothic Medium"/>
      <family val="2"/>
    </font>
    <font>
      <sz val="8"/>
      <name val="Franklin Gothic Medium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3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8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4" xfId="1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1" applyNumberFormat="1" applyFont="1" applyBorder="1" applyAlignment="1" applyProtection="1">
      <alignment horizontal="center"/>
    </xf>
    <xf numFmtId="10" fontId="5" fillId="0" borderId="25" xfId="1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 vertical="center" wrapText="1"/>
    </xf>
    <xf numFmtId="0" fontId="18" fillId="4" borderId="2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5" borderId="34" xfId="0" applyFont="1" applyFill="1" applyBorder="1" applyAlignment="1">
      <alignment horizontal="left" vertical="center" wrapText="1"/>
    </xf>
    <xf numFmtId="0" fontId="22" fillId="0" borderId="4" xfId="0" applyFont="1" applyBorder="1" applyAlignment="1">
      <alignment horizontal="center" vertical="center"/>
    </xf>
    <xf numFmtId="0" fontId="10" fillId="0" borderId="46" xfId="0" applyFont="1" applyBorder="1" applyAlignment="1">
      <alignment horizontal="left" vertical="center"/>
    </xf>
    <xf numFmtId="0" fontId="24" fillId="6" borderId="5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left" vertical="center" indent="1"/>
    </xf>
    <xf numFmtId="0" fontId="24" fillId="6" borderId="47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 wrapText="1"/>
    </xf>
    <xf numFmtId="0" fontId="10" fillId="7" borderId="46" xfId="0" applyFont="1" applyFill="1" applyBorder="1" applyAlignment="1">
      <alignment horizontal="left" vertical="center"/>
    </xf>
    <xf numFmtId="4" fontId="10" fillId="0" borderId="5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0" fillId="0" borderId="34" xfId="0" applyFont="1" applyBorder="1" applyAlignment="1">
      <alignment horizontal="left" vertical="center" indent="1"/>
    </xf>
    <xf numFmtId="0" fontId="24" fillId="0" borderId="47" xfId="0" applyFont="1" applyBorder="1" applyAlignment="1">
      <alignment horizontal="center" vertical="center"/>
    </xf>
    <xf numFmtId="0" fontId="27" fillId="0" borderId="6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 inden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quotePrefix="1" applyFont="1" applyBorder="1" applyAlignment="1" applyProtection="1">
      <alignment horizontal="justify" vertical="top" wrapText="1"/>
      <protection locked="0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42">
    <dxf>
      <fill>
        <patternFill>
          <bgColor theme="0" tint="-4.9989318521683403E-2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8B-44C7-BB9C-9A4018A6878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8B-44C7-BB9C-9A4018A68789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8B-44C7-BB9C-9A4018A68789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8B-44C7-BB9C-9A4018A68789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8B-44C7-BB9C-9A4018A6878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48B-44C7-BB9C-9A4018A6878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48B-44C7-BB9C-9A4018A6878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48B-44C7-BB9C-9A4018A6878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48B-44C7-BB9C-9A4018A6878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48B-44C7-BB9C-9A4018A687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0.25</c:v>
                </c:pt>
                <c:pt idx="1">
                  <c:v>2.4305555555555556E-2</c:v>
                </c:pt>
                <c:pt idx="2">
                  <c:v>0.55902777777777779</c:v>
                </c:pt>
                <c:pt idx="3">
                  <c:v>9.7222222222222224E-2</c:v>
                </c:pt>
                <c:pt idx="4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B-44C7-BB9C-9A4018A6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25400</xdr:colOff>
      <xdr:row>0</xdr:row>
      <xdr:rowOff>133935</xdr:rowOff>
    </xdr:from>
    <xdr:to>
      <xdr:col>0</xdr:col>
      <xdr:colOff>1201063</xdr:colOff>
      <xdr:row>2</xdr:row>
      <xdr:rowOff>88899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.karyna\Downloads\APF-OS-010-v0.1%20-%20Entrega%2001%20DEV%20SIEP%20-%20Setembro-2023.xlsx" TargetMode="External"/><Relationship Id="rId1" Type="http://schemas.openxmlformats.org/officeDocument/2006/relationships/externalLinkPath" Target="APF-OS-010-v0.1%20-%20Entrega%2001%20DEV%20SIEP%20-%20Setembro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gem"/>
      <sheetName val="Funções"/>
      <sheetName val="Deflatores"/>
      <sheetName val="Sumário 1"/>
      <sheetName val="Sumário 2"/>
    </sheetNames>
    <sheetDataSet>
      <sheetData sheetId="0" refreshError="1"/>
      <sheetData sheetId="1" refreshError="1"/>
      <sheetData sheetId="2">
        <row r="4">
          <cell r="G4" t="str">
            <v>I</v>
          </cell>
          <cell r="H4">
            <v>1</v>
          </cell>
        </row>
        <row r="5">
          <cell r="G5" t="str">
            <v>A</v>
          </cell>
          <cell r="H5">
            <v>0.5</v>
          </cell>
        </row>
        <row r="6">
          <cell r="G6" t="str">
            <v>E</v>
          </cell>
          <cell r="H6">
            <v>0.4</v>
          </cell>
        </row>
        <row r="7">
          <cell r="G7" t="str">
            <v>A50</v>
          </cell>
          <cell r="H7">
            <v>0.5</v>
          </cell>
        </row>
        <row r="8">
          <cell r="G8" t="str">
            <v>A75</v>
          </cell>
          <cell r="H8">
            <v>0.75</v>
          </cell>
        </row>
        <row r="9">
          <cell r="G9" t="str">
            <v>A90</v>
          </cell>
          <cell r="H9">
            <v>0.9</v>
          </cell>
        </row>
        <row r="10">
          <cell r="G10" t="str">
            <v>PMD</v>
          </cell>
          <cell r="H10">
            <v>1</v>
          </cell>
        </row>
        <row r="11">
          <cell r="G11" t="str">
            <v>COR</v>
          </cell>
          <cell r="H11">
            <v>0.5</v>
          </cell>
        </row>
        <row r="12">
          <cell r="G12" t="str">
            <v>COR50</v>
          </cell>
          <cell r="H12">
            <v>0.5</v>
          </cell>
        </row>
        <row r="13">
          <cell r="G13" t="str">
            <v>COR75</v>
          </cell>
          <cell r="H13">
            <v>0.75</v>
          </cell>
        </row>
        <row r="14">
          <cell r="G14" t="str">
            <v>COR90</v>
          </cell>
          <cell r="H14">
            <v>0.9</v>
          </cell>
        </row>
        <row r="15">
          <cell r="G15" t="str">
            <v>GAR</v>
          </cell>
          <cell r="H15">
            <v>0</v>
          </cell>
        </row>
        <row r="16">
          <cell r="G16" t="str">
            <v>MLP</v>
          </cell>
          <cell r="H16">
            <v>1</v>
          </cell>
        </row>
        <row r="17">
          <cell r="G17" t="str">
            <v>MBO</v>
          </cell>
          <cell r="H17">
            <v>1</v>
          </cell>
        </row>
        <row r="18">
          <cell r="G18" t="str">
            <v>MBM</v>
          </cell>
          <cell r="H18">
            <v>0.3</v>
          </cell>
        </row>
        <row r="19">
          <cell r="G19" t="str">
            <v>ALP</v>
          </cell>
          <cell r="H19">
            <v>0.3</v>
          </cell>
        </row>
        <row r="20">
          <cell r="G20" t="str">
            <v>AVB</v>
          </cell>
          <cell r="H20">
            <v>0.3</v>
          </cell>
        </row>
        <row r="21">
          <cell r="G21" t="str">
            <v>ABD</v>
          </cell>
          <cell r="H21">
            <v>0.3</v>
          </cell>
        </row>
        <row r="22">
          <cell r="G22" t="str">
            <v>COS</v>
          </cell>
          <cell r="I22">
            <v>0.6</v>
          </cell>
        </row>
        <row r="23">
          <cell r="G23" t="str">
            <v>ARN</v>
          </cell>
          <cell r="H23">
            <v>0.5</v>
          </cell>
        </row>
        <row r="24">
          <cell r="G24" t="str">
            <v>ARN50</v>
          </cell>
          <cell r="H24">
            <v>0.5</v>
          </cell>
        </row>
        <row r="25">
          <cell r="G25" t="str">
            <v>ARN75</v>
          </cell>
          <cell r="H25">
            <v>0.75</v>
          </cell>
        </row>
        <row r="26">
          <cell r="G26" t="str">
            <v>ADS</v>
          </cell>
          <cell r="H26">
            <v>1</v>
          </cell>
        </row>
        <row r="27">
          <cell r="G27" t="str">
            <v>CPA</v>
          </cell>
          <cell r="H27">
            <v>1</v>
          </cell>
        </row>
        <row r="28">
          <cell r="G28" t="str">
            <v>ADC</v>
          </cell>
          <cell r="H28">
            <v>0.6</v>
          </cell>
        </row>
        <row r="29">
          <cell r="G29" t="str">
            <v>AGR</v>
          </cell>
          <cell r="H29">
            <v>1</v>
          </cell>
        </row>
        <row r="30">
          <cell r="G30" t="str">
            <v>AER</v>
          </cell>
          <cell r="H30">
            <v>0.1</v>
          </cell>
        </row>
        <row r="31">
          <cell r="G31" t="str">
            <v>ATD</v>
          </cell>
          <cell r="H31">
            <v>0.1</v>
          </cell>
        </row>
        <row r="32">
          <cell r="G32" t="str">
            <v>MSL</v>
          </cell>
          <cell r="H32">
            <v>0.25</v>
          </cell>
        </row>
        <row r="33">
          <cell r="G33" t="str">
            <v>VES</v>
          </cell>
          <cell r="H33">
            <v>0.2</v>
          </cell>
        </row>
        <row r="34">
          <cell r="G34" t="str">
            <v>VEC</v>
          </cell>
          <cell r="H34">
            <v>0.15</v>
          </cell>
        </row>
        <row r="35">
          <cell r="G35" t="str">
            <v>PFT</v>
          </cell>
          <cell r="H35">
            <v>0.15</v>
          </cell>
        </row>
        <row r="36">
          <cell r="G36" t="str">
            <v>CIR</v>
          </cell>
          <cell r="H36">
            <v>1</v>
          </cell>
        </row>
        <row r="37">
          <cell r="G37" t="str">
            <v xml:space="preserve">           .</v>
          </cell>
        </row>
        <row r="38">
          <cell r="G38" t="str">
            <v xml:space="preserve">           .</v>
          </cell>
        </row>
        <row r="42">
          <cell r="G42" t="str">
            <v>PAG</v>
          </cell>
          <cell r="H42">
            <v>0.6</v>
          </cell>
        </row>
        <row r="43">
          <cell r="G43" t="str">
            <v>COSNF</v>
          </cell>
          <cell r="H43">
            <v>0.6</v>
          </cell>
        </row>
        <row r="44">
          <cell r="G44" t="str">
            <v>DC</v>
          </cell>
          <cell r="H44">
            <v>0</v>
          </cell>
        </row>
        <row r="45">
          <cell r="G45" t="str">
            <v xml:space="preserve">           .</v>
          </cell>
        </row>
        <row r="46">
          <cell r="G46" t="str">
            <v xml:space="preserve">           .</v>
          </cell>
        </row>
        <row r="47">
          <cell r="G47" t="str">
            <v xml:space="preserve">           .</v>
          </cell>
        </row>
        <row r="48">
          <cell r="G48" t="str">
            <v xml:space="preserve">           .</v>
          </cell>
        </row>
        <row r="49">
          <cell r="G49" t="str">
            <v xml:space="preserve">           .</v>
          </cell>
        </row>
        <row r="50">
          <cell r="G50" t="str">
            <v xml:space="preserve">           .</v>
          </cell>
        </row>
        <row r="51">
          <cell r="G51" t="str">
            <v xml:space="preserve">           .</v>
          </cell>
        </row>
        <row r="52">
          <cell r="G52" t="str">
            <v xml:space="preserve">           .</v>
          </cell>
        </row>
        <row r="53">
          <cell r="G53" t="str">
            <v xml:space="preserve">           .</v>
          </cell>
        </row>
        <row r="54">
          <cell r="G54" t="str">
            <v xml:space="preserve">           .</v>
          </cell>
        </row>
        <row r="55">
          <cell r="G55" t="str">
            <v xml:space="preserve">           .</v>
          </cell>
        </row>
        <row r="56">
          <cell r="G56" t="str">
            <v xml:space="preserve">           .</v>
          </cell>
        </row>
        <row r="57">
          <cell r="G57" t="str">
            <v xml:space="preserve">           .</v>
          </cell>
        </row>
        <row r="58">
          <cell r="G58" t="str">
            <v xml:space="preserve">           .</v>
          </cell>
        </row>
        <row r="59">
          <cell r="G59" t="str">
            <v xml:space="preserve">           .</v>
          </cell>
        </row>
        <row r="60">
          <cell r="G60" t="str">
            <v xml:space="preserve">           .</v>
          </cell>
        </row>
        <row r="61">
          <cell r="G61" t="str">
            <v xml:space="preserve">           .</v>
          </cell>
        </row>
        <row r="62">
          <cell r="G62" t="str">
            <v xml:space="preserve">           .</v>
          </cell>
        </row>
        <row r="63">
          <cell r="G63" t="str">
            <v xml:space="preserve">           .</v>
          </cell>
        </row>
        <row r="64">
          <cell r="G64" t="str">
            <v xml:space="preserve">           .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="120" zoomScaleNormal="120" zoomScaleSheetLayoutView="100" workbookViewId="0">
      <pane ySplit="3" topLeftCell="A4" activePane="bottomLeft" state="frozen"/>
      <selection activeCell="B11" sqref="B11"/>
      <selection pane="bottomLeft" activeCell="F7" sqref="F7:N7"/>
    </sheetView>
  </sheetViews>
  <sheetFormatPr defaultRowHeight="13.5" x14ac:dyDescent="0.35"/>
  <cols>
    <col min="1" max="1" width="10.453125" style="1" customWidth="1"/>
    <col min="2" max="2" width="2.7265625" style="1" customWidth="1"/>
    <col min="3" max="3" width="8.54296875" style="1" customWidth="1"/>
    <col min="4" max="4" width="4.54296875" style="1" customWidth="1"/>
    <col min="5" max="5" width="4" style="1" customWidth="1"/>
    <col min="6" max="6" width="4.54296875" style="1" customWidth="1"/>
    <col min="7" max="12" width="6" style="1" customWidth="1"/>
    <col min="13" max="13" width="18.453125" style="1" customWidth="1"/>
    <col min="14" max="14" width="8.26953125" style="1" customWidth="1"/>
    <col min="15" max="15" width="11.54296875" style="1" customWidth="1"/>
    <col min="16" max="16" width="5.81640625" style="1" customWidth="1"/>
    <col min="17" max="18" width="2.7265625" style="1" customWidth="1"/>
    <col min="19" max="19" width="8" style="1" customWidth="1"/>
    <col min="20" max="22" width="2.7265625" style="1" customWidth="1"/>
  </cols>
  <sheetData>
    <row r="1" spans="1:22" ht="12.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</row>
    <row r="2" spans="1:22" ht="12.5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</row>
    <row r="3" spans="1:22" ht="12.5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</row>
    <row r="4" spans="1:22" x14ac:dyDescent="0.35">
      <c r="A4" s="145" t="s">
        <v>1</v>
      </c>
      <c r="B4" s="145"/>
      <c r="C4" s="145"/>
      <c r="D4" s="145"/>
      <c r="E4" s="145"/>
      <c r="F4" s="149" t="s">
        <v>2</v>
      </c>
      <c r="G4" s="149"/>
      <c r="H4" s="149"/>
      <c r="I4" s="149"/>
      <c r="J4" s="149"/>
      <c r="K4" s="149"/>
      <c r="L4" s="149"/>
      <c r="M4" s="149"/>
      <c r="N4" s="149"/>
      <c r="O4" s="154" t="s">
        <v>3</v>
      </c>
      <c r="P4" s="154"/>
      <c r="Q4" s="152">
        <f>Funções!L4</f>
        <v>292</v>
      </c>
      <c r="R4" s="152"/>
      <c r="S4" s="152"/>
      <c r="T4" s="152"/>
      <c r="U4" s="152"/>
      <c r="V4" s="152"/>
    </row>
    <row r="5" spans="1:22" x14ac:dyDescent="0.35">
      <c r="A5" s="145" t="s">
        <v>4</v>
      </c>
      <c r="B5" s="145"/>
      <c r="C5" s="145"/>
      <c r="D5" s="145"/>
      <c r="E5" s="145"/>
      <c r="F5" s="149" t="s">
        <v>5</v>
      </c>
      <c r="G5" s="149"/>
      <c r="H5" s="149"/>
      <c r="I5" s="149"/>
      <c r="J5" s="149"/>
      <c r="K5" s="149"/>
      <c r="L5" s="149"/>
      <c r="M5" s="149"/>
      <c r="N5" s="149"/>
      <c r="O5" s="150" t="s">
        <v>6</v>
      </c>
      <c r="P5" s="150"/>
      <c r="Q5" s="152">
        <f>Funções!L5</f>
        <v>292</v>
      </c>
      <c r="R5" s="152"/>
      <c r="S5" s="152"/>
      <c r="T5" s="152"/>
      <c r="U5" s="152"/>
      <c r="V5" s="152"/>
    </row>
    <row r="6" spans="1:22" x14ac:dyDescent="0.35">
      <c r="A6" s="145" t="s">
        <v>7</v>
      </c>
      <c r="B6" s="145"/>
      <c r="C6" s="145"/>
      <c r="D6" s="145"/>
      <c r="E6" s="145"/>
      <c r="F6" s="146" t="s">
        <v>8</v>
      </c>
      <c r="G6" s="146"/>
      <c r="H6" s="146"/>
      <c r="I6" s="146"/>
      <c r="J6" s="146"/>
      <c r="K6" s="146"/>
      <c r="L6" s="146"/>
      <c r="M6" s="146"/>
      <c r="N6" s="146"/>
      <c r="O6" s="150" t="s">
        <v>9</v>
      </c>
      <c r="P6" s="150"/>
      <c r="Q6" s="152">
        <f>Funções!L6</f>
        <v>277.79999999999995</v>
      </c>
      <c r="R6" s="152"/>
      <c r="S6" s="152"/>
      <c r="T6" s="152"/>
      <c r="U6" s="152"/>
      <c r="V6" s="152"/>
    </row>
    <row r="7" spans="1:22" ht="12.5" x14ac:dyDescent="0.25">
      <c r="A7" s="145" t="s">
        <v>10</v>
      </c>
      <c r="B7" s="145"/>
      <c r="C7" s="145"/>
      <c r="D7" s="145"/>
      <c r="E7" s="145"/>
      <c r="F7" s="149" t="s">
        <v>11</v>
      </c>
      <c r="G7" s="149"/>
      <c r="H7" s="149"/>
      <c r="I7" s="149"/>
      <c r="J7" s="149"/>
      <c r="K7" s="149"/>
      <c r="L7" s="149"/>
      <c r="M7" s="149"/>
      <c r="N7" s="149"/>
      <c r="O7" s="150" t="s">
        <v>12</v>
      </c>
      <c r="P7" s="150"/>
      <c r="Q7" s="150"/>
      <c r="R7" s="151" t="s">
        <v>13</v>
      </c>
      <c r="S7" s="151"/>
      <c r="T7" s="151"/>
      <c r="U7" s="151"/>
      <c r="V7" s="151"/>
    </row>
    <row r="8" spans="1:22" ht="12.5" x14ac:dyDescent="0.25">
      <c r="A8" s="145" t="s">
        <v>14</v>
      </c>
      <c r="B8" s="145"/>
      <c r="C8" s="145"/>
      <c r="D8" s="145"/>
      <c r="E8" s="145"/>
      <c r="F8" s="149" t="s">
        <v>15</v>
      </c>
      <c r="G8" s="149"/>
      <c r="H8" s="149"/>
      <c r="I8" s="149"/>
      <c r="J8" s="149"/>
      <c r="K8" s="149"/>
      <c r="L8" s="149"/>
      <c r="M8" s="149"/>
      <c r="N8" s="149"/>
      <c r="O8" s="150" t="s">
        <v>16</v>
      </c>
      <c r="P8" s="150"/>
      <c r="Q8" s="150"/>
      <c r="R8" s="151" t="s">
        <v>17</v>
      </c>
      <c r="S8" s="151"/>
      <c r="T8" s="151"/>
      <c r="U8" s="151"/>
      <c r="V8" s="151"/>
    </row>
    <row r="9" spans="1:22" x14ac:dyDescent="0.35">
      <c r="A9" s="145" t="s">
        <v>18</v>
      </c>
      <c r="B9" s="145"/>
      <c r="C9" s="145"/>
      <c r="D9" s="145"/>
      <c r="E9" s="145"/>
      <c r="F9" s="146" t="s">
        <v>19</v>
      </c>
      <c r="G9" s="146"/>
      <c r="H9" s="146"/>
      <c r="I9" s="146"/>
      <c r="J9" s="146"/>
      <c r="K9" s="146"/>
      <c r="L9" s="146"/>
      <c r="M9" s="146"/>
      <c r="N9" s="146"/>
      <c r="O9" s="147" t="s">
        <v>20</v>
      </c>
      <c r="P9" s="147"/>
      <c r="Q9" s="147"/>
      <c r="R9" s="148">
        <v>45141</v>
      </c>
      <c r="S9" s="148"/>
      <c r="T9" s="148"/>
      <c r="U9" s="148"/>
      <c r="V9" s="148"/>
    </row>
    <row r="10" spans="1:22" x14ac:dyDescent="0.35">
      <c r="A10" s="145" t="s">
        <v>21</v>
      </c>
      <c r="B10" s="145"/>
      <c r="C10" s="145"/>
      <c r="D10" s="145"/>
      <c r="E10" s="145"/>
      <c r="F10" s="146" t="s">
        <v>22</v>
      </c>
      <c r="G10" s="146"/>
      <c r="H10" s="146"/>
      <c r="I10" s="146"/>
      <c r="J10" s="146"/>
      <c r="K10" s="146"/>
      <c r="L10" s="146"/>
      <c r="M10" s="146"/>
      <c r="N10" s="146"/>
      <c r="O10" s="147" t="s">
        <v>23</v>
      </c>
      <c r="P10" s="147"/>
      <c r="Q10" s="147"/>
      <c r="R10" s="148">
        <v>45180</v>
      </c>
      <c r="S10" s="148"/>
      <c r="T10" s="148"/>
      <c r="U10" s="148"/>
      <c r="V10" s="148"/>
    </row>
    <row r="11" spans="1:22" x14ac:dyDescent="0.25">
      <c r="A11" s="140" t="s">
        <v>24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12.5" x14ac:dyDescent="0.25">
      <c r="A12" s="142" t="s">
        <v>25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2.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2.5" x14ac:dyDescent="0.25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ht="90.75" customHeight="1" x14ac:dyDescent="0.25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x14ac:dyDescent="0.25">
      <c r="A16" s="140" t="s">
        <v>26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2.5" x14ac:dyDescent="0.25">
      <c r="A17" s="141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ht="12.5" x14ac:dyDescent="0.25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3.5" customHeight="1" x14ac:dyDescent="0.25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9.5" customHeight="1" x14ac:dyDescent="0.25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140" t="s">
        <v>27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ht="12.5" x14ac:dyDescent="0.25">
      <c r="A22" s="143" t="s">
        <v>28</v>
      </c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ht="12.5" x14ac:dyDescent="0.25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2.5" x14ac:dyDescent="0.25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12.5" x14ac:dyDescent="0.25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2.5" x14ac:dyDescent="0.25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2.5" x14ac:dyDescent="0.25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2.5" x14ac:dyDescent="0.2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2.5" x14ac:dyDescent="0.25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2.5" x14ac:dyDescent="0.2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2.5" x14ac:dyDescent="0.25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2.5" x14ac:dyDescent="0.2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2.5" x14ac:dyDescent="0.2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2.5" x14ac:dyDescent="0.25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2.5" x14ac:dyDescent="0.25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2.5" x14ac:dyDescent="0.25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2.5" x14ac:dyDescent="0.2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2.5" x14ac:dyDescent="0.25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2.5" x14ac:dyDescent="0.25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2.5" x14ac:dyDescent="0.25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2.5" x14ac:dyDescent="0.25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2.5" x14ac:dyDescent="0.25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2.5" x14ac:dyDescent="0.25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2.5" x14ac:dyDescent="0.25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8" customHeight="1" x14ac:dyDescent="0.25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672"/>
  <sheetViews>
    <sheetView showGridLines="0" tabSelected="1" zoomScale="115" zoomScaleNormal="115" zoomScaleSheetLayoutView="100" workbookViewId="0">
      <pane ySplit="7" topLeftCell="A51" activePane="bottomLeft" state="frozen"/>
      <selection activeCell="B11" sqref="B11"/>
      <selection pane="bottomLeft" activeCell="A71" sqref="A71:XFD71"/>
    </sheetView>
  </sheetViews>
  <sheetFormatPr defaultRowHeight="12.5" x14ac:dyDescent="0.25"/>
  <cols>
    <col min="1" max="1" width="62" customWidth="1"/>
    <col min="2" max="2" width="5" customWidth="1"/>
    <col min="3" max="3" width="10.453125" customWidth="1"/>
    <col min="4" max="4" width="3.7265625" customWidth="1"/>
    <col min="5" max="5" width="6.26953125" customWidth="1"/>
    <col min="6" max="6" width="8" customWidth="1"/>
    <col min="7" max="7" width="3.81640625" hidden="1" customWidth="1"/>
    <col min="8" max="8" width="12" customWidth="1"/>
    <col min="9" max="9" width="4" hidden="1" customWidth="1"/>
    <col min="10" max="10" width="4.453125" hidden="1" customWidth="1"/>
    <col min="11" max="11" width="12.54296875" customWidth="1"/>
    <col min="12" max="12" width="12" customWidth="1"/>
    <col min="13" max="13" width="6.81640625" customWidth="1"/>
    <col min="14" max="14" width="7.453125" style="124" customWidth="1"/>
    <col min="15" max="15" width="37.453125" customWidth="1"/>
  </cols>
  <sheetData>
    <row r="1" spans="1:15" ht="13" thickBot="1" x14ac:dyDescent="0.3">
      <c r="A1" s="159" t="s">
        <v>29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</row>
    <row r="2" spans="1:15" ht="13" thickBot="1" x14ac:dyDescent="0.3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</row>
    <row r="3" spans="1:15" x14ac:dyDescent="0.25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</row>
    <row r="4" spans="1:15" x14ac:dyDescent="0.25">
      <c r="A4" s="3" t="str">
        <f>Contagem!A5&amp;" : "&amp;Contagem!F5</f>
        <v>Aplicação : SIEP</v>
      </c>
      <c r="B4" s="161" t="str">
        <f>Contagem!A8&amp;" : "&amp;Contagem!F8</f>
        <v>Projeto : Desenvolvimento do produto SIEP</v>
      </c>
      <c r="C4" s="162"/>
      <c r="D4" s="162"/>
      <c r="E4" s="162"/>
      <c r="F4" s="162"/>
      <c r="G4" s="162"/>
      <c r="H4" s="162"/>
      <c r="I4" s="162"/>
      <c r="J4" s="163"/>
      <c r="K4" s="107" t="s">
        <v>3</v>
      </c>
      <c r="L4" s="110">
        <f>SUM(H8:H672)</f>
        <v>292</v>
      </c>
      <c r="M4" s="158"/>
      <c r="N4" s="158"/>
      <c r="O4" s="158"/>
    </row>
    <row r="5" spans="1:15" x14ac:dyDescent="0.25">
      <c r="A5" s="3" t="str">
        <f>Contagem!A9&amp;" : "&amp;Contagem!F9</f>
        <v>Responsável : Ana Karyna da Silva Teixeira</v>
      </c>
      <c r="B5" s="161" t="str">
        <f>Contagem!A10&amp;" : "&amp;Contagem!F10</f>
        <v>Revisor : Jonathas</v>
      </c>
      <c r="C5" s="162"/>
      <c r="D5" s="162"/>
      <c r="E5" s="162"/>
      <c r="F5" s="162"/>
      <c r="G5" s="162"/>
      <c r="H5" s="162"/>
      <c r="I5" s="162"/>
      <c r="J5" s="163"/>
      <c r="K5" s="109" t="s">
        <v>6</v>
      </c>
      <c r="L5" s="110">
        <f>SUM(K8:K672)</f>
        <v>292</v>
      </c>
      <c r="M5" s="160"/>
      <c r="N5" s="160"/>
      <c r="O5" s="160"/>
    </row>
    <row r="6" spans="1:15" x14ac:dyDescent="0.25">
      <c r="A6" s="115" t="str">
        <f>Contagem!A4&amp;" : "&amp;Contagem!F4</f>
        <v>Empresa : Secretaria de Estado de Planejamento e Gestão de Mato Grosso</v>
      </c>
      <c r="B6" s="155" t="str">
        <f>"Tipo da Contagem : "&amp;Contagem!F6</f>
        <v>Tipo da Contagem : Projeto de Desenvolvimento</v>
      </c>
      <c r="C6" s="156"/>
      <c r="D6" s="156"/>
      <c r="E6" s="156"/>
      <c r="F6" s="156"/>
      <c r="G6" s="156"/>
      <c r="H6" s="156"/>
      <c r="I6" s="156"/>
      <c r="J6" s="157"/>
      <c r="K6" s="108" t="s">
        <v>9</v>
      </c>
      <c r="L6" s="110">
        <f>SUM(L8:L672)</f>
        <v>277.79999999999995</v>
      </c>
      <c r="M6" s="158"/>
      <c r="N6" s="158"/>
      <c r="O6" s="158"/>
    </row>
    <row r="7" spans="1:15" ht="13.5" customHeight="1" x14ac:dyDescent="0.3">
      <c r="A7" s="114" t="s">
        <v>30</v>
      </c>
      <c r="B7" s="67" t="s">
        <v>31</v>
      </c>
      <c r="C7" s="68" t="s">
        <v>32</v>
      </c>
      <c r="D7" s="69" t="s">
        <v>33</v>
      </c>
      <c r="E7" s="69" t="s">
        <v>34</v>
      </c>
      <c r="F7" s="69" t="s">
        <v>35</v>
      </c>
      <c r="G7" s="70" t="s">
        <v>36</v>
      </c>
      <c r="H7" s="70" t="s">
        <v>3</v>
      </c>
      <c r="I7" s="118" t="s">
        <v>37</v>
      </c>
      <c r="J7" s="118" t="s">
        <v>38</v>
      </c>
      <c r="K7" s="70" t="s">
        <v>6</v>
      </c>
      <c r="L7" s="71" t="s">
        <v>9</v>
      </c>
      <c r="M7" s="72" t="s">
        <v>39</v>
      </c>
      <c r="N7" s="123" t="s">
        <v>40</v>
      </c>
      <c r="O7" s="73" t="s">
        <v>41</v>
      </c>
    </row>
    <row r="8" spans="1:15" x14ac:dyDescent="0.25">
      <c r="A8" s="121" t="s">
        <v>42</v>
      </c>
      <c r="B8" s="4"/>
      <c r="C8" s="4"/>
      <c r="D8" s="7"/>
      <c r="E8" s="7"/>
      <c r="F8" s="8" t="str">
        <f t="shared" ref="F8" si="0">IF(ISBLANK(B8),"",IF(I8="L","Baixa",IF(I8="A","Média",IF(I8="","","Alta"))))</f>
        <v/>
      </c>
      <c r="G8" s="7" t="str">
        <f t="shared" ref="G8" si="1">CONCATENATE(B8,I8)</f>
        <v/>
      </c>
      <c r="H8" s="5" t="str">
        <f t="shared" ref="H8" si="2">IF(ISBLANK(B8),"",IF(B8="ALI",IF(I8="L",7,IF(I8="A",10,15)),IF(B8="AIE",IF(I8="L",5,IF(I8="A",7,10)),IF(B8="SE",IF(I8="L",4,IF(I8="A",5,7)),IF(OR(B8="EE",B8="CE"),IF(I8="L",3,IF(I8="A",4,6)),0)))))</f>
        <v/>
      </c>
      <c r="I8" s="116" t="str">
        <f t="shared" ref="I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" si="4">CONCATENATE(B8,C8)</f>
        <v/>
      </c>
      <c r="K8" s="9" t="str">
        <f t="shared" ref="K8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5">
      <c r="A9" s="119" t="s">
        <v>43</v>
      </c>
      <c r="B9" s="4" t="s">
        <v>44</v>
      </c>
      <c r="C9" s="4" t="s">
        <v>45</v>
      </c>
      <c r="D9" s="7"/>
      <c r="E9" s="7"/>
      <c r="F9" s="116" t="str">
        <f>IF(ISBLANK(B9),"",IF(I9="L","Baixa",IF(I9="A","Média",IF(I9="","","Alta"))))</f>
        <v>Média</v>
      </c>
      <c r="G9" s="7" t="str">
        <f>CONCATENATE(B9,I9)</f>
        <v>CEA</v>
      </c>
      <c r="H9" s="7">
        <f>IF(ISBLANK(B9),"",IF(B9="ALI",IF(I9="L",7,IF(I9="A",10,15)),IF(B9="AIE",IF(I9="L",5,IF(I9="A",7,10)),IF(B9="SE",IF(I9="L",4,IF(I9="A",5,7)),IF(OR(B9="EE",B9="CE"),IF(I9="L",3,IF(I9="A",4,6)),0)))))</f>
        <v>4</v>
      </c>
      <c r="I9" s="116" t="str">
        <f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>A</v>
      </c>
      <c r="J9" s="7" t="str">
        <f>CONCATENATE(B9,C9)</f>
        <v>CECOS</v>
      </c>
      <c r="K9" s="134">
        <f>IF(OR(H9="",H9=0),L9,H9)</f>
        <v>4</v>
      </c>
      <c r="L9" s="134">
        <f>IF(NOT(ISERROR(VLOOKUP(B9,Deflatores!G$42:H$64,2,FALSE))),VLOOKUP(B9,Deflatores!G$42:H$64,2,FALSE),IF(OR(ISBLANK(C9),ISBLANK(B9)),"",VLOOKUP(C9,Deflatores!G$4:H$38,2,FALSE)*H9+VLOOKUP(C9,Deflatores!G$4:I$38,3,FALSE)))</f>
        <v>0.6</v>
      </c>
      <c r="M9" s="10"/>
      <c r="N9" s="10"/>
      <c r="O9" s="6"/>
    </row>
    <row r="10" spans="1:15" x14ac:dyDescent="0.25">
      <c r="A10" s="119"/>
      <c r="B10" s="4"/>
      <c r="C10" s="4"/>
      <c r="D10" s="7"/>
      <c r="E10" s="7"/>
      <c r="F10" s="8" t="str">
        <f t="shared" ref="F10" si="6">IF(ISBLANK(B10),"",IF(I10="L","Baixa",IF(I10="A","Média",IF(I10="","","Alta"))))</f>
        <v/>
      </c>
      <c r="G10" s="7" t="str">
        <f t="shared" ref="G10" si="7">CONCATENATE(B10,I10)</f>
        <v/>
      </c>
      <c r="H10" s="5" t="str">
        <f t="shared" ref="H10" si="8">IF(ISBLANK(B10),"",IF(B10="ALI",IF(I10="L",7,IF(I10="A",10,15)),IF(B10="AIE",IF(I10="L",5,IF(I10="A",7,10)),IF(B10="SE",IF(I10="L",4,IF(I10="A",5,7)),IF(OR(B10="EE",B10="CE"),IF(I10="L",3,IF(I10="A",4,6)),0)))))</f>
        <v/>
      </c>
      <c r="I10" s="116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/>
      </c>
      <c r="J10" s="7" t="str">
        <f t="shared" ref="J10" si="10">CONCATENATE(B10,C10)</f>
        <v/>
      </c>
      <c r="K10" s="9" t="str">
        <f t="shared" ref="K10" si="11">IF(OR(H10="",H10=0),L10,H10)</f>
        <v/>
      </c>
      <c r="L10" s="9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10"/>
      <c r="N10" s="10"/>
      <c r="O10" s="6"/>
    </row>
    <row r="11" spans="1:15" x14ac:dyDescent="0.25">
      <c r="A11" s="121" t="s">
        <v>46</v>
      </c>
      <c r="B11" s="4"/>
      <c r="C11" s="4"/>
      <c r="D11" s="7"/>
      <c r="E11" s="7"/>
      <c r="F11" s="8" t="str">
        <f t="shared" ref="F11:F25" si="12">IF(ISBLANK(B11),"",IF(I11="L","Baixa",IF(I11="A","Média",IF(I11="","","Alta"))))</f>
        <v/>
      </c>
      <c r="G11" s="7" t="str">
        <f t="shared" ref="G11:G25" si="13">CONCATENATE(B11,I11)</f>
        <v/>
      </c>
      <c r="H11" s="5" t="str">
        <f t="shared" ref="H11:H25" si="14">IF(ISBLANK(B11),"",IF(B11="ALI",IF(I11="L",7,IF(I11="A",10,15)),IF(B11="AIE",IF(I11="L",5,IF(I11="A",7,10)),IF(B11="SE",IF(I11="L",4,IF(I11="A",5,7)),IF(OR(B11="EE",B11="CE"),IF(I11="L",3,IF(I11="A",4,6)),0)))))</f>
        <v/>
      </c>
      <c r="I11" s="116" t="str">
        <f t="shared" ref="I11:I25" si="15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/>
      </c>
      <c r="J11" s="7" t="str">
        <f t="shared" ref="J11:J25" si="16">CONCATENATE(B11,C11)</f>
        <v/>
      </c>
      <c r="K11" s="9" t="str">
        <f t="shared" ref="K11:K25" si="17">IF(OR(H11="",H11=0),L11,H11)</f>
        <v/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5">
      <c r="A12" s="119" t="s">
        <v>47</v>
      </c>
      <c r="B12" s="4" t="s">
        <v>48</v>
      </c>
      <c r="C12" s="4" t="s">
        <v>49</v>
      </c>
      <c r="D12" s="7">
        <v>2</v>
      </c>
      <c r="E12" s="7">
        <v>5</v>
      </c>
      <c r="F12" s="8" t="str">
        <f>IF(ISBLANK(B12),"",IF(I12="L","Baixa",IF(I12="A","Média",IF(I12="","","Alta"))))</f>
        <v>Baixa</v>
      </c>
      <c r="G12" s="7" t="str">
        <f>CONCATENATE(B12,I12)</f>
        <v>AIEL</v>
      </c>
      <c r="H12" s="5">
        <f>IF(ISBLANK(B12),"",IF(B12="ALI",IF(I12="L",7,IF(I12="A",10,15)),IF(B12="AIE",IF(I12="L",5,IF(I12="A",7,10)),IF(B12="SE",IF(I12="L",4,IF(I12="A",5,7)),IF(OR(B12="EE",B12="CE"),IF(I12="L",3,IF(I12="A",4,6)),0)))))</f>
        <v>5</v>
      </c>
      <c r="I12" s="116" t="str">
        <f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>L</v>
      </c>
      <c r="J12" s="7" t="str">
        <f>CONCATENATE(B12,C12)</f>
        <v>AIEI</v>
      </c>
      <c r="K12" s="9">
        <f>IF(OR(H12="",H12=0),L12,H12)</f>
        <v>5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10"/>
      <c r="N12" s="10"/>
      <c r="O12" s="6" t="s">
        <v>50</v>
      </c>
    </row>
    <row r="13" spans="1:15" x14ac:dyDescent="0.25">
      <c r="A13" s="119" t="s">
        <v>51</v>
      </c>
      <c r="B13" s="4" t="s">
        <v>48</v>
      </c>
      <c r="C13" s="4" t="s">
        <v>49</v>
      </c>
      <c r="D13" s="7">
        <v>4</v>
      </c>
      <c r="E13" s="7">
        <v>1</v>
      </c>
      <c r="F13" s="8" t="str">
        <f>IF(ISBLANK(B13),"",IF(I13="L","Baixa",IF(I13="A","Média",IF(I13="","","Alta"))))</f>
        <v>Baixa</v>
      </c>
      <c r="G13" s="7" t="str">
        <f>CONCATENATE(B13,I13)</f>
        <v>AIEL</v>
      </c>
      <c r="H13" s="5">
        <f>IF(ISBLANK(B13),"",IF(B13="ALI",IF(I13="L",7,IF(I13="A",10,15)),IF(B13="AIE",IF(I13="L",5,IF(I13="A",7,10)),IF(B13="SE",IF(I13="L",4,IF(I13="A",5,7)),IF(OR(B13="EE",B13="CE"),IF(I13="L",3,IF(I13="A",4,6)),0)))))</f>
        <v>5</v>
      </c>
      <c r="I13" s="116" t="str">
        <f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>L</v>
      </c>
      <c r="J13" s="7" t="str">
        <f>CONCATENATE(B13,C13)</f>
        <v>AIEI</v>
      </c>
      <c r="K13" s="9">
        <f>IF(OR(H13="",H13=0),L13,H13)</f>
        <v>5</v>
      </c>
      <c r="L13" s="9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10"/>
      <c r="N13" s="10"/>
      <c r="O13" s="6" t="s">
        <v>50</v>
      </c>
    </row>
    <row r="14" spans="1:15" x14ac:dyDescent="0.25">
      <c r="A14" s="119" t="s">
        <v>52</v>
      </c>
      <c r="B14" s="4" t="s">
        <v>44</v>
      </c>
      <c r="C14" s="4" t="s">
        <v>49</v>
      </c>
      <c r="D14" s="128">
        <v>4</v>
      </c>
      <c r="E14" s="128">
        <v>1</v>
      </c>
      <c r="F14" s="8" t="str">
        <f t="shared" si="12"/>
        <v>Baixa</v>
      </c>
      <c r="G14" s="7" t="str">
        <f t="shared" si="13"/>
        <v>CEL</v>
      </c>
      <c r="H14" s="5">
        <f t="shared" si="14"/>
        <v>3</v>
      </c>
      <c r="I14" s="116" t="str">
        <f t="shared" si="15"/>
        <v>L</v>
      </c>
      <c r="J14" s="7" t="str">
        <f t="shared" si="16"/>
        <v>CEI</v>
      </c>
      <c r="K14" s="9">
        <f t="shared" si="17"/>
        <v>3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5" x14ac:dyDescent="0.25">
      <c r="A15" s="119" t="s">
        <v>53</v>
      </c>
      <c r="B15" s="4" t="s">
        <v>44</v>
      </c>
      <c r="C15" s="4" t="s">
        <v>49</v>
      </c>
      <c r="D15" s="128">
        <v>4</v>
      </c>
      <c r="E15" s="128">
        <v>2</v>
      </c>
      <c r="F15" s="8" t="str">
        <f t="shared" si="12"/>
        <v>Baixa</v>
      </c>
      <c r="G15" s="7" t="str">
        <f t="shared" si="13"/>
        <v>CEL</v>
      </c>
      <c r="H15" s="5">
        <f t="shared" si="14"/>
        <v>3</v>
      </c>
      <c r="I15" s="116" t="str">
        <f t="shared" si="15"/>
        <v>L</v>
      </c>
      <c r="J15" s="7" t="str">
        <f t="shared" si="16"/>
        <v>CEI</v>
      </c>
      <c r="K15" s="9">
        <f t="shared" si="17"/>
        <v>3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"/>
      <c r="N15" s="10"/>
      <c r="O15" s="6"/>
    </row>
    <row r="16" spans="1:15" x14ac:dyDescent="0.25">
      <c r="A16" s="119" t="s">
        <v>54</v>
      </c>
      <c r="B16" s="4" t="s">
        <v>44</v>
      </c>
      <c r="C16" s="4" t="s">
        <v>49</v>
      </c>
      <c r="D16" s="128">
        <v>3</v>
      </c>
      <c r="E16" s="128">
        <v>1</v>
      </c>
      <c r="F16" s="8" t="str">
        <f t="shared" si="12"/>
        <v>Baixa</v>
      </c>
      <c r="G16" s="7" t="str">
        <f t="shared" si="13"/>
        <v>CEL</v>
      </c>
      <c r="H16" s="5">
        <f t="shared" si="14"/>
        <v>3</v>
      </c>
      <c r="I16" s="116" t="str">
        <f t="shared" si="15"/>
        <v>L</v>
      </c>
      <c r="J16" s="7" t="str">
        <f t="shared" si="16"/>
        <v>CEI</v>
      </c>
      <c r="K16" s="9">
        <f t="shared" si="17"/>
        <v>3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"/>
      <c r="N16" s="10"/>
      <c r="O16" s="6"/>
    </row>
    <row r="17" spans="1:15" x14ac:dyDescent="0.25">
      <c r="A17" s="119" t="s">
        <v>55</v>
      </c>
      <c r="B17" s="4" t="s">
        <v>44</v>
      </c>
      <c r="C17" s="4" t="s">
        <v>49</v>
      </c>
      <c r="D17" s="128">
        <v>3</v>
      </c>
      <c r="E17" s="128">
        <v>1</v>
      </c>
      <c r="F17" s="8" t="str">
        <f t="shared" si="12"/>
        <v>Baixa</v>
      </c>
      <c r="G17" s="7" t="str">
        <f t="shared" si="13"/>
        <v>CEL</v>
      </c>
      <c r="H17" s="5">
        <f t="shared" si="14"/>
        <v>3</v>
      </c>
      <c r="I17" s="116" t="str">
        <f t="shared" si="15"/>
        <v>L</v>
      </c>
      <c r="J17" s="7" t="str">
        <f t="shared" si="16"/>
        <v>CEI</v>
      </c>
      <c r="K17" s="9">
        <f t="shared" si="17"/>
        <v>3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10"/>
      <c r="N17" s="10"/>
      <c r="O17" s="6"/>
    </row>
    <row r="18" spans="1:15" x14ac:dyDescent="0.25">
      <c r="A18" s="127" t="s">
        <v>56</v>
      </c>
      <c r="B18" s="4" t="s">
        <v>44</v>
      </c>
      <c r="C18" s="4" t="s">
        <v>49</v>
      </c>
      <c r="D18" s="128">
        <v>10</v>
      </c>
      <c r="E18" s="7">
        <v>5</v>
      </c>
      <c r="F18" s="8" t="str">
        <f t="shared" ref="F18" si="18">IF(ISBLANK(B18),"",IF(I18="L","Baixa",IF(I18="A","Média",IF(I18="","","Alta"))))</f>
        <v>Alta</v>
      </c>
      <c r="G18" s="7" t="str">
        <f t="shared" ref="G18" si="19">CONCATENATE(B18,I18)</f>
        <v>CEH</v>
      </c>
      <c r="H18" s="5">
        <f t="shared" ref="H18" si="20">IF(ISBLANK(B18),"",IF(B18="ALI",IF(I18="L",7,IF(I18="A",10,15)),IF(B18="AIE",IF(I18="L",5,IF(I18="A",7,10)),IF(B18="SE",IF(I18="L",4,IF(I18="A",5,7)),IF(OR(B18="EE",B18="CE"),IF(I18="L",3,IF(I18="A",4,6)),0)))))</f>
        <v>6</v>
      </c>
      <c r="I18" s="116" t="str">
        <f t="shared" ref="I18" si="21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H</v>
      </c>
      <c r="J18" s="7" t="str">
        <f t="shared" ref="J18" si="22">CONCATENATE(B18,C18)</f>
        <v>CEI</v>
      </c>
      <c r="K18" s="9">
        <f t="shared" ref="K18" si="23">IF(OR(H18="",H18=0),L18,H18)</f>
        <v>6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6</v>
      </c>
      <c r="M18" s="10"/>
      <c r="N18" s="10"/>
      <c r="O18" s="6"/>
    </row>
    <row r="19" spans="1:15" x14ac:dyDescent="0.25">
      <c r="A19" s="127" t="s">
        <v>57</v>
      </c>
      <c r="B19" s="4" t="s">
        <v>44</v>
      </c>
      <c r="C19" s="4" t="s">
        <v>49</v>
      </c>
      <c r="D19" s="128">
        <v>10</v>
      </c>
      <c r="E19" s="7">
        <v>5</v>
      </c>
      <c r="F19" s="8" t="str">
        <f t="shared" si="12"/>
        <v>Alta</v>
      </c>
      <c r="G19" s="7" t="str">
        <f t="shared" si="13"/>
        <v>CEH</v>
      </c>
      <c r="H19" s="5">
        <f t="shared" si="14"/>
        <v>6</v>
      </c>
      <c r="I19" s="116" t="str">
        <f t="shared" si="15"/>
        <v>H</v>
      </c>
      <c r="J19" s="7" t="str">
        <f t="shared" si="16"/>
        <v>CEI</v>
      </c>
      <c r="K19" s="9">
        <f t="shared" si="17"/>
        <v>6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6</v>
      </c>
      <c r="M19" s="10"/>
      <c r="N19" s="10"/>
      <c r="O19" s="6"/>
    </row>
    <row r="20" spans="1:15" x14ac:dyDescent="0.25">
      <c r="A20" s="119"/>
      <c r="B20" s="4"/>
      <c r="C20" s="4"/>
      <c r="D20" s="7"/>
      <c r="E20" s="7"/>
      <c r="F20" s="8" t="str">
        <f t="shared" si="12"/>
        <v/>
      </c>
      <c r="G20" s="7" t="str">
        <f t="shared" si="13"/>
        <v/>
      </c>
      <c r="H20" s="5" t="str">
        <f t="shared" si="14"/>
        <v/>
      </c>
      <c r="I20" s="116" t="str">
        <f t="shared" si="15"/>
        <v/>
      </c>
      <c r="J20" s="7" t="str">
        <f t="shared" si="16"/>
        <v/>
      </c>
      <c r="K20" s="9" t="str">
        <f t="shared" si="17"/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5">
      <c r="A21" s="121" t="s">
        <v>58</v>
      </c>
      <c r="B21" s="4"/>
      <c r="C21" s="4"/>
      <c r="D21" s="7"/>
      <c r="E21" s="7"/>
      <c r="F21" s="8" t="str">
        <f t="shared" si="12"/>
        <v/>
      </c>
      <c r="G21" s="7" t="str">
        <f t="shared" si="13"/>
        <v/>
      </c>
      <c r="H21" s="5" t="str">
        <f t="shared" si="14"/>
        <v/>
      </c>
      <c r="I21" s="116" t="str">
        <f t="shared" si="15"/>
        <v/>
      </c>
      <c r="J21" s="7" t="str">
        <f t="shared" si="16"/>
        <v/>
      </c>
      <c r="K21" s="9" t="str">
        <f t="shared" si="17"/>
        <v/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 x14ac:dyDescent="0.25">
      <c r="A22" s="119" t="s">
        <v>59</v>
      </c>
      <c r="B22" s="4" t="s">
        <v>60</v>
      </c>
      <c r="C22" s="4" t="s">
        <v>49</v>
      </c>
      <c r="D22" s="128">
        <v>13</v>
      </c>
      <c r="E22" s="128">
        <v>5</v>
      </c>
      <c r="F22" s="8" t="str">
        <f>IF(ISBLANK(B22),"",IF(I22="L","Baixa",IF(I22="A","Média",IF(I22="","","Alta"))))</f>
        <v>Baixa</v>
      </c>
      <c r="G22" s="7" t="str">
        <f>CONCATENATE(B22,I22)</f>
        <v>ALIL</v>
      </c>
      <c r="H22" s="5">
        <f>IF(ISBLANK(B22),"",IF(B22="ALI",IF(I22="L",7,IF(I22="A",10,15)),IF(B22="AIE",IF(I22="L",5,IF(I22="A",7,10)),IF(B22="SE",IF(I22="L",4,IF(I22="A",5,7)),IF(OR(B22="EE",B22="CE"),IF(I22="L",3,IF(I22="A",4,6)),0)))))</f>
        <v>7</v>
      </c>
      <c r="I22" s="116" t="str">
        <f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L</v>
      </c>
      <c r="J22" s="7" t="str">
        <f>CONCATENATE(B22,C22)</f>
        <v>ALII</v>
      </c>
      <c r="K22" s="9">
        <f>IF(OR(H22="",H22=0),L22,H22)</f>
        <v>7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7</v>
      </c>
      <c r="M22" s="10"/>
      <c r="N22" s="10"/>
      <c r="O22" s="6"/>
    </row>
    <row r="23" spans="1:15" x14ac:dyDescent="0.25">
      <c r="A23" s="119" t="s">
        <v>61</v>
      </c>
      <c r="B23" s="4" t="s">
        <v>44</v>
      </c>
      <c r="C23" s="4" t="s">
        <v>49</v>
      </c>
      <c r="D23" s="128">
        <v>3</v>
      </c>
      <c r="E23" s="128">
        <v>1</v>
      </c>
      <c r="F23" s="8" t="str">
        <f t="shared" ref="F23" si="24">IF(ISBLANK(B23),"",IF(I23="L","Baixa",IF(I23="A","Média",IF(I23="","","Alta"))))</f>
        <v>Baixa</v>
      </c>
      <c r="G23" s="7" t="str">
        <f t="shared" ref="G23" si="25">CONCATENATE(B23,I23)</f>
        <v>CEL</v>
      </c>
      <c r="H23" s="5">
        <f t="shared" ref="H23" si="26">IF(ISBLANK(B23),"",IF(B23="ALI",IF(I23="L",7,IF(I23="A",10,15)),IF(B23="AIE",IF(I23="L",5,IF(I23="A",7,10)),IF(B23="SE",IF(I23="L",4,IF(I23="A",5,7)),IF(OR(B23="EE",B23="CE"),IF(I23="L",3,IF(I23="A",4,6)),0)))))</f>
        <v>3</v>
      </c>
      <c r="I23" s="116" t="str">
        <f t="shared" ref="I23" si="27">IF(OR(ISBLANK(D23),ISBLANK(E23)),IF(OR(B23="ALI",B23="AIE"),"L",IF(OR(B23="EE",B23="SE",B23="CE"),"A","")),IF(B23="EE",IF(E23&gt;=3,IF(D23&gt;=5,"H","A"),IF(E23&gt;=2,IF(D23&gt;=16,"H",IF(D23&lt;=4,"L","A")),IF(D23&lt;=15,"L","A"))),IF(OR(B23="SE",B23="CE"),IF(E23&gt;=4,IF(D23&gt;=6,"H","A"),IF(E23&gt;=2,IF(D23&gt;=20,"H",IF(D23&lt;=5,"L","A")),IF(D23&lt;=19,"L","A"))),IF(OR(B23="ALI",B23="AIE"),IF(E23&gt;=6,IF(D23&gt;=20,"H","A"),IF(E23&gt;=2,IF(D23&gt;=51,"H",IF(D23&lt;=19,"L","A")),IF(D23&lt;=50,"L","A"))),""))))</f>
        <v>L</v>
      </c>
      <c r="J23" s="7" t="str">
        <f t="shared" ref="J23" si="28">CONCATENATE(B23,C23)</f>
        <v>CEI</v>
      </c>
      <c r="K23" s="9">
        <f t="shared" ref="K23" si="29">IF(OR(H23="",H23=0),L23,H23)</f>
        <v>3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5">
      <c r="A24" s="119" t="s">
        <v>62</v>
      </c>
      <c r="B24" s="4" t="s">
        <v>44</v>
      </c>
      <c r="C24" s="4" t="s">
        <v>49</v>
      </c>
      <c r="D24" s="128">
        <v>3</v>
      </c>
      <c r="E24" s="128">
        <v>1</v>
      </c>
      <c r="F24" s="8" t="str">
        <f t="shared" ref="F24" si="30">IF(ISBLANK(B24),"",IF(I24="L","Baixa",IF(I24="A","Média",IF(I24="","","Alta"))))</f>
        <v>Baixa</v>
      </c>
      <c r="G24" s="7" t="str">
        <f t="shared" ref="G24" si="31">CONCATENATE(B24,I24)</f>
        <v>CEL</v>
      </c>
      <c r="H24" s="5">
        <f t="shared" ref="H24" si="32">IF(ISBLANK(B24),"",IF(B24="ALI",IF(I24="L",7,IF(I24="A",10,15)),IF(B24="AIE",IF(I24="L",5,IF(I24="A",7,10)),IF(B24="SE",IF(I24="L",4,IF(I24="A",5,7)),IF(OR(B24="EE",B24="CE"),IF(I24="L",3,IF(I24="A",4,6)),0)))))</f>
        <v>3</v>
      </c>
      <c r="I24" s="116" t="str">
        <f t="shared" ref="I24" si="33">IF(OR(ISBLANK(D24),ISBLANK(E24)),IF(OR(B24="ALI",B24="AIE"),"L",IF(OR(B24="EE",B24="SE",B24="CE"),"A","")),IF(B24="EE",IF(E24&gt;=3,IF(D24&gt;=5,"H","A"),IF(E24&gt;=2,IF(D24&gt;=16,"H",IF(D24&lt;=4,"L","A")),IF(D24&lt;=15,"L","A"))),IF(OR(B24="SE",B24="CE"),IF(E24&gt;=4,IF(D24&gt;=6,"H","A"),IF(E24&gt;=2,IF(D24&gt;=20,"H",IF(D24&lt;=5,"L","A")),IF(D24&lt;=19,"L","A"))),IF(OR(B24="ALI",B24="AIE"),IF(E24&gt;=6,IF(D24&gt;=20,"H","A"),IF(E24&gt;=2,IF(D24&gt;=51,"H",IF(D24&lt;=19,"L","A")),IF(D24&lt;=50,"L","A"))),""))))</f>
        <v>L</v>
      </c>
      <c r="J24" s="7" t="str">
        <f t="shared" ref="J24" si="34">CONCATENATE(B24,C24)</f>
        <v>CEI</v>
      </c>
      <c r="K24" s="9">
        <f t="shared" ref="K24" si="35">IF(OR(H24="",H24=0),L24,H24)</f>
        <v>3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10"/>
      <c r="N24" s="10"/>
      <c r="O24" s="6" t="s">
        <v>63</v>
      </c>
    </row>
    <row r="25" spans="1:15" x14ac:dyDescent="0.25">
      <c r="A25" s="127" t="s">
        <v>64</v>
      </c>
      <c r="B25" s="130" t="s">
        <v>44</v>
      </c>
      <c r="C25" s="4" t="s">
        <v>49</v>
      </c>
      <c r="D25" s="128">
        <v>12</v>
      </c>
      <c r="E25" s="128">
        <v>3</v>
      </c>
      <c r="F25" s="8" t="str">
        <f t="shared" si="12"/>
        <v>Média</v>
      </c>
      <c r="G25" s="7" t="str">
        <f t="shared" si="13"/>
        <v>CEA</v>
      </c>
      <c r="H25" s="5">
        <f t="shared" si="14"/>
        <v>4</v>
      </c>
      <c r="I25" s="116" t="str">
        <f t="shared" si="15"/>
        <v>A</v>
      </c>
      <c r="J25" s="7" t="str">
        <f t="shared" si="16"/>
        <v>CEI</v>
      </c>
      <c r="K25" s="9">
        <f t="shared" si="17"/>
        <v>4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4</v>
      </c>
      <c r="M25" s="10"/>
      <c r="N25" s="10"/>
      <c r="O25" s="6"/>
    </row>
    <row r="26" spans="1:15" x14ac:dyDescent="0.25">
      <c r="A26" s="127" t="s">
        <v>65</v>
      </c>
      <c r="B26" s="130" t="s">
        <v>44</v>
      </c>
      <c r="C26" s="4" t="s">
        <v>49</v>
      </c>
      <c r="D26" s="128">
        <v>12</v>
      </c>
      <c r="E26" s="128">
        <v>3</v>
      </c>
      <c r="F26" s="8" t="str">
        <f t="shared" ref="F26:F78" si="36">IF(ISBLANK(B26),"",IF(I26="L","Baixa",IF(I26="A","Média",IF(I26="","","Alta"))))</f>
        <v>Média</v>
      </c>
      <c r="G26" s="7" t="str">
        <f t="shared" ref="G26:G78" si="37">CONCATENATE(B26,I26)</f>
        <v>CEA</v>
      </c>
      <c r="H26" s="5">
        <f t="shared" ref="H26:H78" si="38">IF(ISBLANK(B26),"",IF(B26="ALI",IF(I26="L",7,IF(I26="A",10,15)),IF(B26="AIE",IF(I26="L",5,IF(I26="A",7,10)),IF(B26="SE",IF(I26="L",4,IF(I26="A",5,7)),IF(OR(B26="EE",B26="CE"),IF(I26="L",3,IF(I26="A",4,6)),0)))))</f>
        <v>4</v>
      </c>
      <c r="I26" s="116" t="str">
        <f t="shared" ref="I26:I78" si="39">IF(OR(ISBLANK(D26),ISBLANK(E26)),IF(OR(B26="ALI",B26="AIE"),"L",IF(OR(B26="EE",B26="SE",B26="CE"),"A","")),IF(B26="EE",IF(E26&gt;=3,IF(D26&gt;=5,"H","A"),IF(E26&gt;=2,IF(D26&gt;=16,"H",IF(D26&lt;=4,"L","A")),IF(D26&lt;=15,"L","A"))),IF(OR(B26="SE",B26="CE"),IF(E26&gt;=4,IF(D26&gt;=6,"H","A"),IF(E26&gt;=2,IF(D26&gt;=20,"H",IF(D26&lt;=5,"L","A")),IF(D26&lt;=19,"L","A"))),IF(OR(B26="ALI",B26="AIE"),IF(E26&gt;=6,IF(D26&gt;=20,"H","A"),IF(E26&gt;=2,IF(D26&gt;=51,"H",IF(D26&lt;=19,"L","A")),IF(D26&lt;=50,"L","A"))),""))))</f>
        <v>A</v>
      </c>
      <c r="J26" s="7" t="str">
        <f t="shared" ref="J26:J78" si="40">CONCATENATE(B26,C26)</f>
        <v>CEI</v>
      </c>
      <c r="K26" s="9">
        <f t="shared" ref="K26:K92" si="41">IF(OR(H26="",H26=0),L26,H26)</f>
        <v>4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0"/>
      <c r="N26" s="10"/>
      <c r="O26" s="6"/>
    </row>
    <row r="27" spans="1:15" x14ac:dyDescent="0.25">
      <c r="A27" s="127" t="s">
        <v>66</v>
      </c>
      <c r="B27" s="130" t="s">
        <v>67</v>
      </c>
      <c r="C27" s="4" t="s">
        <v>49</v>
      </c>
      <c r="D27" s="128">
        <v>4</v>
      </c>
      <c r="E27" s="128">
        <v>1</v>
      </c>
      <c r="F27" s="8" t="str">
        <f t="shared" si="36"/>
        <v>Baixa</v>
      </c>
      <c r="G27" s="7" t="str">
        <f t="shared" si="37"/>
        <v>EEL</v>
      </c>
      <c r="H27" s="5">
        <f t="shared" si="38"/>
        <v>3</v>
      </c>
      <c r="I27" s="116" t="str">
        <f t="shared" si="39"/>
        <v>L</v>
      </c>
      <c r="J27" s="7" t="str">
        <f t="shared" si="40"/>
        <v>EEI</v>
      </c>
      <c r="K27" s="9">
        <f t="shared" si="41"/>
        <v>3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0"/>
      <c r="N27" s="10"/>
      <c r="O27" s="6"/>
    </row>
    <row r="28" spans="1:15" x14ac:dyDescent="0.25">
      <c r="A28" s="127" t="s">
        <v>68</v>
      </c>
      <c r="B28" s="130" t="s">
        <v>44</v>
      </c>
      <c r="C28" s="4" t="s">
        <v>49</v>
      </c>
      <c r="D28" s="128">
        <v>7</v>
      </c>
      <c r="E28" s="128">
        <v>5</v>
      </c>
      <c r="F28" s="8" t="str">
        <f t="shared" ref="F28:F29" si="42">IF(ISBLANK(B28),"",IF(I28="L","Baixa",IF(I28="A","Média",IF(I28="","","Alta"))))</f>
        <v>Alta</v>
      </c>
      <c r="G28" s="7" t="str">
        <f t="shared" ref="G28:G29" si="43">CONCATENATE(B28,I28)</f>
        <v>CEH</v>
      </c>
      <c r="H28" s="5">
        <f t="shared" ref="H28:H29" si="44">IF(ISBLANK(B28),"",IF(B28="ALI",IF(I28="L",7,IF(I28="A",10,15)),IF(B28="AIE",IF(I28="L",5,IF(I28="A",7,10)),IF(B28="SE",IF(I28="L",4,IF(I28="A",5,7)),IF(OR(B28="EE",B28="CE"),IF(I28="L",3,IF(I28="A",4,6)),0)))))</f>
        <v>6</v>
      </c>
      <c r="I28" s="116" t="str">
        <f t="shared" ref="I28:I29" si="45">IF(OR(ISBLANK(D28),ISBLANK(E28)),IF(OR(B28="ALI",B28="AIE"),"L",IF(OR(B28="EE",B28="SE",B28="CE"),"A","")),IF(B28="EE",IF(E28&gt;=3,IF(D28&gt;=5,"H","A"),IF(E28&gt;=2,IF(D28&gt;=16,"H",IF(D28&lt;=4,"L","A")),IF(D28&lt;=15,"L","A"))),IF(OR(B28="SE",B28="CE"),IF(E28&gt;=4,IF(D28&gt;=6,"H","A"),IF(E28&gt;=2,IF(D28&gt;=20,"H",IF(D28&lt;=5,"L","A")),IF(D28&lt;=19,"L","A"))),IF(OR(B28="ALI",B28="AIE"),IF(E28&gt;=6,IF(D28&gt;=20,"H","A"),IF(E28&gt;=2,IF(D28&gt;=51,"H",IF(D28&lt;=19,"L","A")),IF(D28&lt;=50,"L","A"))),""))))</f>
        <v>H</v>
      </c>
      <c r="J28" s="7" t="str">
        <f t="shared" ref="J28:J29" si="46">CONCATENATE(B28,C28)</f>
        <v>CEI</v>
      </c>
      <c r="K28" s="9">
        <f t="shared" ref="K28:K29" si="47">IF(OR(H28="",H28=0),L28,H28)</f>
        <v>6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6</v>
      </c>
      <c r="M28" s="10"/>
      <c r="N28" s="10"/>
      <c r="O28" s="132"/>
    </row>
    <row r="29" spans="1:15" x14ac:dyDescent="0.25">
      <c r="A29" s="127" t="s">
        <v>69</v>
      </c>
      <c r="B29" s="130" t="s">
        <v>67</v>
      </c>
      <c r="C29" s="4" t="s">
        <v>49</v>
      </c>
      <c r="D29" s="128">
        <v>4</v>
      </c>
      <c r="E29" s="128">
        <v>2</v>
      </c>
      <c r="F29" s="8" t="str">
        <f t="shared" si="42"/>
        <v>Baixa</v>
      </c>
      <c r="G29" s="7" t="str">
        <f t="shared" si="43"/>
        <v>EEL</v>
      </c>
      <c r="H29" s="5">
        <f t="shared" si="44"/>
        <v>3</v>
      </c>
      <c r="I29" s="116" t="str">
        <f t="shared" si="45"/>
        <v>L</v>
      </c>
      <c r="J29" s="7" t="str">
        <f t="shared" si="46"/>
        <v>EEI</v>
      </c>
      <c r="K29" s="9">
        <f t="shared" si="47"/>
        <v>3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"/>
      <c r="N29" s="10"/>
      <c r="O29" s="6"/>
    </row>
    <row r="30" spans="1:15" x14ac:dyDescent="0.25">
      <c r="A30" s="119"/>
      <c r="B30" s="4"/>
      <c r="C30" s="4"/>
      <c r="D30" s="7"/>
      <c r="E30" s="7"/>
      <c r="F30" s="8" t="str">
        <f t="shared" si="36"/>
        <v/>
      </c>
      <c r="G30" s="7" t="str">
        <f t="shared" si="37"/>
        <v/>
      </c>
      <c r="H30" s="5" t="str">
        <f t="shared" si="38"/>
        <v/>
      </c>
      <c r="I30" s="116" t="str">
        <f t="shared" si="39"/>
        <v/>
      </c>
      <c r="J30" s="7" t="str">
        <f t="shared" si="40"/>
        <v/>
      </c>
      <c r="K30" s="9" t="str">
        <f t="shared" si="41"/>
        <v/>
      </c>
      <c r="L30" s="9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10"/>
      <c r="N30" s="10"/>
      <c r="O30" s="6"/>
    </row>
    <row r="31" spans="1:15" x14ac:dyDescent="0.25">
      <c r="A31" s="121" t="s">
        <v>70</v>
      </c>
      <c r="B31" s="4"/>
      <c r="C31" s="4"/>
      <c r="D31" s="7"/>
      <c r="E31" s="7"/>
      <c r="F31" s="8" t="str">
        <f t="shared" ref="F31:F33" si="48">IF(ISBLANK(B31),"",IF(I31="L","Baixa",IF(I31="A","Média",IF(I31="","","Alta"))))</f>
        <v/>
      </c>
      <c r="G31" s="7" t="str">
        <f t="shared" ref="G31:G33" si="49">CONCATENATE(B31,I31)</f>
        <v/>
      </c>
      <c r="H31" s="5" t="str">
        <f t="shared" ref="H31:H33" si="50">IF(ISBLANK(B31),"",IF(B31="ALI",IF(I31="L",7,IF(I31="A",10,15)),IF(B31="AIE",IF(I31="L",5,IF(I31="A",7,10)),IF(B31="SE",IF(I31="L",4,IF(I31="A",5,7)),IF(OR(B31="EE",B31="CE"),IF(I31="L",3,IF(I31="A",4,6)),0)))))</f>
        <v/>
      </c>
      <c r="I31" s="116" t="str">
        <f t="shared" ref="I31:I33" si="51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/>
      </c>
      <c r="J31" s="7" t="str">
        <f t="shared" ref="J31:J33" si="52">CONCATENATE(B31,C31)</f>
        <v/>
      </c>
      <c r="K31" s="9" t="str">
        <f t="shared" ref="K31:K33" si="53">IF(OR(H31="",H31=0),L31,H31)</f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5">
      <c r="A32" s="119" t="s">
        <v>71</v>
      </c>
      <c r="B32" s="130" t="s">
        <v>48</v>
      </c>
      <c r="C32" s="4" t="s">
        <v>49</v>
      </c>
      <c r="D32" s="128">
        <v>3</v>
      </c>
      <c r="E32" s="128">
        <v>1</v>
      </c>
      <c r="F32" s="8" t="str">
        <f t="shared" ref="F32" si="54">IF(ISBLANK(B32),"",IF(I32="L","Baixa",IF(I32="A","Média",IF(I32="","","Alta"))))</f>
        <v>Baixa</v>
      </c>
      <c r="G32" s="7" t="str">
        <f t="shared" ref="G32" si="55">CONCATENATE(B32,I32)</f>
        <v>AIEL</v>
      </c>
      <c r="H32" s="5">
        <f t="shared" ref="H32" si="56">IF(ISBLANK(B32),"",IF(B32="ALI",IF(I32="L",7,IF(I32="A",10,15)),IF(B32="AIE",IF(I32="L",5,IF(I32="A",7,10)),IF(B32="SE",IF(I32="L",4,IF(I32="A",5,7)),IF(OR(B32="EE",B32="CE"),IF(I32="L",3,IF(I32="A",4,6)),0)))))</f>
        <v>5</v>
      </c>
      <c r="I32" s="116" t="str">
        <f t="shared" ref="I32" si="57"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>L</v>
      </c>
      <c r="J32" s="7" t="str">
        <f t="shared" ref="J32" si="58">CONCATENATE(B32,C32)</f>
        <v>AIEI</v>
      </c>
      <c r="K32" s="9">
        <f t="shared" ref="K32" si="59">IF(OR(H32="",H32=0),L32,H32)</f>
        <v>5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5</v>
      </c>
      <c r="M32" s="10"/>
      <c r="N32" s="10"/>
      <c r="O32" s="6"/>
    </row>
    <row r="33" spans="1:15" x14ac:dyDescent="0.25">
      <c r="A33" s="127" t="s">
        <v>72</v>
      </c>
      <c r="B33" s="130" t="s">
        <v>67</v>
      </c>
      <c r="C33" s="4" t="s">
        <v>49</v>
      </c>
      <c r="D33" s="128">
        <v>20</v>
      </c>
      <c r="E33" s="128">
        <v>7</v>
      </c>
      <c r="F33" s="8" t="str">
        <f t="shared" si="48"/>
        <v>Alta</v>
      </c>
      <c r="G33" s="7" t="str">
        <f t="shared" si="49"/>
        <v>EEH</v>
      </c>
      <c r="H33" s="5">
        <f t="shared" si="50"/>
        <v>6</v>
      </c>
      <c r="I33" s="116" t="str">
        <f t="shared" si="51"/>
        <v>H</v>
      </c>
      <c r="J33" s="7" t="str">
        <f t="shared" si="52"/>
        <v>EEI</v>
      </c>
      <c r="K33" s="9">
        <f t="shared" si="53"/>
        <v>6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6</v>
      </c>
      <c r="M33" s="10"/>
      <c r="N33" s="10"/>
      <c r="O33" s="6"/>
    </row>
    <row r="34" spans="1:15" x14ac:dyDescent="0.25">
      <c r="A34" s="127" t="s">
        <v>73</v>
      </c>
      <c r="B34" s="130" t="s">
        <v>67</v>
      </c>
      <c r="C34" s="4" t="s">
        <v>49</v>
      </c>
      <c r="D34" s="128">
        <v>7</v>
      </c>
      <c r="E34" s="128">
        <v>4</v>
      </c>
      <c r="F34" s="8" t="str">
        <f t="shared" ref="F34:F35" si="60">IF(ISBLANK(B34),"",IF(I34="L","Baixa",IF(I34="A","Média",IF(I34="","","Alta"))))</f>
        <v>Alta</v>
      </c>
      <c r="G34" s="7" t="str">
        <f t="shared" ref="G34:G35" si="61">CONCATENATE(B34,I34)</f>
        <v>EEH</v>
      </c>
      <c r="H34" s="5">
        <f t="shared" ref="H34:H35" si="62">IF(ISBLANK(B34),"",IF(B34="ALI",IF(I34="L",7,IF(I34="A",10,15)),IF(B34="AIE",IF(I34="L",5,IF(I34="A",7,10)),IF(B34="SE",IF(I34="L",4,IF(I34="A",5,7)),IF(OR(B34="EE",B34="CE"),IF(I34="L",3,IF(I34="A",4,6)),0)))))</f>
        <v>6</v>
      </c>
      <c r="I34" s="116" t="str">
        <f t="shared" ref="I34:I35" si="63"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>H</v>
      </c>
      <c r="J34" s="7" t="str">
        <f t="shared" ref="J34:J35" si="64">CONCATENATE(B34,C34)</f>
        <v>EEI</v>
      </c>
      <c r="K34" s="9">
        <f t="shared" ref="K34:K35" si="65">IF(OR(H34="",H34=0),L34,H34)</f>
        <v>6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6</v>
      </c>
      <c r="M34" s="10"/>
      <c r="N34" s="10"/>
      <c r="O34" s="6"/>
    </row>
    <row r="35" spans="1:15" x14ac:dyDescent="0.25">
      <c r="A35" s="129" t="s">
        <v>74</v>
      </c>
      <c r="B35" s="130" t="s">
        <v>44</v>
      </c>
      <c r="C35" s="4" t="s">
        <v>49</v>
      </c>
      <c r="D35" s="128">
        <v>8</v>
      </c>
      <c r="E35" s="128">
        <v>5</v>
      </c>
      <c r="F35" s="8" t="str">
        <f t="shared" si="60"/>
        <v>Alta</v>
      </c>
      <c r="G35" s="7" t="str">
        <f t="shared" si="61"/>
        <v>CEH</v>
      </c>
      <c r="H35" s="5">
        <f t="shared" si="62"/>
        <v>6</v>
      </c>
      <c r="I35" s="116" t="str">
        <f t="shared" si="63"/>
        <v>H</v>
      </c>
      <c r="J35" s="7" t="str">
        <f t="shared" si="64"/>
        <v>CEI</v>
      </c>
      <c r="K35" s="9">
        <f t="shared" si="65"/>
        <v>6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6</v>
      </c>
      <c r="M35" s="10"/>
      <c r="N35" s="10"/>
      <c r="O35" s="6"/>
    </row>
    <row r="36" spans="1:15" x14ac:dyDescent="0.25">
      <c r="A36" s="127" t="s">
        <v>75</v>
      </c>
      <c r="B36" s="130" t="s">
        <v>44</v>
      </c>
      <c r="C36" s="4" t="s">
        <v>49</v>
      </c>
      <c r="D36" s="128">
        <v>10</v>
      </c>
      <c r="E36" s="128">
        <v>5</v>
      </c>
      <c r="F36" s="8" t="str">
        <f t="shared" ref="F36" si="66">IF(ISBLANK(B36),"",IF(I36="L","Baixa",IF(I36="A","Média",IF(I36="","","Alta"))))</f>
        <v>Alta</v>
      </c>
      <c r="G36" s="7" t="str">
        <f t="shared" ref="G36" si="67">CONCATENATE(B36,I36)</f>
        <v>CEH</v>
      </c>
      <c r="H36" s="5">
        <f t="shared" ref="H36" si="68">IF(ISBLANK(B36),"",IF(B36="ALI",IF(I36="L",7,IF(I36="A",10,15)),IF(B36="AIE",IF(I36="L",5,IF(I36="A",7,10)),IF(B36="SE",IF(I36="L",4,IF(I36="A",5,7)),IF(OR(B36="EE",B36="CE"),IF(I36="L",3,IF(I36="A",4,6)),0)))))</f>
        <v>6</v>
      </c>
      <c r="I36" s="116" t="str">
        <f t="shared" ref="I36" si="69">IF(OR(ISBLANK(D36),ISBLANK(E36)),IF(OR(B36="ALI",B36="AIE"),"L",IF(OR(B36="EE",B36="SE",B36="CE"),"A","")),IF(B36="EE",IF(E36&gt;=3,IF(D36&gt;=5,"H","A"),IF(E36&gt;=2,IF(D36&gt;=16,"H",IF(D36&lt;=4,"L","A")),IF(D36&lt;=15,"L","A"))),IF(OR(B36="SE",B36="CE"),IF(E36&gt;=4,IF(D36&gt;=6,"H","A"),IF(E36&gt;=2,IF(D36&gt;=20,"H",IF(D36&lt;=5,"L","A")),IF(D36&lt;=19,"L","A"))),IF(OR(B36="ALI",B36="AIE"),IF(E36&gt;=6,IF(D36&gt;=20,"H","A"),IF(E36&gt;=2,IF(D36&gt;=51,"H",IF(D36&lt;=19,"L","A")),IF(D36&lt;=50,"L","A"))),""))))</f>
        <v>H</v>
      </c>
      <c r="J36" s="7" t="str">
        <f t="shared" ref="J36" si="70">CONCATENATE(B36,C36)</f>
        <v>CEI</v>
      </c>
      <c r="K36" s="9">
        <f t="shared" ref="K36" si="71">IF(OR(H36="",H36=0),L36,H36)</f>
        <v>6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6</v>
      </c>
      <c r="M36" s="10"/>
      <c r="N36" s="10"/>
      <c r="O36" s="6"/>
    </row>
    <row r="37" spans="1:15" x14ac:dyDescent="0.25">
      <c r="A37" s="119"/>
      <c r="B37" s="4"/>
      <c r="C37" s="4"/>
      <c r="D37" s="7"/>
      <c r="E37" s="7"/>
      <c r="F37" s="8" t="str">
        <f>IF(ISBLANK(B37),"",IF(I37="L","Baixa",IF(I37="A","Média",IF(I37="","","Alta"))))</f>
        <v/>
      </c>
      <c r="G37" s="7" t="str">
        <f>CONCATENATE(B37,I37)</f>
        <v/>
      </c>
      <c r="H37" s="5" t="str">
        <f>IF(ISBLANK(B37),"",IF(B37="ALI",IF(I37="L",7,IF(I37="A",10,15)),IF(B37="AIE",IF(I37="L",5,IF(I37="A",7,10)),IF(B37="SE",IF(I37="L",4,IF(I37="A",5,7)),IF(OR(B37="EE",B37="CE"),IF(I37="L",3,IF(I37="A",4,6)),0)))))</f>
        <v/>
      </c>
      <c r="I37" s="116" t="str">
        <f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/>
      </c>
      <c r="J37" s="7" t="str">
        <f>CONCATENATE(B37,C37)</f>
        <v/>
      </c>
      <c r="K37" s="9" t="str">
        <f>IF(OR(H37="",H37=0),L37,H37)</f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ht="24.65" customHeight="1" x14ac:dyDescent="0.25">
      <c r="A38" s="121" t="s">
        <v>76</v>
      </c>
      <c r="B38" s="4"/>
      <c r="C38" s="4"/>
      <c r="D38" s="7"/>
      <c r="E38" s="7"/>
      <c r="F38" s="8" t="str">
        <f>IF(ISBLANK(B38),"",IF(I38="L","Baixa",IF(I38="A","Média",IF(I38="","","Alta"))))</f>
        <v/>
      </c>
      <c r="G38" s="7" t="str">
        <f>CONCATENATE(B38,I38)</f>
        <v/>
      </c>
      <c r="H38" s="5" t="str">
        <f>IF(ISBLANK(B38),"",IF(B38="ALI",IF(I38="L",7,IF(I38="A",10,15)),IF(B38="AIE",IF(I38="L",5,IF(I38="A",7,10)),IF(B38="SE",IF(I38="L",4,IF(I38="A",5,7)),IF(OR(B38="EE",B38="CE"),IF(I38="L",3,IF(I38="A",4,6)),0)))))</f>
        <v/>
      </c>
      <c r="I38" s="116" t="str">
        <f>IF(OR(ISBLANK(D38),ISBLANK(E38)),IF(OR(B38="ALI",B38="AIE"),"L",IF(OR(B38="EE",B38="SE",B38="CE"),"A","")),IF(B38="EE",IF(E38&gt;=3,IF(D38&gt;=5,"H","A"),IF(E38&gt;=2,IF(D38&gt;=16,"H",IF(D38&lt;=4,"L","A")),IF(D38&lt;=15,"L","A"))),IF(OR(B38="SE",B38="CE"),IF(E38&gt;=4,IF(D38&gt;=6,"H","A"),IF(E38&gt;=2,IF(D38&gt;=20,"H",IF(D38&lt;=5,"L","A")),IF(D38&lt;=19,"L","A"))),IF(OR(B38="ALI",B38="AIE"),IF(E38&gt;=6,IF(D38&gt;=20,"H","A"),IF(E38&gt;=2,IF(D38&gt;=51,"H",IF(D38&lt;=19,"L","A")),IF(D38&lt;=50,"L","A"))),""))))</f>
        <v/>
      </c>
      <c r="J38" s="7" t="str">
        <f>CONCATENATE(B38,C38)</f>
        <v/>
      </c>
      <c r="K38" s="9" t="str">
        <f>IF(OR(H38="",H38=0),L38,H38)</f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x14ac:dyDescent="0.25">
      <c r="A39" s="119" t="s">
        <v>77</v>
      </c>
      <c r="B39" s="4" t="s">
        <v>60</v>
      </c>
      <c r="C39" s="4" t="s">
        <v>49</v>
      </c>
      <c r="D39" s="128">
        <v>17</v>
      </c>
      <c r="E39" s="128">
        <v>3</v>
      </c>
      <c r="F39" s="8" t="str">
        <f>IF(ISBLANK(B39),"",IF(I39="L","Baixa",IF(I39="A","Média",IF(I39="","","Alta"))))</f>
        <v>Baixa</v>
      </c>
      <c r="G39" s="7" t="str">
        <f>CONCATENATE(B39,I39)</f>
        <v>ALIL</v>
      </c>
      <c r="H39" s="5">
        <f>IF(ISBLANK(B39),"",IF(B39="ALI",IF(I39="L",7,IF(I39="A",10,15)),IF(B39="AIE",IF(I39="L",5,IF(I39="A",7,10)),IF(B39="SE",IF(I39="L",4,IF(I39="A",5,7)),IF(OR(B39="EE",B39="CE"),IF(I39="L",3,IF(I39="A",4,6)),0)))))</f>
        <v>7</v>
      </c>
      <c r="I39" s="116" t="str">
        <f>IF(OR(ISBLANK(D39),ISBLANK(E39)),IF(OR(B39="ALI",B39="AIE"),"L",IF(OR(B39="EE",B39="SE",B39="CE"),"A","")),IF(B39="EE",IF(E39&gt;=3,IF(D39&gt;=5,"H","A"),IF(E39&gt;=2,IF(D39&gt;=16,"H",IF(D39&lt;=4,"L","A")),IF(D39&lt;=15,"L","A"))),IF(OR(B39="SE",B39="CE"),IF(E39&gt;=4,IF(D39&gt;=6,"H","A"),IF(E39&gt;=2,IF(D39&gt;=20,"H",IF(D39&lt;=5,"L","A")),IF(D39&lt;=19,"L","A"))),IF(OR(B39="ALI",B39="AIE"),IF(E39&gt;=6,IF(D39&gt;=20,"H","A"),IF(E39&gt;=2,IF(D39&gt;=51,"H",IF(D39&lt;=19,"L","A")),IF(D39&lt;=50,"L","A"))),""))))</f>
        <v>L</v>
      </c>
      <c r="J39" s="7" t="str">
        <f>CONCATENATE(B39,C39)</f>
        <v>ALII</v>
      </c>
      <c r="K39" s="9">
        <f>IF(OR(H39="",H39=0),L39,H39)</f>
        <v>7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7</v>
      </c>
      <c r="M39" s="10"/>
      <c r="N39" s="10"/>
      <c r="O39" s="6"/>
    </row>
    <row r="40" spans="1:15" x14ac:dyDescent="0.25">
      <c r="A40" s="119" t="s">
        <v>78</v>
      </c>
      <c r="B40" s="4" t="s">
        <v>44</v>
      </c>
      <c r="C40" s="4" t="s">
        <v>49</v>
      </c>
      <c r="D40" s="135">
        <v>3</v>
      </c>
      <c r="E40" s="135">
        <v>2</v>
      </c>
      <c r="F40" s="116" t="str">
        <f t="shared" ref="F40:F42" si="72">IF(ISBLANK(B40),"",IF(I40="L","Baixa",IF(I40="A","Média",IF(I40="","","Alta"))))</f>
        <v>Baixa</v>
      </c>
      <c r="G40" s="7" t="str">
        <f t="shared" ref="G40:G42" si="73">CONCATENATE(B40,I40)</f>
        <v>CEL</v>
      </c>
      <c r="H40" s="7">
        <f t="shared" ref="H40:H42" si="74">IF(ISBLANK(B40),"",IF(B40="ALI",IF(I40="L",7,IF(I40="A",10,15)),IF(B40="AIE",IF(I40="L",5,IF(I40="A",7,10)),IF(B40="SE",IF(I40="L",4,IF(I40="A",5,7)),IF(OR(B40="EE",B40="CE"),IF(I40="L",3,IF(I40="A",4,6)),0)))))</f>
        <v>3</v>
      </c>
      <c r="I40" s="116" t="str">
        <f t="shared" ref="I40:I42" si="75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>L</v>
      </c>
      <c r="J40" s="7" t="str">
        <f t="shared" ref="J40:J42" si="76">CONCATENATE(B40,C40)</f>
        <v>CEI</v>
      </c>
      <c r="K40" s="134">
        <f t="shared" ref="K40:K42" si="77">IF(OR(H40="",H40=0),L40,H40)</f>
        <v>3</v>
      </c>
      <c r="L40" s="134">
        <f>IF(NOT(ISERROR(VLOOKUP(B40,Deflatores!G$42:H$64,2,FALSE))),VLOOKUP(B40,Deflatores!G$42:H$64,2,FALSE),IF(OR(ISBLANK(C40),ISBLANK(B40)),"",VLOOKUP(C40,Deflatores!G$4:H$38,2,FALSE)*H40+VLOOKUP(C40,Deflatores!G$4:I$38,3,FALSE)))</f>
        <v>3</v>
      </c>
      <c r="M40" s="10"/>
      <c r="N40" s="10"/>
      <c r="O40" s="6"/>
    </row>
    <row r="41" spans="1:15" x14ac:dyDescent="0.25">
      <c r="A41" s="119" t="s">
        <v>257</v>
      </c>
      <c r="B41" s="4" t="s">
        <v>44</v>
      </c>
      <c r="C41" s="4" t="s">
        <v>49</v>
      </c>
      <c r="D41" s="135">
        <v>3</v>
      </c>
      <c r="E41" s="135">
        <v>1</v>
      </c>
      <c r="F41" s="8" t="str">
        <f t="shared" si="72"/>
        <v>Baixa</v>
      </c>
      <c r="G41" s="7" t="str">
        <f t="shared" si="73"/>
        <v>CEL</v>
      </c>
      <c r="H41" s="5">
        <f t="shared" si="74"/>
        <v>3</v>
      </c>
      <c r="I41" s="116" t="str">
        <f t="shared" si="75"/>
        <v>L</v>
      </c>
      <c r="J41" s="7" t="str">
        <f t="shared" si="76"/>
        <v>CEI</v>
      </c>
      <c r="K41" s="9">
        <f t="shared" si="77"/>
        <v>3</v>
      </c>
      <c r="L41" s="9">
        <f>IF(NOT(ISERROR(VLOOKUP(B41,Deflatores!G$42:H$64,2,FALSE))),VLOOKUP(B41,Deflatores!G$42:H$64,2,FALSE),IF(OR(ISBLANK(C41),ISBLANK(B41)),"",VLOOKUP(C41,Deflatores!G$4:H$38,2,FALSE)*H41+VLOOKUP(C41,Deflatores!G$4:I$38,3,FALSE)))</f>
        <v>3</v>
      </c>
      <c r="M41" s="10"/>
      <c r="N41" s="10"/>
      <c r="O41" s="6"/>
    </row>
    <row r="42" spans="1:15" x14ac:dyDescent="0.25">
      <c r="A42" s="119" t="s">
        <v>258</v>
      </c>
      <c r="B42" s="4" t="s">
        <v>44</v>
      </c>
      <c r="C42" s="4" t="s">
        <v>49</v>
      </c>
      <c r="D42" s="135">
        <v>3</v>
      </c>
      <c r="E42" s="135">
        <v>1</v>
      </c>
      <c r="F42" s="8" t="str">
        <f t="shared" si="72"/>
        <v>Baixa</v>
      </c>
      <c r="G42" s="7" t="str">
        <f t="shared" si="73"/>
        <v>CEL</v>
      </c>
      <c r="H42" s="5">
        <f t="shared" si="74"/>
        <v>3</v>
      </c>
      <c r="I42" s="116" t="str">
        <f t="shared" si="75"/>
        <v>L</v>
      </c>
      <c r="J42" s="7" t="str">
        <f t="shared" si="76"/>
        <v>CEI</v>
      </c>
      <c r="K42" s="9">
        <f t="shared" si="77"/>
        <v>3</v>
      </c>
      <c r="L42" s="9">
        <f>IF(NOT(ISERROR(VLOOKUP(B42,Deflatores!G$42:H$64,2,FALSE))),VLOOKUP(B42,Deflatores!G$42:H$64,2,FALSE),IF(OR(ISBLANK(C42),ISBLANK(B42)),"",VLOOKUP(C42,Deflatores!G$4:H$38,2,FALSE)*H42+VLOOKUP(C42,Deflatores!G$4:I$38,3,FALSE)))</f>
        <v>3</v>
      </c>
      <c r="M42" s="10"/>
      <c r="N42" s="10"/>
      <c r="O42" s="6"/>
    </row>
    <row r="43" spans="1:15" x14ac:dyDescent="0.25">
      <c r="A43" s="119" t="s">
        <v>79</v>
      </c>
      <c r="B43" s="4" t="s">
        <v>67</v>
      </c>
      <c r="C43" s="4" t="s">
        <v>49</v>
      </c>
      <c r="D43" s="128">
        <v>4</v>
      </c>
      <c r="E43" s="128">
        <v>3</v>
      </c>
      <c r="F43" s="8" t="str">
        <f t="shared" ref="F43" si="78">IF(ISBLANK(B43),"",IF(I43="L","Baixa",IF(I43="A","Média",IF(I43="","","Alta"))))</f>
        <v>Média</v>
      </c>
      <c r="G43" s="7" t="str">
        <f t="shared" ref="G43" si="79">CONCATENATE(B43,I43)</f>
        <v>EEA</v>
      </c>
      <c r="H43" s="5">
        <f t="shared" ref="H43" si="80">IF(ISBLANK(B43),"",IF(B43="ALI",IF(I43="L",7,IF(I43="A",10,15)),IF(B43="AIE",IF(I43="L",5,IF(I43="A",7,10)),IF(B43="SE",IF(I43="L",4,IF(I43="A",5,7)),IF(OR(B43="EE",B43="CE"),IF(I43="L",3,IF(I43="A",4,6)),0)))))</f>
        <v>4</v>
      </c>
      <c r="I43" s="116" t="str">
        <f t="shared" ref="I43" si="81">IF(OR(ISBLANK(D43),ISBLANK(E43)),IF(OR(B43="ALI",B43="AIE"),"L",IF(OR(B43="EE",B43="SE",B43="CE"),"A","")),IF(B43="EE",IF(E43&gt;=3,IF(D43&gt;=5,"H","A"),IF(E43&gt;=2,IF(D43&gt;=16,"H",IF(D43&lt;=4,"L","A")),IF(D43&lt;=15,"L","A"))),IF(OR(B43="SE",B43="CE"),IF(E43&gt;=4,IF(D43&gt;=6,"H","A"),IF(E43&gt;=2,IF(D43&gt;=20,"H",IF(D43&lt;=5,"L","A")),IF(D43&lt;=19,"L","A"))),IF(OR(B43="ALI",B43="AIE"),IF(E43&gt;=6,IF(D43&gt;=20,"H","A"),IF(E43&gt;=2,IF(D43&gt;=51,"H",IF(D43&lt;=19,"L","A")),IF(D43&lt;=50,"L","A"))),""))))</f>
        <v>A</v>
      </c>
      <c r="J43" s="7" t="str">
        <f t="shared" ref="J43" si="82">CONCATENATE(B43,C43)</f>
        <v>EEI</v>
      </c>
      <c r="K43" s="9">
        <f t="shared" ref="K43" si="83">IF(OR(H43="",H43=0),L43,H43)</f>
        <v>4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4</v>
      </c>
      <c r="M43" s="10"/>
      <c r="N43" s="10"/>
      <c r="O43" s="6"/>
    </row>
    <row r="44" spans="1:15" x14ac:dyDescent="0.25">
      <c r="A44" s="119" t="s">
        <v>80</v>
      </c>
      <c r="B44" s="4" t="s">
        <v>44</v>
      </c>
      <c r="C44" s="4" t="s">
        <v>49</v>
      </c>
      <c r="D44" s="128">
        <v>3</v>
      </c>
      <c r="E44" s="128">
        <v>1</v>
      </c>
      <c r="F44" s="8" t="str">
        <f t="shared" ref="F44" si="84">IF(ISBLANK(B44),"",IF(I44="L","Baixa",IF(I44="A","Média",IF(I44="","","Alta"))))</f>
        <v>Baixa</v>
      </c>
      <c r="G44" s="7" t="str">
        <f t="shared" ref="G44" si="85">CONCATENATE(B44,I44)</f>
        <v>CEL</v>
      </c>
      <c r="H44" s="5">
        <f t="shared" ref="H44" si="86">IF(ISBLANK(B44),"",IF(B44="ALI",IF(I44="L",7,IF(I44="A",10,15)),IF(B44="AIE",IF(I44="L",5,IF(I44="A",7,10)),IF(B44="SE",IF(I44="L",4,IF(I44="A",5,7)),IF(OR(B44="EE",B44="CE"),IF(I44="L",3,IF(I44="A",4,6)),0)))))</f>
        <v>3</v>
      </c>
      <c r="I44" s="116" t="str">
        <f t="shared" ref="I44" si="87">IF(OR(ISBLANK(D44),ISBLANK(E44)),IF(OR(B44="ALI",B44="AIE"),"L",IF(OR(B44="EE",B44="SE",B44="CE"),"A","")),IF(B44="EE",IF(E44&gt;=3,IF(D44&gt;=5,"H","A"),IF(E44&gt;=2,IF(D44&gt;=16,"H",IF(D44&lt;=4,"L","A")),IF(D44&lt;=15,"L","A"))),IF(OR(B44="SE",B44="CE"),IF(E44&gt;=4,IF(D44&gt;=6,"H","A"),IF(E44&gt;=2,IF(D44&gt;=20,"H",IF(D44&lt;=5,"L","A")),IF(D44&lt;=19,"L","A"))),IF(OR(B44="ALI",B44="AIE"),IF(E44&gt;=6,IF(D44&gt;=20,"H","A"),IF(E44&gt;=2,IF(D44&gt;=51,"H",IF(D44&lt;=19,"L","A")),IF(D44&lt;=50,"L","A"))),""))))</f>
        <v>L</v>
      </c>
      <c r="J44" s="7" t="str">
        <f t="shared" ref="J44" si="88">CONCATENATE(B44,C44)</f>
        <v>CEI</v>
      </c>
      <c r="K44" s="9">
        <f t="shared" ref="K44" si="89">IF(OR(H44="",H44=0),L44,H44)</f>
        <v>3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3</v>
      </c>
      <c r="M44" s="10"/>
      <c r="N44" s="10"/>
      <c r="O44" s="6" t="s">
        <v>81</v>
      </c>
    </row>
    <row r="45" spans="1:15" x14ac:dyDescent="0.25">
      <c r="A45" s="119" t="s">
        <v>82</v>
      </c>
      <c r="B45" s="130" t="s">
        <v>44</v>
      </c>
      <c r="C45" s="4" t="s">
        <v>49</v>
      </c>
      <c r="D45" s="128">
        <v>17</v>
      </c>
      <c r="E45" s="128">
        <v>4</v>
      </c>
      <c r="F45" s="8" t="str">
        <f>IF(ISBLANK(B45),"",IF(I45="L","Baixa",IF(I45="A","Média",IF(I45="","","Alta"))))</f>
        <v>Alta</v>
      </c>
      <c r="G45" s="7" t="str">
        <f>CONCATENATE(B45,I45)</f>
        <v>CEH</v>
      </c>
      <c r="H45" s="5">
        <f>IF(ISBLANK(B45),"",IF(B45="ALI",IF(I45="L",7,IF(I45="A",10,15)),IF(B45="AIE",IF(I45="L",5,IF(I45="A",7,10)),IF(B45="SE",IF(I45="L",4,IF(I45="A",5,7)),IF(OR(B45="EE",B45="CE"),IF(I45="L",3,IF(I45="A",4,6)),0)))))</f>
        <v>6</v>
      </c>
      <c r="I45" s="116" t="str">
        <f>IF(OR(ISBLANK(D45),ISBLANK(E45)),IF(OR(B45="ALI",B45="AIE"),"L",IF(OR(B45="EE",B45="SE",B45="CE"),"A","")),IF(B45="EE",IF(E45&gt;=3,IF(D45&gt;=5,"H","A"),IF(E45&gt;=2,IF(D45&gt;=16,"H",IF(D45&lt;=4,"L","A")),IF(D45&lt;=15,"L","A"))),IF(OR(B45="SE",B45="CE"),IF(E45&gt;=4,IF(D45&gt;=6,"H","A"),IF(E45&gt;=2,IF(D45&gt;=20,"H",IF(D45&lt;=5,"L","A")),IF(D45&lt;=19,"L","A"))),IF(OR(B45="ALI",B45="AIE"),IF(E45&gt;=6,IF(D45&gt;=20,"H","A"),IF(E45&gt;=2,IF(D45&gt;=51,"H",IF(D45&lt;=19,"L","A")),IF(D45&lt;=50,"L","A"))),""))))</f>
        <v>H</v>
      </c>
      <c r="J45" s="7" t="str">
        <f>CONCATENATE(B45,C45)</f>
        <v>CEI</v>
      </c>
      <c r="K45" s="9">
        <f>IF(OR(H45="",H45=0),L45,H45)</f>
        <v>6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6</v>
      </c>
      <c r="M45" s="10"/>
      <c r="N45" s="10"/>
      <c r="O45" s="132"/>
    </row>
    <row r="46" spans="1:15" x14ac:dyDescent="0.25">
      <c r="A46" s="119" t="s">
        <v>83</v>
      </c>
      <c r="B46" s="130" t="s">
        <v>44</v>
      </c>
      <c r="C46" s="4" t="s">
        <v>49</v>
      </c>
      <c r="D46" s="128">
        <v>14</v>
      </c>
      <c r="E46" s="128">
        <v>3</v>
      </c>
      <c r="F46" s="8" t="str">
        <f>IF(ISBLANK(B46),"",IF(I46="L","Baixa",IF(I46="A","Média",IF(I46="","","Alta"))))</f>
        <v>Média</v>
      </c>
      <c r="G46" s="7" t="str">
        <f>CONCATENATE(B46,I46)</f>
        <v>CEA</v>
      </c>
      <c r="H46" s="5">
        <f>IF(ISBLANK(B46),"",IF(B46="ALI",IF(I46="L",7,IF(I46="A",10,15)),IF(B46="AIE",IF(I46="L",5,IF(I46="A",7,10)),IF(B46="SE",IF(I46="L",4,IF(I46="A",5,7)),IF(OR(B46="EE",B46="CE"),IF(I46="L",3,IF(I46="A",4,6)),0)))))</f>
        <v>4</v>
      </c>
      <c r="I46" s="116" t="str">
        <f>IF(OR(ISBLANK(D46),ISBLANK(E46)),IF(OR(B46="ALI",B46="AIE"),"L",IF(OR(B46="EE",B46="SE",B46="CE"),"A","")),IF(B46="EE",IF(E46&gt;=3,IF(D46&gt;=5,"H","A"),IF(E46&gt;=2,IF(D46&gt;=16,"H",IF(D46&lt;=4,"L","A")),IF(D46&lt;=15,"L","A"))),IF(OR(B46="SE",B46="CE"),IF(E46&gt;=4,IF(D46&gt;=6,"H","A"),IF(E46&gt;=2,IF(D46&gt;=20,"H",IF(D46&lt;=5,"L","A")),IF(D46&lt;=19,"L","A"))),IF(OR(B46="ALI",B46="AIE"),IF(E46&gt;=6,IF(D46&gt;=20,"H","A"),IF(E46&gt;=2,IF(D46&gt;=51,"H",IF(D46&lt;=19,"L","A")),IF(D46&lt;=50,"L","A"))),""))))</f>
        <v>A</v>
      </c>
      <c r="J46" s="7" t="str">
        <f>CONCATENATE(B46,C46)</f>
        <v>CEI</v>
      </c>
      <c r="K46" s="9">
        <f>IF(OR(H46="",H46=0),L46,H46)</f>
        <v>4</v>
      </c>
      <c r="L46" s="9">
        <f>IF(NOT(ISERROR(VLOOKUP(B46,Deflatores!G$42:H$64,2,FALSE))),VLOOKUP(B46,Deflatores!G$42:H$64,2,FALSE),IF(OR(ISBLANK(C46),ISBLANK(B46)),"",VLOOKUP(C46,Deflatores!G$4:H$38,2,FALSE)*H46+VLOOKUP(C46,Deflatores!G$4:I$38,3,FALSE)))</f>
        <v>4</v>
      </c>
      <c r="M46" s="10"/>
      <c r="N46" s="10"/>
      <c r="O46" s="132"/>
    </row>
    <row r="47" spans="1:15" x14ac:dyDescent="0.25">
      <c r="A47" s="119" t="s">
        <v>84</v>
      </c>
      <c r="B47" s="130" t="s">
        <v>44</v>
      </c>
      <c r="C47" s="4" t="s">
        <v>131</v>
      </c>
      <c r="D47" s="128">
        <v>11</v>
      </c>
      <c r="E47" s="128">
        <v>5</v>
      </c>
      <c r="F47" s="8" t="str">
        <f t="shared" si="36"/>
        <v>Alta</v>
      </c>
      <c r="G47" s="7" t="str">
        <f t="shared" si="37"/>
        <v>CEH</v>
      </c>
      <c r="H47" s="5">
        <f t="shared" si="38"/>
        <v>6</v>
      </c>
      <c r="I47" s="116" t="str">
        <f t="shared" si="39"/>
        <v>H</v>
      </c>
      <c r="J47" s="7" t="str">
        <f t="shared" si="40"/>
        <v>CEE</v>
      </c>
      <c r="K47" s="9">
        <f t="shared" si="41"/>
        <v>6</v>
      </c>
      <c r="L47" s="9">
        <f>IF(NOT(ISERROR(VLOOKUP(B47,Deflatores!G$42:H$64,2,FALSE))),VLOOKUP(B47,Deflatores!G$42:H$64,2,FALSE),IF(OR(ISBLANK(C47),ISBLANK(B47)),"",VLOOKUP(C47,Deflatores!G$4:H$38,2,FALSE)*H47+VLOOKUP(C47,Deflatores!G$4:I$38,3,FALSE)))</f>
        <v>2.4000000000000004</v>
      </c>
      <c r="M47" s="10"/>
      <c r="N47" s="10"/>
      <c r="O47" s="132"/>
    </row>
    <row r="48" spans="1:15" x14ac:dyDescent="0.25">
      <c r="A48" s="131" t="s">
        <v>85</v>
      </c>
      <c r="B48" s="128" t="s">
        <v>67</v>
      </c>
      <c r="C48" s="4" t="s">
        <v>131</v>
      </c>
      <c r="D48" s="128">
        <v>3</v>
      </c>
      <c r="E48" s="128">
        <v>1</v>
      </c>
      <c r="F48" s="8" t="str">
        <f t="shared" ref="F48:F49" si="90">IF(ISBLANK(B48),"",IF(I48="L","Baixa",IF(I48="A","Média",IF(I48="","","Alta"))))</f>
        <v>Baixa</v>
      </c>
      <c r="G48" s="7" t="str">
        <f t="shared" ref="G48:G49" si="91">CONCATENATE(B48,I48)</f>
        <v>EEL</v>
      </c>
      <c r="H48" s="5">
        <f t="shared" ref="H48:H49" si="92">IF(ISBLANK(B48),"",IF(B48="ALI",IF(I48="L",7,IF(I48="A",10,15)),IF(B48="AIE",IF(I48="L",5,IF(I48="A",7,10)),IF(B48="SE",IF(I48="L",4,IF(I48="A",5,7)),IF(OR(B48="EE",B48="CE"),IF(I48="L",3,IF(I48="A",4,6)),0)))))</f>
        <v>3</v>
      </c>
      <c r="I48" s="116" t="str">
        <f t="shared" ref="I48:I49" si="93">IF(OR(ISBLANK(D48),ISBLANK(E48)),IF(OR(B48="ALI",B48="AIE"),"L",IF(OR(B48="EE",B48="SE",B48="CE"),"A","")),IF(B48="EE",IF(E48&gt;=3,IF(D48&gt;=5,"H","A"),IF(E48&gt;=2,IF(D48&gt;=16,"H",IF(D48&lt;=4,"L","A")),IF(D48&lt;=15,"L","A"))),IF(OR(B48="SE",B48="CE"),IF(E48&gt;=4,IF(D48&gt;=6,"H","A"),IF(E48&gt;=2,IF(D48&gt;=20,"H",IF(D48&lt;=5,"L","A")),IF(D48&lt;=19,"L","A"))),IF(OR(B48="ALI",B48="AIE"),IF(E48&gt;=6,IF(D48&gt;=20,"H","A"),IF(E48&gt;=2,IF(D48&gt;=51,"H",IF(D48&lt;=19,"L","A")),IF(D48&lt;=50,"L","A"))),""))))</f>
        <v>L</v>
      </c>
      <c r="J48" s="7" t="str">
        <f t="shared" ref="J48:J49" si="94">CONCATENATE(B48,C48)</f>
        <v>EEE</v>
      </c>
      <c r="K48" s="9">
        <f t="shared" ref="K48:K49" si="95">IF(OR(H48="",H48=0),L48,H48)</f>
        <v>3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1.2000000000000002</v>
      </c>
      <c r="M48" s="10"/>
      <c r="N48" s="10"/>
      <c r="O48" s="6"/>
    </row>
    <row r="49" spans="1:15" x14ac:dyDescent="0.25">
      <c r="A49" s="131" t="s">
        <v>86</v>
      </c>
      <c r="B49" s="130" t="s">
        <v>44</v>
      </c>
      <c r="C49" s="4" t="s">
        <v>131</v>
      </c>
      <c r="D49" s="128">
        <v>4</v>
      </c>
      <c r="E49" s="128">
        <v>1</v>
      </c>
      <c r="F49" s="8" t="str">
        <f t="shared" si="90"/>
        <v>Baixa</v>
      </c>
      <c r="G49" s="7" t="str">
        <f t="shared" si="91"/>
        <v>CEL</v>
      </c>
      <c r="H49" s="5">
        <f t="shared" si="92"/>
        <v>3</v>
      </c>
      <c r="I49" s="116" t="str">
        <f t="shared" si="93"/>
        <v>L</v>
      </c>
      <c r="J49" s="7" t="str">
        <f t="shared" si="94"/>
        <v>CEE</v>
      </c>
      <c r="K49" s="9">
        <f t="shared" si="95"/>
        <v>3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1.2000000000000002</v>
      </c>
      <c r="M49" s="10"/>
      <c r="N49" s="10"/>
      <c r="O49" s="6"/>
    </row>
    <row r="50" spans="1:15" x14ac:dyDescent="0.25">
      <c r="A50" s="136" t="s">
        <v>87</v>
      </c>
      <c r="B50" s="137" t="s">
        <v>44</v>
      </c>
      <c r="C50" s="4" t="s">
        <v>131</v>
      </c>
      <c r="D50" s="135">
        <v>4</v>
      </c>
      <c r="E50" s="135">
        <v>1</v>
      </c>
      <c r="F50" s="116" t="str">
        <f t="shared" ref="F50" si="96">IF(ISBLANK(B50),"",IF(I50="L","Baixa",IF(I50="A","Média",IF(I50="","","Alta"))))</f>
        <v>Baixa</v>
      </c>
      <c r="G50" s="7" t="str">
        <f t="shared" ref="G50" si="97">CONCATENATE(B50,I50)</f>
        <v>CEL</v>
      </c>
      <c r="H50" s="7">
        <f t="shared" ref="H50" si="98">IF(ISBLANK(B50),"",IF(B50="ALI",IF(I50="L",7,IF(I50="A",10,15)),IF(B50="AIE",IF(I50="L",5,IF(I50="A",7,10)),IF(B50="SE",IF(I50="L",4,IF(I50="A",5,7)),IF(OR(B50="EE",B50="CE"),IF(I50="L",3,IF(I50="A",4,6)),0)))))</f>
        <v>3</v>
      </c>
      <c r="I50" s="116" t="str">
        <f t="shared" ref="I50" si="99">IF(OR(ISBLANK(D50),ISBLANK(E50)),IF(OR(B50="ALI",B50="AIE"),"L",IF(OR(B50="EE",B50="SE",B50="CE"),"A","")),IF(B50="EE",IF(E50&gt;=3,IF(D50&gt;=5,"H","A"),IF(E50&gt;=2,IF(D50&gt;=16,"H",IF(D50&lt;=4,"L","A")),IF(D50&lt;=15,"L","A"))),IF(OR(B50="SE",B50="CE"),IF(E50&gt;=4,IF(D50&gt;=6,"H","A"),IF(E50&gt;=2,IF(D50&gt;=20,"H",IF(D50&lt;=5,"L","A")),IF(D50&lt;=19,"L","A"))),IF(OR(B50="ALI",B50="AIE"),IF(E50&gt;=6,IF(D50&gt;=20,"H","A"),IF(E50&gt;=2,IF(D50&gt;=51,"H",IF(D50&lt;=19,"L","A")),IF(D50&lt;=50,"L","A"))),""))))</f>
        <v>L</v>
      </c>
      <c r="J50" s="7" t="str">
        <f t="shared" ref="J50" si="100">CONCATENATE(B50,C50)</f>
        <v>CEE</v>
      </c>
      <c r="K50" s="134">
        <f t="shared" ref="K50" si="101">IF(OR(H50="",H50=0),L50,H50)</f>
        <v>3</v>
      </c>
      <c r="L50" s="134">
        <f>IF(NOT(ISERROR(VLOOKUP(B50,Deflatores!G$42:H$64,2,FALSE))),VLOOKUP(B50,Deflatores!G$42:H$64,2,FALSE),IF(OR(ISBLANK(C50),ISBLANK(B50)),"",VLOOKUP(C50,Deflatores!G$4:H$38,2,FALSE)*H50+VLOOKUP(C50,Deflatores!G$4:I$38,3,FALSE)))</f>
        <v>1.2000000000000002</v>
      </c>
      <c r="M50" s="10"/>
      <c r="N50" s="10"/>
      <c r="O50" s="138"/>
    </row>
    <row r="51" spans="1:15" x14ac:dyDescent="0.25">
      <c r="A51" s="119"/>
      <c r="B51" s="126"/>
      <c r="C51" s="4"/>
      <c r="D51" s="7"/>
      <c r="E51" s="7"/>
      <c r="F51" s="8" t="str">
        <f t="shared" ref="F51" si="102">IF(ISBLANK(B51),"",IF(I51="L","Baixa",IF(I51="A","Média",IF(I51="","","Alta"))))</f>
        <v/>
      </c>
      <c r="G51" s="7" t="str">
        <f t="shared" ref="G51" si="103">CONCATENATE(B51,I51)</f>
        <v/>
      </c>
      <c r="H51" s="5" t="str">
        <f t="shared" ref="H51" si="104">IF(ISBLANK(B51),"",IF(B51="ALI",IF(I51="L",7,IF(I51="A",10,15)),IF(B51="AIE",IF(I51="L",5,IF(I51="A",7,10)),IF(B51="SE",IF(I51="L",4,IF(I51="A",5,7)),IF(OR(B51="EE",B51="CE"),IF(I51="L",3,IF(I51="A",4,6)),0)))))</f>
        <v/>
      </c>
      <c r="I51" s="116" t="str">
        <f t="shared" ref="I51" si="105">IF(OR(ISBLANK(D51),ISBLANK(E51)),IF(OR(B51="ALI",B51="AIE"),"L",IF(OR(B51="EE",B51="SE",B51="CE"),"A","")),IF(B51="EE",IF(E51&gt;=3,IF(D51&gt;=5,"H","A"),IF(E51&gt;=2,IF(D51&gt;=16,"H",IF(D51&lt;=4,"L","A")),IF(D51&lt;=15,"L","A"))),IF(OR(B51="SE",B51="CE"),IF(E51&gt;=4,IF(D51&gt;=6,"H","A"),IF(E51&gt;=2,IF(D51&gt;=20,"H",IF(D51&lt;=5,"L","A")),IF(D51&lt;=19,"L","A"))),IF(OR(B51="ALI",B51="AIE"),IF(E51&gt;=6,IF(D51&gt;=20,"H","A"),IF(E51&gt;=2,IF(D51&gt;=51,"H",IF(D51&lt;=19,"L","A")),IF(D51&lt;=50,"L","A"))),""))))</f>
        <v/>
      </c>
      <c r="J51" s="7" t="str">
        <f t="shared" ref="J51" si="106">CONCATENATE(B51,C51)</f>
        <v/>
      </c>
      <c r="K51" s="9" t="str">
        <f t="shared" ref="K51" si="107">IF(OR(H51="",H51=0),L51,H51)</f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5">
      <c r="A52" s="121" t="s">
        <v>88</v>
      </c>
      <c r="B52" s="126"/>
      <c r="C52" s="4"/>
      <c r="D52" s="7"/>
      <c r="E52" s="7"/>
      <c r="F52" s="8" t="str">
        <f t="shared" ref="F52" si="108">IF(ISBLANK(B52),"",IF(I52="L","Baixa",IF(I52="A","Média",IF(I52="","","Alta"))))</f>
        <v/>
      </c>
      <c r="G52" s="7" t="str">
        <f t="shared" ref="G52" si="109">CONCATENATE(B52,I52)</f>
        <v/>
      </c>
      <c r="H52" s="5" t="str">
        <f t="shared" ref="H52" si="110">IF(ISBLANK(B52),"",IF(B52="ALI",IF(I52="L",7,IF(I52="A",10,15)),IF(B52="AIE",IF(I52="L",5,IF(I52="A",7,10)),IF(B52="SE",IF(I52="L",4,IF(I52="A",5,7)),IF(OR(B52="EE",B52="CE"),IF(I52="L",3,IF(I52="A",4,6)),0)))))</f>
        <v/>
      </c>
      <c r="I52" s="116" t="str">
        <f t="shared" ref="I52" si="111">IF(OR(ISBLANK(D52),ISBLANK(E52)),IF(OR(B52="ALI",B52="AIE"),"L",IF(OR(B52="EE",B52="SE",B52="CE"),"A","")),IF(B52="EE",IF(E52&gt;=3,IF(D52&gt;=5,"H","A"),IF(E52&gt;=2,IF(D52&gt;=16,"H",IF(D52&lt;=4,"L","A")),IF(D52&lt;=15,"L","A"))),IF(OR(B52="SE",B52="CE"),IF(E52&gt;=4,IF(D52&gt;=6,"H","A"),IF(E52&gt;=2,IF(D52&gt;=20,"H",IF(D52&lt;=5,"L","A")),IF(D52&lt;=19,"L","A"))),IF(OR(B52="ALI",B52="AIE"),IF(E52&gt;=6,IF(D52&gt;=20,"H","A"),IF(E52&gt;=2,IF(D52&gt;=51,"H",IF(D52&lt;=19,"L","A")),IF(D52&lt;=50,"L","A"))),""))))</f>
        <v/>
      </c>
      <c r="J52" s="7" t="str">
        <f t="shared" ref="J52" si="112">CONCATENATE(B52,C52)</f>
        <v/>
      </c>
      <c r="K52" s="9" t="str">
        <f t="shared" ref="K52" si="113">IF(OR(H52="",H52=0),L52,H52)</f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5">
      <c r="A53" s="127" t="s">
        <v>89</v>
      </c>
      <c r="B53" s="130" t="s">
        <v>67</v>
      </c>
      <c r="C53" s="4" t="s">
        <v>49</v>
      </c>
      <c r="D53" s="128">
        <v>17</v>
      </c>
      <c r="E53" s="128">
        <v>6</v>
      </c>
      <c r="F53" s="8" t="str">
        <f t="shared" ref="F53:F55" si="114">IF(ISBLANK(B53),"",IF(I53="L","Baixa",IF(I53="A","Média",IF(I53="","","Alta"))))</f>
        <v>Alta</v>
      </c>
      <c r="G53" s="7" t="str">
        <f t="shared" ref="G53:G55" si="115">CONCATENATE(B53,I53)</f>
        <v>EEH</v>
      </c>
      <c r="H53" s="5">
        <f t="shared" ref="H53:H55" si="116">IF(ISBLANK(B53),"",IF(B53="ALI",IF(I53="L",7,IF(I53="A",10,15)),IF(B53="AIE",IF(I53="L",5,IF(I53="A",7,10)),IF(B53="SE",IF(I53="L",4,IF(I53="A",5,7)),IF(OR(B53="EE",B53="CE"),IF(I53="L",3,IF(I53="A",4,6)),0)))))</f>
        <v>6</v>
      </c>
      <c r="I53" s="116" t="str">
        <f t="shared" ref="I53:I55" si="117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>H</v>
      </c>
      <c r="J53" s="7" t="str">
        <f t="shared" ref="J53:J55" si="118">CONCATENATE(B53,C53)</f>
        <v>EEI</v>
      </c>
      <c r="K53" s="9">
        <f t="shared" ref="K53:K55" si="119">IF(OR(H53="",H53=0),L53,H53)</f>
        <v>6</v>
      </c>
      <c r="L53" s="9">
        <f>IF(NOT(ISERROR(VLOOKUP(B53,Deflatores!G$42:H$64,2,FALSE))),VLOOKUP(B53,Deflatores!G$42:H$64,2,FALSE),IF(OR(ISBLANK(C53),ISBLANK(B53)),"",VLOOKUP(C53,Deflatores!G$4:H$38,2,FALSE)*H53+VLOOKUP(C53,Deflatores!G$4:I$38,3,FALSE)))</f>
        <v>6</v>
      </c>
      <c r="M53" s="10"/>
      <c r="N53" s="10"/>
      <c r="O53" s="6"/>
    </row>
    <row r="54" spans="1:15" ht="13.5" customHeight="1" x14ac:dyDescent="0.25">
      <c r="A54" s="119" t="s">
        <v>90</v>
      </c>
      <c r="B54" s="4" t="s">
        <v>44</v>
      </c>
      <c r="C54" s="4" t="s">
        <v>49</v>
      </c>
      <c r="D54" s="128">
        <v>3</v>
      </c>
      <c r="E54" s="128">
        <v>1</v>
      </c>
      <c r="F54" s="8" t="str">
        <f t="shared" ref="F54" si="120">IF(ISBLANK(B54),"",IF(I54="L","Baixa",IF(I54="A","Média",IF(I54="","","Alta"))))</f>
        <v>Baixa</v>
      </c>
      <c r="G54" s="7" t="str">
        <f t="shared" ref="G54" si="121">CONCATENATE(B54,I54)</f>
        <v>CEL</v>
      </c>
      <c r="H54" s="5">
        <f t="shared" ref="H54" si="122">IF(ISBLANK(B54),"",IF(B54="ALI",IF(I54="L",7,IF(I54="A",10,15)),IF(B54="AIE",IF(I54="L",5,IF(I54="A",7,10)),IF(B54="SE",IF(I54="L",4,IF(I54="A",5,7)),IF(OR(B54="EE",B54="CE"),IF(I54="L",3,IF(I54="A",4,6)),0)))))</f>
        <v>3</v>
      </c>
      <c r="I54" s="116" t="str">
        <f t="shared" ref="I54" si="123">IF(OR(ISBLANK(D54),ISBLANK(E54)),IF(OR(B54="ALI",B54="AIE"),"L",IF(OR(B54="EE",B54="SE",B54="CE"),"A","")),IF(B54="EE",IF(E54&gt;=3,IF(D54&gt;=5,"H","A"),IF(E54&gt;=2,IF(D54&gt;=16,"H",IF(D54&lt;=4,"L","A")),IF(D54&lt;=15,"L","A"))),IF(OR(B54="SE",B54="CE"),IF(E54&gt;=4,IF(D54&gt;=6,"H","A"),IF(E54&gt;=2,IF(D54&gt;=20,"H",IF(D54&lt;=5,"L","A")),IF(D54&lt;=19,"L","A"))),IF(OR(B54="ALI",B54="AIE"),IF(E54&gt;=6,IF(D54&gt;=20,"H","A"),IF(E54&gt;=2,IF(D54&gt;=51,"H",IF(D54&lt;=19,"L","A")),IF(D54&lt;=50,"L","A"))),""))))</f>
        <v>L</v>
      </c>
      <c r="J54" s="7" t="str">
        <f t="shared" ref="J54" si="124">CONCATENATE(B54,C54)</f>
        <v>CEI</v>
      </c>
      <c r="K54" s="9">
        <f t="shared" ref="K54" si="125">IF(OR(H54="",H54=0),L54,H54)</f>
        <v>3</v>
      </c>
      <c r="L54" s="9">
        <f>IF(NOT(ISERROR(VLOOKUP(B54,Deflatores!G$42:H$64,2,FALSE))),VLOOKUP(B54,Deflatores!G$42:H$64,2,FALSE),IF(OR(ISBLANK(C54),ISBLANK(B54)),"",VLOOKUP(C54,Deflatores!G$4:H$38,2,FALSE)*H54+VLOOKUP(C54,Deflatores!G$4:I$38,3,FALSE)))</f>
        <v>3</v>
      </c>
      <c r="M54" s="10"/>
      <c r="N54" s="10"/>
      <c r="O54" s="6"/>
    </row>
    <row r="55" spans="1:15" ht="13.5" customHeight="1" x14ac:dyDescent="0.25">
      <c r="A55" s="127" t="s">
        <v>91</v>
      </c>
      <c r="B55" s="130" t="s">
        <v>67</v>
      </c>
      <c r="C55" s="4" t="s">
        <v>49</v>
      </c>
      <c r="D55" s="128">
        <v>9</v>
      </c>
      <c r="E55" s="128">
        <v>2</v>
      </c>
      <c r="F55" s="8" t="str">
        <f t="shared" si="114"/>
        <v>Média</v>
      </c>
      <c r="G55" s="7" t="str">
        <f t="shared" si="115"/>
        <v>EEA</v>
      </c>
      <c r="H55" s="5">
        <f t="shared" si="116"/>
        <v>4</v>
      </c>
      <c r="I55" s="116" t="str">
        <f t="shared" si="117"/>
        <v>A</v>
      </c>
      <c r="J55" s="7" t="str">
        <f t="shared" si="118"/>
        <v>EEI</v>
      </c>
      <c r="K55" s="9">
        <f t="shared" si="119"/>
        <v>4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4</v>
      </c>
      <c r="M55" s="10"/>
      <c r="N55" s="10"/>
      <c r="O55" s="6"/>
    </row>
    <row r="56" spans="1:15" ht="13.5" customHeight="1" x14ac:dyDescent="0.25">
      <c r="A56" s="129" t="s">
        <v>92</v>
      </c>
      <c r="B56" s="130" t="s">
        <v>44</v>
      </c>
      <c r="C56" s="4" t="s">
        <v>49</v>
      </c>
      <c r="D56" s="128">
        <v>15</v>
      </c>
      <c r="E56" s="128">
        <v>6</v>
      </c>
      <c r="F56" s="8" t="str">
        <f t="shared" si="36"/>
        <v>Alta</v>
      </c>
      <c r="G56" s="7" t="str">
        <f t="shared" si="37"/>
        <v>CEH</v>
      </c>
      <c r="H56" s="5">
        <f t="shared" si="38"/>
        <v>6</v>
      </c>
      <c r="I56" s="116" t="str">
        <f t="shared" si="39"/>
        <v>H</v>
      </c>
      <c r="J56" s="7" t="str">
        <f t="shared" si="40"/>
        <v>CEI</v>
      </c>
      <c r="K56" s="9">
        <f t="shared" si="41"/>
        <v>6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6</v>
      </c>
      <c r="M56" s="10"/>
      <c r="N56" s="10"/>
      <c r="O56" s="6"/>
    </row>
    <row r="57" spans="1:15" x14ac:dyDescent="0.25">
      <c r="A57" s="119"/>
      <c r="B57" s="4"/>
      <c r="C57" s="4"/>
      <c r="D57" s="7"/>
      <c r="E57" s="7"/>
      <c r="F57" s="8" t="str">
        <f t="shared" ref="F57:F62" si="126">IF(ISBLANK(B57),"",IF(I57="L","Baixa",IF(I57="A","Média",IF(I57="","","Alta"))))</f>
        <v/>
      </c>
      <c r="G57" s="7" t="str">
        <f t="shared" ref="G57:G62" si="127">CONCATENATE(B57,I57)</f>
        <v/>
      </c>
      <c r="H57" s="5" t="str">
        <f t="shared" ref="H57:H62" si="128">IF(ISBLANK(B57),"",IF(B57="ALI",IF(I57="L",7,IF(I57="A",10,15)),IF(B57="AIE",IF(I57="L",5,IF(I57="A",7,10)),IF(B57="SE",IF(I57="L",4,IF(I57="A",5,7)),IF(OR(B57="EE",B57="CE"),IF(I57="L",3,IF(I57="A",4,6)),0)))))</f>
        <v/>
      </c>
      <c r="I57" s="116" t="str">
        <f t="shared" ref="I57:I62" si="129">IF(OR(ISBLANK(D57),ISBLANK(E57)),IF(OR(B57="ALI",B57="AIE"),"L",IF(OR(B57="EE",B57="SE",B57="CE"),"A","")),IF(B57="EE",IF(E57&gt;=3,IF(D57&gt;=5,"H","A"),IF(E57&gt;=2,IF(D57&gt;=16,"H",IF(D57&lt;=4,"L","A")),IF(D57&lt;=15,"L","A"))),IF(OR(B57="SE",B57="CE"),IF(E57&gt;=4,IF(D57&gt;=6,"H","A"),IF(E57&gt;=2,IF(D57&gt;=20,"H",IF(D57&lt;=5,"L","A")),IF(D57&lt;=19,"L","A"))),IF(OR(B57="ALI",B57="AIE"),IF(E57&gt;=6,IF(D57&gt;=20,"H","A"),IF(E57&gt;=2,IF(D57&gt;=51,"H",IF(D57&lt;=19,"L","A")),IF(D57&lt;=50,"L","A"))),""))))</f>
        <v/>
      </c>
      <c r="J57" s="7" t="str">
        <f t="shared" ref="J57:J62" si="130">CONCATENATE(B57,C57)</f>
        <v/>
      </c>
      <c r="K57" s="9" t="str">
        <f t="shared" ref="K57:K62" si="131">IF(OR(H57="",H57=0),L57,H57)</f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5">
      <c r="A58" s="121" t="s">
        <v>93</v>
      </c>
      <c r="B58" s="4"/>
      <c r="C58" s="4"/>
      <c r="D58" s="7"/>
      <c r="E58" s="7"/>
      <c r="F58" s="8" t="str">
        <f t="shared" si="126"/>
        <v/>
      </c>
      <c r="G58" s="7" t="str">
        <f t="shared" si="127"/>
        <v/>
      </c>
      <c r="H58" s="5" t="str">
        <f t="shared" si="128"/>
        <v/>
      </c>
      <c r="I58" s="116" t="str">
        <f t="shared" si="129"/>
        <v/>
      </c>
      <c r="J58" s="7" t="str">
        <f t="shared" si="130"/>
        <v/>
      </c>
      <c r="K58" s="9" t="str">
        <f t="shared" si="131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5">
      <c r="A59" s="119" t="s">
        <v>94</v>
      </c>
      <c r="B59" s="4" t="s">
        <v>60</v>
      </c>
      <c r="C59" s="4" t="s">
        <v>49</v>
      </c>
      <c r="D59" s="128">
        <v>8</v>
      </c>
      <c r="E59" s="128">
        <v>3</v>
      </c>
      <c r="F59" s="8" t="str">
        <f>IF(ISBLANK(B59),"",IF(I59="L","Baixa",IF(I59="A","Média",IF(I59="","","Alta"))))</f>
        <v>Baixa</v>
      </c>
      <c r="G59" s="7" t="str">
        <f>CONCATENATE(B59,I59)</f>
        <v>ALIL</v>
      </c>
      <c r="H59" s="5">
        <f>IF(ISBLANK(B59),"",IF(B59="ALI",IF(I59="L",7,IF(I59="A",10,15)),IF(B59="AIE",IF(I59="L",5,IF(I59="A",7,10)),IF(B59="SE",IF(I59="L",4,IF(I59="A",5,7)),IF(OR(B59="EE",B59="CE"),IF(I59="L",3,IF(I59="A",4,6)),0)))))</f>
        <v>7</v>
      </c>
      <c r="I59" s="116" t="str">
        <f>IF(OR(ISBLANK(D59),ISBLANK(E59)),IF(OR(B59="ALI",B59="AIE"),"L",IF(OR(B59="EE",B59="SE",B59="CE"),"A","")),IF(B59="EE",IF(E59&gt;=3,IF(D59&gt;=5,"H","A"),IF(E59&gt;=2,IF(D59&gt;=16,"H",IF(D59&lt;=4,"L","A")),IF(D59&lt;=15,"L","A"))),IF(OR(B59="SE",B59="CE"),IF(E59&gt;=4,IF(D59&gt;=6,"H","A"),IF(E59&gt;=2,IF(D59&gt;=20,"H",IF(D59&lt;=5,"L","A")),IF(D59&lt;=19,"L","A"))),IF(OR(B59="ALI",B59="AIE"),IF(E59&gt;=6,IF(D59&gt;=20,"H","A"),IF(E59&gt;=2,IF(D59&gt;=51,"H",IF(D59&lt;=19,"L","A")),IF(D59&lt;=50,"L","A"))),""))))</f>
        <v>L</v>
      </c>
      <c r="J59" s="7" t="str">
        <f>CONCATENATE(B59,C59)</f>
        <v>ALII</v>
      </c>
      <c r="K59" s="9">
        <f>IF(OR(H59="",H59=0),L59,H59)</f>
        <v>7</v>
      </c>
      <c r="L59" s="9">
        <f>IF(NOT(ISERROR(VLOOKUP(B59,Deflatores!G$42:H$64,2,FALSE))),VLOOKUP(B59,Deflatores!G$42:H$64,2,FALSE),IF(OR(ISBLANK(C59),ISBLANK(B59)),"",VLOOKUP(C59,Deflatores!G$4:H$38,2,FALSE)*H59+VLOOKUP(C59,Deflatores!G$4:I$38,3,FALSE)))</f>
        <v>7</v>
      </c>
      <c r="M59" s="10"/>
      <c r="N59" s="10"/>
      <c r="O59" s="6"/>
    </row>
    <row r="60" spans="1:15" x14ac:dyDescent="0.25">
      <c r="A60" s="127" t="s">
        <v>95</v>
      </c>
      <c r="B60" s="4" t="s">
        <v>44</v>
      </c>
      <c r="C60" s="4" t="s">
        <v>49</v>
      </c>
      <c r="D60" s="128">
        <v>21</v>
      </c>
      <c r="E60" s="128">
        <v>9</v>
      </c>
      <c r="F60" s="8" t="str">
        <f t="shared" si="126"/>
        <v>Alta</v>
      </c>
      <c r="G60" s="7" t="str">
        <f t="shared" si="127"/>
        <v>CEH</v>
      </c>
      <c r="H60" s="5">
        <f t="shared" si="128"/>
        <v>6</v>
      </c>
      <c r="I60" s="116" t="str">
        <f t="shared" si="129"/>
        <v>H</v>
      </c>
      <c r="J60" s="7" t="str">
        <f t="shared" si="130"/>
        <v>CEI</v>
      </c>
      <c r="K60" s="9">
        <f t="shared" si="131"/>
        <v>6</v>
      </c>
      <c r="L60" s="9">
        <f>IF(NOT(ISERROR(VLOOKUP(B60,Deflatores!G$42:H$64,2,FALSE))),VLOOKUP(B60,Deflatores!G$42:H$64,2,FALSE),IF(OR(ISBLANK(C60),ISBLANK(B60)),"",VLOOKUP(C60,Deflatores!G$4:H$38,2,FALSE)*H60+VLOOKUP(C60,Deflatores!G$4:I$38,3,FALSE)))</f>
        <v>6</v>
      </c>
      <c r="M60" s="10"/>
      <c r="N60" s="10"/>
      <c r="O60" s="132"/>
    </row>
    <row r="61" spans="1:15" x14ac:dyDescent="0.25">
      <c r="A61" s="127" t="s">
        <v>96</v>
      </c>
      <c r="B61" s="4" t="s">
        <v>44</v>
      </c>
      <c r="C61" s="4" t="s">
        <v>49</v>
      </c>
      <c r="D61" s="128">
        <v>17</v>
      </c>
      <c r="E61" s="128">
        <v>5</v>
      </c>
      <c r="F61" s="8" t="str">
        <f t="shared" ref="F61" si="132">IF(ISBLANK(B61),"",IF(I61="L","Baixa",IF(I61="A","Média",IF(I61="","","Alta"))))</f>
        <v>Alta</v>
      </c>
      <c r="G61" s="7" t="str">
        <f t="shared" ref="G61" si="133">CONCATENATE(B61,I61)</f>
        <v>CEH</v>
      </c>
      <c r="H61" s="5">
        <f t="shared" ref="H61" si="134">IF(ISBLANK(B61),"",IF(B61="ALI",IF(I61="L",7,IF(I61="A",10,15)),IF(B61="AIE",IF(I61="L",5,IF(I61="A",7,10)),IF(B61="SE",IF(I61="L",4,IF(I61="A",5,7)),IF(OR(B61="EE",B61="CE"),IF(I61="L",3,IF(I61="A",4,6)),0)))))</f>
        <v>6</v>
      </c>
      <c r="I61" s="116" t="str">
        <f t="shared" ref="I61" si="135">IF(OR(ISBLANK(D61),ISBLANK(E61)),IF(OR(B61="ALI",B61="AIE"),"L",IF(OR(B61="EE",B61="SE",B61="CE"),"A","")),IF(B61="EE",IF(E61&gt;=3,IF(D61&gt;=5,"H","A"),IF(E61&gt;=2,IF(D61&gt;=16,"H",IF(D61&lt;=4,"L","A")),IF(D61&lt;=15,"L","A"))),IF(OR(B61="SE",B61="CE"),IF(E61&gt;=4,IF(D61&gt;=6,"H","A"),IF(E61&gt;=2,IF(D61&gt;=20,"H",IF(D61&lt;=5,"L","A")),IF(D61&lt;=19,"L","A"))),IF(OR(B61="ALI",B61="AIE"),IF(E61&gt;=6,IF(D61&gt;=20,"H","A"),IF(E61&gt;=2,IF(D61&gt;=51,"H",IF(D61&lt;=19,"L","A")),IF(D61&lt;=50,"L","A"))),""))))</f>
        <v>H</v>
      </c>
      <c r="J61" s="7" t="str">
        <f t="shared" ref="J61" si="136">CONCATENATE(B61,C61)</f>
        <v>CEI</v>
      </c>
      <c r="K61" s="9">
        <f t="shared" ref="K61" si="137">IF(OR(H61="",H61=0),L61,H61)</f>
        <v>6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6</v>
      </c>
      <c r="M61" s="10"/>
      <c r="N61" s="10"/>
      <c r="O61" s="132"/>
    </row>
    <row r="62" spans="1:15" x14ac:dyDescent="0.25">
      <c r="A62" s="131" t="s">
        <v>97</v>
      </c>
      <c r="B62" s="4" t="s">
        <v>67</v>
      </c>
      <c r="C62" s="4" t="s">
        <v>131</v>
      </c>
      <c r="D62" s="128">
        <v>3</v>
      </c>
      <c r="E62" s="128">
        <v>2</v>
      </c>
      <c r="F62" s="8" t="str">
        <f t="shared" si="126"/>
        <v>Baixa</v>
      </c>
      <c r="G62" s="7" t="str">
        <f t="shared" si="127"/>
        <v>EEL</v>
      </c>
      <c r="H62" s="5">
        <f t="shared" si="128"/>
        <v>3</v>
      </c>
      <c r="I62" s="116" t="str">
        <f t="shared" si="129"/>
        <v>L</v>
      </c>
      <c r="J62" s="7" t="str">
        <f t="shared" si="130"/>
        <v>EEE</v>
      </c>
      <c r="K62" s="9">
        <f t="shared" si="131"/>
        <v>3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1.2000000000000002</v>
      </c>
      <c r="M62" s="10"/>
      <c r="N62" s="10"/>
      <c r="O62" s="6"/>
    </row>
    <row r="63" spans="1:15" x14ac:dyDescent="0.25">
      <c r="A63" s="119"/>
      <c r="B63" s="4"/>
      <c r="C63" s="4"/>
      <c r="D63" s="7"/>
      <c r="E63" s="7"/>
      <c r="F63" s="8" t="str">
        <f t="shared" ref="F63" si="138">IF(ISBLANK(B63),"",IF(I63="L","Baixa",IF(I63="A","Média",IF(I63="","","Alta"))))</f>
        <v/>
      </c>
      <c r="G63" s="7" t="str">
        <f t="shared" ref="G63" si="139">CONCATENATE(B63,I63)</f>
        <v/>
      </c>
      <c r="H63" s="5" t="str">
        <f t="shared" ref="H63" si="140">IF(ISBLANK(B63),"",IF(B63="ALI",IF(I63="L",7,IF(I63="A",10,15)),IF(B63="AIE",IF(I63="L",5,IF(I63="A",7,10)),IF(B63="SE",IF(I63="L",4,IF(I63="A",5,7)),IF(OR(B63="EE",B63="CE"),IF(I63="L",3,IF(I63="A",4,6)),0)))))</f>
        <v/>
      </c>
      <c r="I63" s="116" t="str">
        <f t="shared" ref="I63" si="141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/>
      </c>
      <c r="J63" s="7" t="str">
        <f t="shared" ref="J63" si="142">CONCATENATE(B63,C63)</f>
        <v/>
      </c>
      <c r="K63" s="9" t="str">
        <f t="shared" ref="K63" si="143">IF(OR(H63="",H63=0),L63,H63)</f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5">
      <c r="A64" s="121" t="s">
        <v>98</v>
      </c>
      <c r="B64" s="4"/>
      <c r="C64" s="4"/>
      <c r="D64" s="7"/>
      <c r="E64" s="7"/>
      <c r="F64" s="8" t="str">
        <f t="shared" ref="F64" si="144">IF(ISBLANK(B64),"",IF(I64="L","Baixa",IF(I64="A","Média",IF(I64="","","Alta"))))</f>
        <v/>
      </c>
      <c r="G64" s="7" t="str">
        <f t="shared" ref="G64" si="145">CONCATENATE(B64,I64)</f>
        <v/>
      </c>
      <c r="H64" s="5" t="str">
        <f t="shared" ref="H64" si="146">IF(ISBLANK(B64),"",IF(B64="ALI",IF(I64="L",7,IF(I64="A",10,15)),IF(B64="AIE",IF(I64="L",5,IF(I64="A",7,10)),IF(B64="SE",IF(I64="L",4,IF(I64="A",5,7)),IF(OR(B64="EE",B64="CE"),IF(I64="L",3,IF(I64="A",4,6)),0)))))</f>
        <v/>
      </c>
      <c r="I64" s="116" t="str">
        <f t="shared" ref="I64" si="147">IF(OR(ISBLANK(D64),ISBLANK(E64)),IF(OR(B64="ALI",B64="AIE"),"L",IF(OR(B64="EE",B64="SE",B64="CE"),"A","")),IF(B64="EE",IF(E64&gt;=3,IF(D64&gt;=5,"H","A"),IF(E64&gt;=2,IF(D64&gt;=16,"H",IF(D64&lt;=4,"L","A")),IF(D64&lt;=15,"L","A"))),IF(OR(B64="SE",B64="CE"),IF(E64&gt;=4,IF(D64&gt;=6,"H","A"),IF(E64&gt;=2,IF(D64&gt;=20,"H",IF(D64&lt;=5,"L","A")),IF(D64&lt;=19,"L","A"))),IF(OR(B64="ALI",B64="AIE"),IF(E64&gt;=6,IF(D64&gt;=20,"H","A"),IF(E64&gt;=2,IF(D64&gt;=51,"H",IF(D64&lt;=19,"L","A")),IF(D64&lt;=50,"L","A"))),""))))</f>
        <v/>
      </c>
      <c r="J64" s="7" t="str">
        <f t="shared" ref="J64" si="148">CONCATENATE(B64,C64)</f>
        <v/>
      </c>
      <c r="K64" s="9" t="str">
        <f t="shared" ref="K64" si="149">IF(OR(H64="",H64=0),L64,H64)</f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5">
      <c r="A65" s="133" t="s">
        <v>99</v>
      </c>
      <c r="B65" s="130" t="s">
        <v>67</v>
      </c>
      <c r="C65" s="4" t="s">
        <v>49</v>
      </c>
      <c r="D65" s="128">
        <v>19</v>
      </c>
      <c r="E65" s="128">
        <v>5</v>
      </c>
      <c r="F65" s="8" t="str">
        <f t="shared" ref="F65" si="150">IF(ISBLANK(B65),"",IF(I65="L","Baixa",IF(I65="A","Média",IF(I65="","","Alta"))))</f>
        <v>Alta</v>
      </c>
      <c r="G65" s="7" t="str">
        <f t="shared" ref="G65" si="151">CONCATENATE(B65,I65)</f>
        <v>EEH</v>
      </c>
      <c r="H65" s="5">
        <f t="shared" ref="H65" si="152">IF(ISBLANK(B65),"",IF(B65="ALI",IF(I65="L",7,IF(I65="A",10,15)),IF(B65="AIE",IF(I65="L",5,IF(I65="A",7,10)),IF(B65="SE",IF(I65="L",4,IF(I65="A",5,7)),IF(OR(B65="EE",B65="CE"),IF(I65="L",3,IF(I65="A",4,6)),0)))))</f>
        <v>6</v>
      </c>
      <c r="I65" s="116" t="str">
        <f t="shared" ref="I65" si="153">IF(OR(ISBLANK(D65),ISBLANK(E65)),IF(OR(B65="ALI",B65="AIE"),"L",IF(OR(B65="EE",B65="SE",B65="CE"),"A","")),IF(B65="EE",IF(E65&gt;=3,IF(D65&gt;=5,"H","A"),IF(E65&gt;=2,IF(D65&gt;=16,"H",IF(D65&lt;=4,"L","A")),IF(D65&lt;=15,"L","A"))),IF(OR(B65="SE",B65="CE"),IF(E65&gt;=4,IF(D65&gt;=6,"H","A"),IF(E65&gt;=2,IF(D65&gt;=20,"H",IF(D65&lt;=5,"L","A")),IF(D65&lt;=19,"L","A"))),IF(OR(B65="ALI",B65="AIE"),IF(E65&gt;=6,IF(D65&gt;=20,"H","A"),IF(E65&gt;=2,IF(D65&gt;=51,"H",IF(D65&lt;=19,"L","A")),IF(D65&lt;=50,"L","A"))),""))))</f>
        <v>H</v>
      </c>
      <c r="J65" s="7" t="str">
        <f t="shared" ref="J65" si="154">CONCATENATE(B65,C65)</f>
        <v>EEI</v>
      </c>
      <c r="K65" s="9">
        <f t="shared" ref="K65" si="155">IF(OR(H65="",H65=0),L65,H65)</f>
        <v>6</v>
      </c>
      <c r="L65" s="9">
        <f>IF(NOT(ISERROR(VLOOKUP(B65,Deflatores!G$42:H$64,2,FALSE))),VLOOKUP(B65,Deflatores!G$42:H$64,2,FALSE),IF(OR(ISBLANK(C65),ISBLANK(B65)),"",VLOOKUP(C65,Deflatores!G$4:H$38,2,FALSE)*H65+VLOOKUP(C65,Deflatores!G$4:I$38,3,FALSE)))</f>
        <v>6</v>
      </c>
      <c r="M65" s="10"/>
      <c r="N65" s="10"/>
      <c r="O65" s="132"/>
    </row>
    <row r="66" spans="1:15" x14ac:dyDescent="0.25">
      <c r="A66" s="129" t="s">
        <v>100</v>
      </c>
      <c r="B66" s="137" t="s">
        <v>44</v>
      </c>
      <c r="C66" s="4" t="s">
        <v>49</v>
      </c>
      <c r="D66" s="135">
        <v>19</v>
      </c>
      <c r="E66" s="135">
        <v>10</v>
      </c>
      <c r="F66" s="116" t="str">
        <f t="shared" ref="F66" si="156">IF(ISBLANK(B66),"",IF(I66="L","Baixa",IF(I66="A","Média",IF(I66="","","Alta"))))</f>
        <v>Alta</v>
      </c>
      <c r="G66" s="7" t="str">
        <f t="shared" ref="G66" si="157">CONCATENATE(B66,I66)</f>
        <v>CEH</v>
      </c>
      <c r="H66" s="7">
        <f t="shared" ref="H66" si="158">IF(ISBLANK(B66),"",IF(B66="ALI",IF(I66="L",7,IF(I66="A",10,15)),IF(B66="AIE",IF(I66="L",5,IF(I66="A",7,10)),IF(B66="SE",IF(I66="L",4,IF(I66="A",5,7)),IF(OR(B66="EE",B66="CE"),IF(I66="L",3,IF(I66="A",4,6)),0)))))</f>
        <v>6</v>
      </c>
      <c r="I66" s="116" t="str">
        <f t="shared" ref="I66" si="159">IF(OR(ISBLANK(D66),ISBLANK(E66)),IF(OR(B66="ALI",B66="AIE"),"L",IF(OR(B66="EE",B66="SE",B66="CE"),"A","")),IF(B66="EE",IF(E66&gt;=3,IF(D66&gt;=5,"H","A"),IF(E66&gt;=2,IF(D66&gt;=16,"H",IF(D66&lt;=4,"L","A")),IF(D66&lt;=15,"L","A"))),IF(OR(B66="SE",B66="CE"),IF(E66&gt;=4,IF(D66&gt;=6,"H","A"),IF(E66&gt;=2,IF(D66&gt;=20,"H",IF(D66&lt;=5,"L","A")),IF(D66&lt;=19,"L","A"))),IF(OR(B66="ALI",B66="AIE"),IF(E66&gt;=6,IF(D66&gt;=20,"H","A"),IF(E66&gt;=2,IF(D66&gt;=51,"H",IF(D66&lt;=19,"L","A")),IF(D66&lt;=50,"L","A"))),""))))</f>
        <v>H</v>
      </c>
      <c r="J66" s="7" t="str">
        <f t="shared" ref="J66" si="160">CONCATENATE(B66,C66)</f>
        <v>CEI</v>
      </c>
      <c r="K66" s="134">
        <f t="shared" ref="K66" si="161">IF(OR(H66="",H66=0),L66,H66)</f>
        <v>6</v>
      </c>
      <c r="L66" s="134">
        <f>IF(NOT(ISERROR(VLOOKUP(B66,Deflatores!G$42:H$64,2,FALSE))),VLOOKUP(B66,Deflatores!G$42:H$64,2,FALSE),IF(OR(ISBLANK(C66),ISBLANK(B66)),"",VLOOKUP(C66,Deflatores!G$4:H$38,2,FALSE)*H66+VLOOKUP(C66,Deflatores!G$4:I$38,3,FALSE)))</f>
        <v>6</v>
      </c>
      <c r="M66" s="10"/>
      <c r="N66" s="10"/>
      <c r="O66" s="132"/>
    </row>
    <row r="67" spans="1:15" x14ac:dyDescent="0.25">
      <c r="A67" s="119"/>
      <c r="B67" s="4"/>
      <c r="C67" s="4"/>
      <c r="D67" s="7"/>
      <c r="E67" s="7"/>
      <c r="F67" s="8" t="str">
        <f t="shared" ref="F67" si="162">IF(ISBLANK(B67),"",IF(I67="L","Baixa",IF(I67="A","Média",IF(I67="","","Alta"))))</f>
        <v/>
      </c>
      <c r="G67" s="7" t="str">
        <f t="shared" ref="G67" si="163">CONCATENATE(B67,I67)</f>
        <v/>
      </c>
      <c r="H67" s="5" t="str">
        <f t="shared" ref="H67" si="164">IF(ISBLANK(B67),"",IF(B67="ALI",IF(I67="L",7,IF(I67="A",10,15)),IF(B67="AIE",IF(I67="L",5,IF(I67="A",7,10)),IF(B67="SE",IF(I67="L",4,IF(I67="A",5,7)),IF(OR(B67="EE",B67="CE"),IF(I67="L",3,IF(I67="A",4,6)),0)))))</f>
        <v/>
      </c>
      <c r="I67" s="116" t="str">
        <f t="shared" ref="I67" si="165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/>
      </c>
      <c r="J67" s="7" t="str">
        <f t="shared" ref="J67" si="166">CONCATENATE(B67,C67)</f>
        <v/>
      </c>
      <c r="K67" s="9" t="str">
        <f t="shared" ref="K67" si="167">IF(OR(H67="",H67=0),L67,H67)</f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5">
      <c r="A68" s="121" t="s">
        <v>101</v>
      </c>
      <c r="B68" s="4"/>
      <c r="C68" s="4"/>
      <c r="D68" s="7"/>
      <c r="E68" s="7"/>
      <c r="F68" s="8" t="str">
        <f t="shared" si="36"/>
        <v/>
      </c>
      <c r="G68" s="7" t="str">
        <f t="shared" si="37"/>
        <v/>
      </c>
      <c r="H68" s="5" t="str">
        <f t="shared" si="38"/>
        <v/>
      </c>
      <c r="I68" s="116" t="str">
        <f t="shared" si="39"/>
        <v/>
      </c>
      <c r="J68" s="7" t="str">
        <f t="shared" si="40"/>
        <v/>
      </c>
      <c r="K68" s="9" t="str">
        <f t="shared" si="41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5">
      <c r="A69" s="127" t="s">
        <v>102</v>
      </c>
      <c r="B69" s="130" t="s">
        <v>44</v>
      </c>
      <c r="C69" s="4" t="s">
        <v>49</v>
      </c>
      <c r="D69" s="128">
        <v>17</v>
      </c>
      <c r="E69" s="128">
        <v>10</v>
      </c>
      <c r="F69" s="8" t="str">
        <f t="shared" si="36"/>
        <v>Alta</v>
      </c>
      <c r="G69" s="7" t="str">
        <f t="shared" si="37"/>
        <v>CEH</v>
      </c>
      <c r="H69" s="5">
        <f t="shared" si="38"/>
        <v>6</v>
      </c>
      <c r="I69" s="116" t="str">
        <f t="shared" si="39"/>
        <v>H</v>
      </c>
      <c r="J69" s="7" t="str">
        <f t="shared" si="40"/>
        <v>CEI</v>
      </c>
      <c r="K69" s="9">
        <f t="shared" si="41"/>
        <v>6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6</v>
      </c>
      <c r="M69" s="10"/>
      <c r="N69" s="10"/>
      <c r="O69" s="6"/>
    </row>
    <row r="70" spans="1:15" x14ac:dyDescent="0.25">
      <c r="A70" s="127" t="s">
        <v>103</v>
      </c>
      <c r="B70" s="130" t="s">
        <v>67</v>
      </c>
      <c r="C70" s="4" t="s">
        <v>49</v>
      </c>
      <c r="D70" s="128">
        <v>9</v>
      </c>
      <c r="E70" s="128">
        <v>4</v>
      </c>
      <c r="F70" s="8" t="str">
        <f t="shared" si="36"/>
        <v>Alta</v>
      </c>
      <c r="G70" s="7" t="str">
        <f t="shared" si="37"/>
        <v>EEH</v>
      </c>
      <c r="H70" s="5">
        <f t="shared" si="38"/>
        <v>6</v>
      </c>
      <c r="I70" s="116" t="str">
        <f t="shared" si="39"/>
        <v>H</v>
      </c>
      <c r="J70" s="7" t="str">
        <f t="shared" si="40"/>
        <v>EEI</v>
      </c>
      <c r="K70" s="9">
        <f t="shared" si="41"/>
        <v>6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6</v>
      </c>
      <c r="M70" s="10"/>
      <c r="N70" s="10"/>
      <c r="O70" s="6"/>
    </row>
    <row r="71" spans="1:15" ht="22" x14ac:dyDescent="0.25">
      <c r="A71" s="119" t="s">
        <v>259</v>
      </c>
      <c r="B71" s="4" t="s">
        <v>44</v>
      </c>
      <c r="C71" s="4" t="s">
        <v>49</v>
      </c>
      <c r="D71" s="128">
        <v>3</v>
      </c>
      <c r="E71" s="128">
        <v>1</v>
      </c>
      <c r="F71" s="8" t="str">
        <f t="shared" si="36"/>
        <v>Baixa</v>
      </c>
      <c r="G71" s="7" t="str">
        <f t="shared" si="37"/>
        <v>CEL</v>
      </c>
      <c r="H71" s="5">
        <f t="shared" si="38"/>
        <v>3</v>
      </c>
      <c r="I71" s="116" t="str">
        <f t="shared" si="39"/>
        <v>L</v>
      </c>
      <c r="J71" s="7" t="str">
        <f t="shared" si="40"/>
        <v>CEI</v>
      </c>
      <c r="K71" s="9">
        <f t="shared" si="41"/>
        <v>3</v>
      </c>
      <c r="L71" s="9">
        <f>IF(NOT(ISERROR(VLOOKUP(B71,Deflatores!G$42:H$64,2,FALSE))),VLOOKUP(B71,Deflatores!G$42:H$64,2,FALSE),IF(OR(ISBLANK(C71),ISBLANK(B71)),"",VLOOKUP(C71,Deflatores!G$4:H$38,2,FALSE)*H71+VLOOKUP(C71,Deflatores!G$4:I$38,3,FALSE)))</f>
        <v>3</v>
      </c>
      <c r="M71" s="10"/>
      <c r="N71" s="10"/>
      <c r="O71" s="6" t="s">
        <v>260</v>
      </c>
    </row>
    <row r="72" spans="1:15" x14ac:dyDescent="0.25">
      <c r="A72" s="119"/>
      <c r="B72" s="4"/>
      <c r="C72" s="4"/>
      <c r="D72" s="7"/>
      <c r="E72" s="7"/>
      <c r="F72" s="8" t="str">
        <f t="shared" si="36"/>
        <v/>
      </c>
      <c r="G72" s="7" t="str">
        <f t="shared" si="37"/>
        <v/>
      </c>
      <c r="H72" s="5" t="str">
        <f t="shared" si="38"/>
        <v/>
      </c>
      <c r="I72" s="116" t="str">
        <f t="shared" si="39"/>
        <v/>
      </c>
      <c r="J72" s="7" t="str">
        <f t="shared" si="40"/>
        <v/>
      </c>
      <c r="K72" s="9" t="str">
        <f t="shared" si="41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5">
      <c r="A73" s="121" t="s">
        <v>104</v>
      </c>
      <c r="B73" s="4"/>
      <c r="C73" s="4"/>
      <c r="D73" s="7"/>
      <c r="E73" s="7"/>
      <c r="F73" s="8" t="str">
        <f t="shared" si="36"/>
        <v/>
      </c>
      <c r="G73" s="7" t="str">
        <f t="shared" si="37"/>
        <v/>
      </c>
      <c r="H73" s="5" t="str">
        <f t="shared" si="38"/>
        <v/>
      </c>
      <c r="I73" s="116" t="str">
        <f t="shared" si="39"/>
        <v/>
      </c>
      <c r="J73" s="7" t="str">
        <f t="shared" si="40"/>
        <v/>
      </c>
      <c r="K73" s="9" t="str">
        <f t="shared" si="41"/>
        <v/>
      </c>
      <c r="L73" s="9" t="str">
        <f>IF(NOT(ISERROR(VLOOKUP(B73,[1]Deflatores!G$42:H$64,2,FALSE))),VLOOKUP(B73,[1]Deflatores!G$42:H$64,2,FALSE),IF(OR(ISBLANK(C73),ISBLANK(B73)),"",VLOOKUP(C73,[1]Deflatores!G$4:H$38,2,FALSE)*H73+VLOOKUP(C73,[1]Deflatores!G$4:I$38,3,FALSE)))</f>
        <v/>
      </c>
      <c r="M73" s="10"/>
      <c r="N73" s="10"/>
      <c r="O73" s="6"/>
    </row>
    <row r="74" spans="1:15" x14ac:dyDescent="0.25">
      <c r="A74" s="119" t="s">
        <v>245</v>
      </c>
      <c r="B74" s="4" t="s">
        <v>60</v>
      </c>
      <c r="C74" s="4" t="s">
        <v>49</v>
      </c>
      <c r="D74" s="128">
        <v>9</v>
      </c>
      <c r="E74" s="128">
        <v>1</v>
      </c>
      <c r="F74" s="8" t="str">
        <f>IF(ISBLANK(B74),"",IF(I74="L","Baixa",IF(I74="A","Média",IF(I74="","","Alta"))))</f>
        <v>Baixa</v>
      </c>
      <c r="G74" s="7" t="str">
        <f>CONCATENATE(B74,I74)</f>
        <v>ALIL</v>
      </c>
      <c r="H74" s="5">
        <f>IF(ISBLANK(B74),"",IF(B74="ALI",IF(I74="L",7,IF(I74="A",10,15)),IF(B74="AIE",IF(I74="L",5,IF(I74="A",7,10)),IF(B74="SE",IF(I74="L",4,IF(I74="A",5,7)),IF(OR(B74="EE",B74="CE"),IF(I74="L",3,IF(I74="A",4,6)),0)))))</f>
        <v>7</v>
      </c>
      <c r="I74" s="116" t="str">
        <f>IF(OR(ISBLANK(D74),ISBLANK(E74)),IF(OR(B74="ALI",B74="AIE"),"L",IF(OR(B74="EE",B74="SE",B74="CE"),"A","")),IF(B74="EE",IF(E74&gt;=3,IF(D74&gt;=5,"H","A"),IF(E74&gt;=2,IF(D74&gt;=16,"H",IF(D74&lt;=4,"L","A")),IF(D74&lt;=15,"L","A"))),IF(OR(B74="SE",B74="CE"),IF(E74&gt;=4,IF(D74&gt;=6,"H","A"),IF(E74&gt;=2,IF(D74&gt;=20,"H",IF(D74&lt;=5,"L","A")),IF(D74&lt;=19,"L","A"))),IF(OR(B74="ALI",B74="AIE"),IF(E74&gt;=6,IF(D74&gt;=20,"H","A"),IF(E74&gt;=2,IF(D74&gt;=51,"H",IF(D74&lt;=19,"L","A")),IF(D74&lt;=50,"L","A"))),""))))</f>
        <v>L</v>
      </c>
      <c r="J74" s="7" t="str">
        <f>CONCATENATE(B74,C74)</f>
        <v>ALII</v>
      </c>
      <c r="K74" s="9">
        <f>IF(OR(H74="",H74=0),L74,H74)</f>
        <v>7</v>
      </c>
      <c r="L74" s="9">
        <f>IF(NOT(ISERROR(VLOOKUP(B74,Deflatores!G$42:H$64,2,FALSE))),VLOOKUP(B74,Deflatores!G$42:H$64,2,FALSE),IF(OR(ISBLANK(C74),ISBLANK(B74)),"",VLOOKUP(C74,Deflatores!G$4:H$38,2,FALSE)*H74+VLOOKUP(C74,Deflatores!G$4:I$38,3,FALSE)))</f>
        <v>7</v>
      </c>
      <c r="M74" s="10"/>
      <c r="N74" s="10"/>
      <c r="O74" s="6"/>
    </row>
    <row r="75" spans="1:15" x14ac:dyDescent="0.25">
      <c r="A75" s="119" t="s">
        <v>246</v>
      </c>
      <c r="B75" s="4" t="s">
        <v>44</v>
      </c>
      <c r="C75" s="4" t="s">
        <v>49</v>
      </c>
      <c r="D75" s="128">
        <v>3</v>
      </c>
      <c r="E75" s="128">
        <v>1</v>
      </c>
      <c r="F75" s="8" t="str">
        <f t="shared" si="36"/>
        <v>Baixa</v>
      </c>
      <c r="G75" s="7" t="str">
        <f t="shared" si="37"/>
        <v>CEL</v>
      </c>
      <c r="H75" s="5">
        <f t="shared" si="38"/>
        <v>3</v>
      </c>
      <c r="I75" s="116" t="str">
        <f t="shared" si="39"/>
        <v>L</v>
      </c>
      <c r="J75" s="7" t="str">
        <f t="shared" si="40"/>
        <v>CEI</v>
      </c>
      <c r="K75" s="9">
        <f t="shared" si="41"/>
        <v>3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3</v>
      </c>
      <c r="M75" s="10"/>
      <c r="N75" s="10"/>
      <c r="O75" s="6"/>
    </row>
    <row r="76" spans="1:15" x14ac:dyDescent="0.25">
      <c r="A76" s="119" t="s">
        <v>105</v>
      </c>
      <c r="B76" s="4" t="s">
        <v>106</v>
      </c>
      <c r="C76" s="4" t="s">
        <v>49</v>
      </c>
      <c r="D76" s="7">
        <v>21</v>
      </c>
      <c r="E76" s="7">
        <v>6</v>
      </c>
      <c r="F76" s="8" t="str">
        <f t="shared" si="36"/>
        <v>Alta</v>
      </c>
      <c r="G76" s="7" t="str">
        <f t="shared" si="37"/>
        <v>SEH</v>
      </c>
      <c r="H76" s="5">
        <f t="shared" si="38"/>
        <v>7</v>
      </c>
      <c r="I76" s="116" t="str">
        <f t="shared" si="39"/>
        <v>H</v>
      </c>
      <c r="J76" s="7" t="str">
        <f t="shared" si="40"/>
        <v>SEI</v>
      </c>
      <c r="K76" s="9">
        <f t="shared" si="41"/>
        <v>7</v>
      </c>
      <c r="L76" s="9">
        <f>IF(NOT(ISERROR(VLOOKUP(B76,[1]Deflatores!G$42:H$64,2,FALSE))),VLOOKUP(B76,[1]Deflatores!G$42:H$64,2,FALSE),IF(OR(ISBLANK(C76),ISBLANK(B76)),"",VLOOKUP(C76,[1]Deflatores!G$4:H$38,2,FALSE)*H76+VLOOKUP(C76,[1]Deflatores!G$4:I$38,3,FALSE)))</f>
        <v>7</v>
      </c>
      <c r="M76" s="10"/>
      <c r="N76" s="10"/>
      <c r="O76" s="6"/>
    </row>
    <row r="77" spans="1:15" x14ac:dyDescent="0.25">
      <c r="A77" s="119" t="s">
        <v>107</v>
      </c>
      <c r="B77" s="4" t="s">
        <v>67</v>
      </c>
      <c r="C77" s="4" t="s">
        <v>49</v>
      </c>
      <c r="D77" s="7">
        <v>13</v>
      </c>
      <c r="E77" s="7">
        <v>1</v>
      </c>
      <c r="F77" s="8" t="str">
        <f t="shared" si="36"/>
        <v>Baixa</v>
      </c>
      <c r="G77" s="7" t="str">
        <f t="shared" si="37"/>
        <v>EEL</v>
      </c>
      <c r="H77" s="5">
        <f t="shared" si="38"/>
        <v>3</v>
      </c>
      <c r="I77" s="116" t="str">
        <f t="shared" si="39"/>
        <v>L</v>
      </c>
      <c r="J77" s="7" t="str">
        <f t="shared" si="40"/>
        <v>EEI</v>
      </c>
      <c r="K77" s="9">
        <f t="shared" si="41"/>
        <v>3</v>
      </c>
      <c r="L77" s="9">
        <f>IF(NOT(ISERROR(VLOOKUP(B77,[1]Deflatores!G$42:H$64,2,FALSE))),VLOOKUP(B77,[1]Deflatores!G$42:H$64,2,FALSE),IF(OR(ISBLANK(C77),ISBLANK(B77)),"",VLOOKUP(C77,[1]Deflatores!G$4:H$38,2,FALSE)*H77+VLOOKUP(C77,[1]Deflatores!G$4:I$38,3,FALSE)))</f>
        <v>3</v>
      </c>
      <c r="M77" s="10"/>
      <c r="N77" s="10"/>
      <c r="O77" s="6"/>
    </row>
    <row r="78" spans="1:15" x14ac:dyDescent="0.25">
      <c r="A78" s="119" t="s">
        <v>108</v>
      </c>
      <c r="B78" s="4" t="s">
        <v>44</v>
      </c>
      <c r="C78" s="4" t="s">
        <v>49</v>
      </c>
      <c r="D78" s="7">
        <v>13</v>
      </c>
      <c r="E78" s="7">
        <v>3</v>
      </c>
      <c r="F78" s="8" t="str">
        <f t="shared" si="36"/>
        <v>Média</v>
      </c>
      <c r="G78" s="7" t="str">
        <f t="shared" si="37"/>
        <v>CEA</v>
      </c>
      <c r="H78" s="5">
        <f t="shared" si="38"/>
        <v>4</v>
      </c>
      <c r="I78" s="116" t="str">
        <f t="shared" si="39"/>
        <v>A</v>
      </c>
      <c r="J78" s="7" t="str">
        <f t="shared" si="40"/>
        <v>CEI</v>
      </c>
      <c r="K78" s="9">
        <f t="shared" si="41"/>
        <v>4</v>
      </c>
      <c r="L78" s="9">
        <f>IF(NOT(ISERROR(VLOOKUP(B78,[1]Deflatores!G$42:H$64,2,FALSE))),VLOOKUP(B78,[1]Deflatores!G$42:H$64,2,FALSE),IF(OR(ISBLANK(C78),ISBLANK(B78)),"",VLOOKUP(C78,[1]Deflatores!G$4:H$38,2,FALSE)*H78+VLOOKUP(C78,[1]Deflatores!G$4:I$38,3,FALSE)))</f>
        <v>4</v>
      </c>
      <c r="M78" s="10"/>
      <c r="N78" s="10"/>
      <c r="O78" s="6"/>
    </row>
    <row r="79" spans="1:15" x14ac:dyDescent="0.25">
      <c r="A79" s="119" t="s">
        <v>247</v>
      </c>
      <c r="B79" s="4" t="s">
        <v>44</v>
      </c>
      <c r="C79" s="4" t="s">
        <v>49</v>
      </c>
      <c r="D79" s="7">
        <v>13</v>
      </c>
      <c r="E79" s="7">
        <v>3</v>
      </c>
      <c r="F79" s="8" t="str">
        <f>IF(ISBLANK(B79),"",IF(I79="L","Baixa",IF(I79="A","Média",IF(I79="","","Alta"))))</f>
        <v>Média</v>
      </c>
      <c r="G79" s="7" t="str">
        <f>CONCATENATE(B79,I79)</f>
        <v>CEA</v>
      </c>
      <c r="H79" s="5">
        <f>IF(ISBLANK(B79),"",IF(B79="ALI",IF(I79="L",7,IF(I79="A",10,15)),IF(B79="AIE",IF(I79="L",5,IF(I79="A",7,10)),IF(B79="SE",IF(I79="L",4,IF(I79="A",5,7)),IF(OR(B79="EE",B79="CE"),IF(I79="L",3,IF(I79="A",4,6)),0)))))</f>
        <v>4</v>
      </c>
      <c r="I79" s="116" t="str">
        <f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>A</v>
      </c>
      <c r="J79" s="7" t="str">
        <f>CONCATENATE(B79,C79)</f>
        <v>CEI</v>
      </c>
      <c r="K79" s="9">
        <f>IF(OR(H79="",H79=0),L79,H79)</f>
        <v>4</v>
      </c>
      <c r="L79" s="9">
        <f>IF(NOT(ISERROR(VLOOKUP(B79,[1]Deflatores!G$42:H$64,2,FALSE))),VLOOKUP(B79,[1]Deflatores!G$42:H$64,2,FALSE),IF(OR(ISBLANK(C79),ISBLANK(B79)),"",VLOOKUP(C79,[1]Deflatores!G$4:H$38,2,FALSE)*H79+VLOOKUP(C79,[1]Deflatores!G$4:I$38,3,FALSE)))</f>
        <v>4</v>
      </c>
      <c r="M79" s="10"/>
      <c r="N79" s="10"/>
      <c r="O79" s="6"/>
    </row>
    <row r="80" spans="1:15" x14ac:dyDescent="0.25">
      <c r="A80" s="119"/>
      <c r="B80" s="4"/>
      <c r="C80" s="4"/>
      <c r="D80" s="7"/>
      <c r="E80" s="7"/>
      <c r="F80" s="8" t="str">
        <f>IF(ISBLANK(B80),"",IF(I80="L","Baixa",IF(I80="A","Média",IF(I80="","","Alta"))))</f>
        <v/>
      </c>
      <c r="G80" s="7" t="str">
        <f>CONCATENATE(B80,I80)</f>
        <v/>
      </c>
      <c r="H80" s="5" t="str">
        <f>IF(ISBLANK(B80),"",IF(B80="ALI",IF(I80="L",7,IF(I80="A",10,15)),IF(B80="AIE",IF(I80="L",5,IF(I80="A",7,10)),IF(B80="SE",IF(I80="L",4,IF(I80="A",5,7)),IF(OR(B80="EE",B80="CE"),IF(I80="L",3,IF(I80="A",4,6)),0)))))</f>
        <v/>
      </c>
      <c r="I80" s="116" t="str">
        <f>IF(OR(ISBLANK(D80),ISBLANK(E80)),IF(OR(B80="ALI",B80="AIE"),"L",IF(OR(B80="EE",B80="SE",B80="CE"),"A","")),IF(B80="EE",IF(E80&gt;=3,IF(D80&gt;=5,"H","A"),IF(E80&gt;=2,IF(D80&gt;=16,"H",IF(D80&lt;=4,"L","A")),IF(D80&lt;=15,"L","A"))),IF(OR(B80="SE",B80="CE"),IF(E80&gt;=4,IF(D80&gt;=6,"H","A"),IF(E80&gt;=2,IF(D80&gt;=20,"H",IF(D80&lt;=5,"L","A")),IF(D80&lt;=19,"L","A"))),IF(OR(B80="ALI",B80="AIE"),IF(E80&gt;=6,IF(D80&gt;=20,"H","A"),IF(E80&gt;=2,IF(D80&gt;=51,"H",IF(D80&lt;=19,"L","A")),IF(D80&lt;=50,"L","A"))),""))))</f>
        <v/>
      </c>
      <c r="J80" s="7" t="str">
        <f>CONCATENATE(B80,C80)</f>
        <v/>
      </c>
      <c r="K80" s="9" t="str">
        <f>IF(OR(H80="",H80=0),L80,H80)</f>
        <v/>
      </c>
      <c r="L80" s="9" t="str">
        <f>IF(NOT(ISERROR(VLOOKUP(B80,[1]Deflatores!G$42:H$64,2,FALSE))),VLOOKUP(B80,[1]Deflatores!G$42:H$64,2,FALSE),IF(OR(ISBLANK(C80),ISBLANK(B80)),"",VLOOKUP(C80,[1]Deflatores!G$4:H$38,2,FALSE)*H80+VLOOKUP(C80,[1]Deflatores!G$4:I$38,3,FALSE)))</f>
        <v/>
      </c>
      <c r="M80" s="10"/>
      <c r="N80" s="10"/>
      <c r="O80" s="6"/>
    </row>
    <row r="81" spans="1:15" x14ac:dyDescent="0.25">
      <c r="A81" s="121" t="s">
        <v>109</v>
      </c>
      <c r="B81" s="4"/>
      <c r="C81" s="4"/>
      <c r="D81" s="7"/>
      <c r="E81" s="7"/>
      <c r="F81" s="8" t="str">
        <f>IF(ISBLANK(B81),"",IF(I81="L","Baixa",IF(I81="A","Média",IF(I81="","","Alta"))))</f>
        <v/>
      </c>
      <c r="G81" s="7" t="str">
        <f>CONCATENATE(B81,I81)</f>
        <v/>
      </c>
      <c r="H81" s="5" t="str">
        <f>IF(ISBLANK(B81),"",IF(B81="ALI",IF(I81="L",7,IF(I81="A",10,15)),IF(B81="AIE",IF(I81="L",5,IF(I81="A",7,10)),IF(B81="SE",IF(I81="L",4,IF(I81="A",5,7)),IF(OR(B81="EE",B81="CE"),IF(I81="L",3,IF(I81="A",4,6)),0)))))</f>
        <v/>
      </c>
      <c r="I81" s="116" t="str">
        <f>IF(OR(ISBLANK(D81),ISBLANK(E81)),IF(OR(B81="ALI",B81="AIE"),"L",IF(OR(B81="EE",B81="SE",B81="CE"),"A","")),IF(B81="EE",IF(E81&gt;=3,IF(D81&gt;=5,"H","A"),IF(E81&gt;=2,IF(D81&gt;=16,"H",IF(D81&lt;=4,"L","A")),IF(D81&lt;=15,"L","A"))),IF(OR(B81="SE",B81="CE"),IF(E81&gt;=4,IF(D81&gt;=6,"H","A"),IF(E81&gt;=2,IF(D81&gt;=20,"H",IF(D81&lt;=5,"L","A")),IF(D81&lt;=19,"L","A"))),IF(OR(B81="ALI",B81="AIE"),IF(E81&gt;=6,IF(D81&gt;=20,"H","A"),IF(E81&gt;=2,IF(D81&gt;=51,"H",IF(D81&lt;=19,"L","A")),IF(D81&lt;=50,"L","A"))),""))))</f>
        <v/>
      </c>
      <c r="J81" s="7" t="str">
        <f>CONCATENATE(B81,C81)</f>
        <v/>
      </c>
      <c r="K81" s="9" t="str">
        <f>IF(OR(H81="",H81=0),L81,H81)</f>
        <v/>
      </c>
      <c r="L81" s="9" t="str">
        <f>IF(NOT(ISERROR(VLOOKUP(B81,[1]Deflatores!G$42:H$64,2,FALSE))),VLOOKUP(B81,[1]Deflatores!G$42:H$64,2,FALSE),IF(OR(ISBLANK(C81),ISBLANK(B81)),"",VLOOKUP(C81,[1]Deflatores!G$4:H$38,2,FALSE)*H81+VLOOKUP(C81,[1]Deflatores!G$4:I$38,3,FALSE)))</f>
        <v/>
      </c>
      <c r="M81" s="10"/>
      <c r="N81" s="10"/>
      <c r="O81" s="6"/>
    </row>
    <row r="82" spans="1:15" ht="13.5" customHeight="1" x14ac:dyDescent="0.25">
      <c r="A82" s="119" t="s">
        <v>111</v>
      </c>
      <c r="B82" s="4" t="s">
        <v>48</v>
      </c>
      <c r="C82" s="4" t="s">
        <v>49</v>
      </c>
      <c r="D82" s="7">
        <v>9</v>
      </c>
      <c r="E82" s="7">
        <v>1</v>
      </c>
      <c r="F82" s="8" t="str">
        <f t="shared" ref="F82:F93" si="168">IF(ISBLANK(B82),"",IF(I82="L","Baixa",IF(I82="A","Média",IF(I82="","","Alta"))))</f>
        <v>Baixa</v>
      </c>
      <c r="G82" s="7" t="str">
        <f t="shared" ref="G82:G93" si="169">CONCATENATE(B82,I82)</f>
        <v>AIEL</v>
      </c>
      <c r="H82" s="5">
        <f t="shared" ref="H82:H93" si="170">IF(ISBLANK(B82),"",IF(B82="ALI",IF(I82="L",7,IF(I82="A",10,15)),IF(B82="AIE",IF(I82="L",5,IF(I82="A",7,10)),IF(B82="SE",IF(I82="L",4,IF(I82="A",5,7)),IF(OR(B82="EE",B82="CE"),IF(I82="L",3,IF(I82="A",4,6)),0)))))</f>
        <v>5</v>
      </c>
      <c r="I82" s="116" t="str">
        <f t="shared" ref="I82:I93" si="171">IF(OR(ISBLANK(D82),ISBLANK(E82)),IF(OR(B82="ALI",B82="AIE"),"L",IF(OR(B82="EE",B82="SE",B82="CE"),"A","")),IF(B82="EE",IF(E82&gt;=3,IF(D82&gt;=5,"H","A"),IF(E82&gt;=2,IF(D82&gt;=16,"H",IF(D82&lt;=4,"L","A")),IF(D82&lt;=15,"L","A"))),IF(OR(B82="SE",B82="CE"),IF(E82&gt;=4,IF(D82&gt;=6,"H","A"),IF(E82&gt;=2,IF(D82&gt;=20,"H",IF(D82&lt;=5,"L","A")),IF(D82&lt;=19,"L","A"))),IF(OR(B82="ALI",B82="AIE"),IF(E82&gt;=6,IF(D82&gt;=20,"H","A"),IF(E82&gt;=2,IF(D82&gt;=51,"H",IF(D82&lt;=19,"L","A")),IF(D82&lt;=50,"L","A"))),""))))</f>
        <v>L</v>
      </c>
      <c r="J82" s="7" t="str">
        <f t="shared" ref="J82:J93" si="172">CONCATENATE(B82,C82)</f>
        <v>AIEI</v>
      </c>
      <c r="K82" s="9">
        <f t="shared" ref="K82" si="173">IF(OR(H82="",H82=0),L82,H82)</f>
        <v>5</v>
      </c>
      <c r="L82" s="9">
        <f>IF(NOT(ISERROR(VLOOKUP(B82,[1]Deflatores!G$42:H$64,2,FALSE))),VLOOKUP(B82,[1]Deflatores!G$42:H$64,2,FALSE),IF(OR(ISBLANK(C82),ISBLANK(B82)),"",VLOOKUP(C82,[1]Deflatores!G$4:H$38,2,FALSE)*H82+VLOOKUP(C82,[1]Deflatores!G$4:I$38,3,FALSE)))</f>
        <v>5</v>
      </c>
      <c r="M82" s="10"/>
      <c r="N82" s="10"/>
      <c r="O82" s="6"/>
    </row>
    <row r="83" spans="1:15" ht="15.75" customHeight="1" x14ac:dyDescent="0.25">
      <c r="A83" s="119" t="s">
        <v>248</v>
      </c>
      <c r="B83" s="4" t="s">
        <v>67</v>
      </c>
      <c r="C83" s="4" t="s">
        <v>49</v>
      </c>
      <c r="D83" s="7">
        <v>11</v>
      </c>
      <c r="E83" s="7">
        <v>4</v>
      </c>
      <c r="F83" s="8" t="str">
        <f t="shared" si="168"/>
        <v>Alta</v>
      </c>
      <c r="G83" s="7" t="str">
        <f t="shared" si="169"/>
        <v>EEH</v>
      </c>
      <c r="H83" s="5">
        <f t="shared" si="170"/>
        <v>6</v>
      </c>
      <c r="I83" s="116" t="str">
        <f t="shared" si="171"/>
        <v>H</v>
      </c>
      <c r="J83" s="7" t="str">
        <f t="shared" si="172"/>
        <v>EEI</v>
      </c>
      <c r="K83" s="9">
        <f t="shared" si="41"/>
        <v>6</v>
      </c>
      <c r="L83" s="9">
        <f>IF(NOT(ISERROR(VLOOKUP(B83,[1]Deflatores!G$42:H$64,2,FALSE))),VLOOKUP(B83,[1]Deflatores!G$42:H$64,2,FALSE),IF(OR(ISBLANK(C83),ISBLANK(B83)),"",VLOOKUP(C83,[1]Deflatores!G$4:H$38,2,FALSE)*H83+VLOOKUP(C83,[1]Deflatores!G$4:I$38,3,FALSE)))</f>
        <v>6</v>
      </c>
      <c r="M83" s="10"/>
      <c r="N83" s="10"/>
      <c r="O83" s="6"/>
    </row>
    <row r="84" spans="1:15" ht="15" customHeight="1" x14ac:dyDescent="0.25">
      <c r="A84" s="119" t="s">
        <v>249</v>
      </c>
      <c r="B84" s="4" t="s">
        <v>44</v>
      </c>
      <c r="C84" s="4" t="s">
        <v>49</v>
      </c>
      <c r="D84" s="7">
        <v>11</v>
      </c>
      <c r="E84" s="7">
        <v>4</v>
      </c>
      <c r="F84" s="8" t="str">
        <f>IF(ISBLANK(B84),"",IF(I84="L","Baixa",IF(I84="A","Média",IF(I84="","","Alta"))))</f>
        <v>Alta</v>
      </c>
      <c r="G84" s="7" t="str">
        <f>CONCATENATE(B84,I84)</f>
        <v>CEH</v>
      </c>
      <c r="H84" s="5">
        <f>IF(ISBLANK(B84),"",IF(B84="ALI",IF(I84="L",7,IF(I84="A",10,15)),IF(B84="AIE",IF(I84="L",5,IF(I84="A",7,10)),IF(B84="SE",IF(I84="L",4,IF(I84="A",5,7)),IF(OR(B84="EE",B84="CE"),IF(I84="L",3,IF(I84="A",4,6)),0)))))</f>
        <v>6</v>
      </c>
      <c r="I84" s="116" t="str">
        <f>IF(OR(ISBLANK(D84),ISBLANK(E84)),IF(OR(B84="ALI",B84="AIE"),"L",IF(OR(B84="EE",B84="SE",B84="CE"),"A","")),IF(B84="EE",IF(E84&gt;=3,IF(D84&gt;=5,"H","A"),IF(E84&gt;=2,IF(D84&gt;=16,"H",IF(D84&lt;=4,"L","A")),IF(D84&lt;=15,"L","A"))),IF(OR(B84="SE",B84="CE"),IF(E84&gt;=4,IF(D84&gt;=6,"H","A"),IF(E84&gt;=2,IF(D84&gt;=20,"H",IF(D84&lt;=5,"L","A")),IF(D84&lt;=19,"L","A"))),IF(OR(B84="ALI",B84="AIE"),IF(E84&gt;=6,IF(D84&gt;=20,"H","A"),IF(E84&gt;=2,IF(D84&gt;=51,"H",IF(D84&lt;=19,"L","A")),IF(D84&lt;=50,"L","A"))),""))))</f>
        <v>H</v>
      </c>
      <c r="J84" s="7" t="str">
        <f>CONCATENATE(B84,C84)</f>
        <v>CEI</v>
      </c>
      <c r="K84" s="9">
        <f>IF(OR(H84="",H84=0),L84,H84)</f>
        <v>6</v>
      </c>
      <c r="L84" s="9">
        <f>IF(NOT(ISERROR(VLOOKUP(B84,[1]Deflatores!G$42:H$64,2,FALSE))),VLOOKUP(B84,[1]Deflatores!G$42:H$64,2,FALSE),IF(OR(ISBLANK(C84),ISBLANK(B84)),"",VLOOKUP(C84,[1]Deflatores!G$4:H$38,2,FALSE)*H84+VLOOKUP(C84,[1]Deflatores!G$4:I$38,3,FALSE)))</f>
        <v>6</v>
      </c>
      <c r="M84" s="10"/>
      <c r="N84" s="10"/>
      <c r="O84" s="6"/>
    </row>
    <row r="85" spans="1:15" ht="15.75" customHeight="1" x14ac:dyDescent="0.25">
      <c r="A85" s="119" t="s">
        <v>250</v>
      </c>
      <c r="B85" s="4" t="s">
        <v>67</v>
      </c>
      <c r="C85" s="4" t="s">
        <v>49</v>
      </c>
      <c r="D85" s="7">
        <v>11</v>
      </c>
      <c r="E85" s="7">
        <v>4</v>
      </c>
      <c r="F85" s="8" t="str">
        <f t="shared" ref="F85" si="174">IF(ISBLANK(B85),"",IF(I85="L","Baixa",IF(I85="A","Média",IF(I85="","","Alta"))))</f>
        <v>Alta</v>
      </c>
      <c r="G85" s="7" t="str">
        <f t="shared" ref="G85" si="175">CONCATENATE(B85,I85)</f>
        <v>EEH</v>
      </c>
      <c r="H85" s="5">
        <f t="shared" ref="H85" si="176">IF(ISBLANK(B85),"",IF(B85="ALI",IF(I85="L",7,IF(I85="A",10,15)),IF(B85="AIE",IF(I85="L",5,IF(I85="A",7,10)),IF(B85="SE",IF(I85="L",4,IF(I85="A",5,7)),IF(OR(B85="EE",B85="CE"),IF(I85="L",3,IF(I85="A",4,6)),0)))))</f>
        <v>6</v>
      </c>
      <c r="I85" s="116" t="str">
        <f t="shared" ref="I85" si="177">IF(OR(ISBLANK(D85),ISBLANK(E85)),IF(OR(B85="ALI",B85="AIE"),"L",IF(OR(B85="EE",B85="SE",B85="CE"),"A","")),IF(B85="EE",IF(E85&gt;=3,IF(D85&gt;=5,"H","A"),IF(E85&gt;=2,IF(D85&gt;=16,"H",IF(D85&lt;=4,"L","A")),IF(D85&lt;=15,"L","A"))),IF(OR(B85="SE",B85="CE"),IF(E85&gt;=4,IF(D85&gt;=6,"H","A"),IF(E85&gt;=2,IF(D85&gt;=20,"H",IF(D85&lt;=5,"L","A")),IF(D85&lt;=19,"L","A"))),IF(OR(B85="ALI",B85="AIE"),IF(E85&gt;=6,IF(D85&gt;=20,"H","A"),IF(E85&gt;=2,IF(D85&gt;=51,"H",IF(D85&lt;=19,"L","A")),IF(D85&lt;=50,"L","A"))),""))))</f>
        <v>H</v>
      </c>
      <c r="J85" s="7" t="str">
        <f t="shared" ref="J85" si="178">CONCATENATE(B85,C85)</f>
        <v>EEI</v>
      </c>
      <c r="K85" s="9">
        <f t="shared" ref="K85" si="179">IF(OR(H85="",H85=0),L85,H85)</f>
        <v>6</v>
      </c>
      <c r="L85" s="9">
        <f>IF(NOT(ISERROR(VLOOKUP(B85,[1]Deflatores!G$42:H$64,2,FALSE))),VLOOKUP(B85,[1]Deflatores!G$42:H$64,2,FALSE),IF(OR(ISBLANK(C85),ISBLANK(B85)),"",VLOOKUP(C85,[1]Deflatores!G$4:H$38,2,FALSE)*H85+VLOOKUP(C85,[1]Deflatores!G$4:I$38,3,FALSE)))</f>
        <v>6</v>
      </c>
      <c r="M85" s="10"/>
      <c r="N85" s="10"/>
      <c r="O85" s="6"/>
    </row>
    <row r="86" spans="1:15" ht="15.75" customHeight="1" x14ac:dyDescent="0.25">
      <c r="A86" s="139" t="s">
        <v>110</v>
      </c>
      <c r="B86" s="4" t="s">
        <v>44</v>
      </c>
      <c r="C86" s="4" t="s">
        <v>49</v>
      </c>
      <c r="D86" s="7">
        <v>8</v>
      </c>
      <c r="E86" s="7">
        <v>4</v>
      </c>
      <c r="F86" s="8" t="str">
        <f t="shared" si="168"/>
        <v>Alta</v>
      </c>
      <c r="G86" s="7" t="str">
        <f t="shared" si="169"/>
        <v>CEH</v>
      </c>
      <c r="H86" s="5">
        <f t="shared" si="170"/>
        <v>6</v>
      </c>
      <c r="I86" s="116" t="str">
        <f t="shared" si="171"/>
        <v>H</v>
      </c>
      <c r="J86" s="7" t="str">
        <f t="shared" si="172"/>
        <v>CEI</v>
      </c>
      <c r="K86" s="9">
        <f t="shared" si="41"/>
        <v>6</v>
      </c>
      <c r="L86" s="9">
        <f>IF(NOT(ISERROR(VLOOKUP(B86,[1]Deflatores!G$42:H$64,2,FALSE))),VLOOKUP(B86,[1]Deflatores!G$42:H$64,2,FALSE),IF(OR(ISBLANK(C86),ISBLANK(B86)),"",VLOOKUP(C86,[1]Deflatores!G$4:H$38,2,FALSE)*H86+VLOOKUP(C86,[1]Deflatores!G$4:I$38,3,FALSE)))</f>
        <v>6</v>
      </c>
      <c r="M86" s="10"/>
      <c r="N86" s="10"/>
      <c r="O86" s="6"/>
    </row>
    <row r="87" spans="1:15" ht="13.5" customHeight="1" x14ac:dyDescent="0.25">
      <c r="A87" s="119" t="s">
        <v>251</v>
      </c>
      <c r="B87" s="4" t="s">
        <v>67</v>
      </c>
      <c r="C87" s="4" t="s">
        <v>49</v>
      </c>
      <c r="D87" s="7">
        <v>3</v>
      </c>
      <c r="E87" s="7">
        <v>1</v>
      </c>
      <c r="F87" s="8" t="str">
        <f t="shared" si="168"/>
        <v>Baixa</v>
      </c>
      <c r="G87" s="7" t="str">
        <f t="shared" si="169"/>
        <v>EEL</v>
      </c>
      <c r="H87" s="5">
        <f t="shared" si="170"/>
        <v>3</v>
      </c>
      <c r="I87" s="116" t="str">
        <f t="shared" si="171"/>
        <v>L</v>
      </c>
      <c r="J87" s="7" t="str">
        <f t="shared" si="172"/>
        <v>EEI</v>
      </c>
      <c r="K87" s="9">
        <f t="shared" si="41"/>
        <v>3</v>
      </c>
      <c r="L87" s="9">
        <f>IF(NOT(ISERROR(VLOOKUP(B87,[1]Deflatores!G$42:H$64,2,FALSE))),VLOOKUP(B87,[1]Deflatores!G$42:H$64,2,FALSE),IF(OR(ISBLANK(C87),ISBLANK(B87)),"",VLOOKUP(C87,[1]Deflatores!G$4:H$38,2,FALSE)*H87+VLOOKUP(C87,[1]Deflatores!G$4:I$38,3,FALSE)))</f>
        <v>3</v>
      </c>
      <c r="M87" s="10"/>
      <c r="N87" s="10"/>
      <c r="O87" s="6"/>
    </row>
    <row r="88" spans="1:15" x14ac:dyDescent="0.25">
      <c r="A88" s="119"/>
      <c r="B88" s="4"/>
      <c r="C88" s="4"/>
      <c r="D88" s="7"/>
      <c r="E88" s="7"/>
      <c r="F88" s="8" t="str">
        <f t="shared" si="168"/>
        <v/>
      </c>
      <c r="G88" s="7" t="str">
        <f t="shared" si="169"/>
        <v/>
      </c>
      <c r="H88" s="5" t="str">
        <f t="shared" si="170"/>
        <v/>
      </c>
      <c r="I88" s="116" t="str">
        <f t="shared" si="171"/>
        <v/>
      </c>
      <c r="J88" s="7" t="str">
        <f t="shared" si="172"/>
        <v/>
      </c>
      <c r="K88" s="9" t="str">
        <f t="shared" si="41"/>
        <v/>
      </c>
      <c r="L88" s="9" t="str">
        <f>IF(NOT(ISERROR(VLOOKUP(B88,[1]Deflatores!G$42:H$64,2,FALSE))),VLOOKUP(B88,[1]Deflatores!G$42:H$64,2,FALSE),IF(OR(ISBLANK(C88),ISBLANK(B88)),"",VLOOKUP(C88,[1]Deflatores!G$4:H$38,2,FALSE)*H88+VLOOKUP(C88,[1]Deflatores!G$4:I$38,3,FALSE)))</f>
        <v/>
      </c>
      <c r="M88" s="10"/>
      <c r="N88" s="10"/>
      <c r="O88" s="6"/>
    </row>
    <row r="89" spans="1:15" ht="22" x14ac:dyDescent="0.25">
      <c r="A89" s="121" t="s">
        <v>112</v>
      </c>
      <c r="B89" s="4"/>
      <c r="C89" s="4"/>
      <c r="D89" s="7"/>
      <c r="E89" s="7"/>
      <c r="F89" s="8" t="str">
        <f t="shared" si="168"/>
        <v/>
      </c>
      <c r="G89" s="7" t="str">
        <f t="shared" si="169"/>
        <v/>
      </c>
      <c r="H89" s="5" t="str">
        <f t="shared" si="170"/>
        <v/>
      </c>
      <c r="I89" s="116" t="str">
        <f t="shared" si="171"/>
        <v/>
      </c>
      <c r="J89" s="7" t="str">
        <f t="shared" si="172"/>
        <v/>
      </c>
      <c r="K89" s="9" t="str">
        <f t="shared" si="41"/>
        <v/>
      </c>
      <c r="L89" s="9" t="str">
        <f>IF(NOT(ISERROR(VLOOKUP(B89,[1]Deflatores!G$42:H$64,2,FALSE))),VLOOKUP(B89,[1]Deflatores!G$42:H$64,2,FALSE),IF(OR(ISBLANK(C89),ISBLANK(B89)),"",VLOOKUP(C89,[1]Deflatores!G$4:H$38,2,FALSE)*H89+VLOOKUP(C89,[1]Deflatores!G$4:I$38,3,FALSE)))</f>
        <v/>
      </c>
      <c r="M89" s="10"/>
      <c r="N89" s="10"/>
      <c r="O89" s="6"/>
    </row>
    <row r="90" spans="1:15" x14ac:dyDescent="0.25">
      <c r="A90" s="119" t="s">
        <v>252</v>
      </c>
      <c r="B90" s="4" t="s">
        <v>44</v>
      </c>
      <c r="C90" s="4" t="s">
        <v>49</v>
      </c>
      <c r="D90" s="128">
        <v>18</v>
      </c>
      <c r="E90" s="128">
        <v>5</v>
      </c>
      <c r="F90" s="8" t="str">
        <f t="shared" si="168"/>
        <v>Alta</v>
      </c>
      <c r="G90" s="7" t="str">
        <f t="shared" si="169"/>
        <v>CEH</v>
      </c>
      <c r="H90" s="5">
        <f t="shared" si="170"/>
        <v>6</v>
      </c>
      <c r="I90" s="116" t="str">
        <f t="shared" si="171"/>
        <v>H</v>
      </c>
      <c r="J90" s="7" t="str">
        <f t="shared" si="172"/>
        <v>CEI</v>
      </c>
      <c r="K90" s="9">
        <f t="shared" si="41"/>
        <v>6</v>
      </c>
      <c r="L90" s="9">
        <f>IF(NOT(ISERROR(VLOOKUP(B90,[1]Deflatores!G$42:H$64,2,FALSE))),VLOOKUP(B90,[1]Deflatores!G$42:H$64,2,FALSE),IF(OR(ISBLANK(C90),ISBLANK(B90)),"",VLOOKUP(C90,[1]Deflatores!G$4:H$38,2,FALSE)*H90+VLOOKUP(C90,[1]Deflatores!G$4:I$38,3,FALSE)))</f>
        <v>6</v>
      </c>
      <c r="M90" s="10"/>
      <c r="N90" s="10"/>
      <c r="O90" s="6"/>
    </row>
    <row r="91" spans="1:15" x14ac:dyDescent="0.25">
      <c r="A91" s="119" t="s">
        <v>253</v>
      </c>
      <c r="B91" s="130" t="s">
        <v>67</v>
      </c>
      <c r="C91" s="4" t="s">
        <v>49</v>
      </c>
      <c r="D91" s="128">
        <v>5</v>
      </c>
      <c r="E91" s="128">
        <v>2</v>
      </c>
      <c r="F91" s="8" t="str">
        <f t="shared" si="168"/>
        <v>Média</v>
      </c>
      <c r="G91" s="7" t="str">
        <f t="shared" si="169"/>
        <v>EEA</v>
      </c>
      <c r="H91" s="5">
        <f t="shared" si="170"/>
        <v>4</v>
      </c>
      <c r="I91" s="116" t="str">
        <f t="shared" si="171"/>
        <v>A</v>
      </c>
      <c r="J91" s="7" t="str">
        <f t="shared" si="172"/>
        <v>EEI</v>
      </c>
      <c r="K91" s="9">
        <f t="shared" si="41"/>
        <v>4</v>
      </c>
      <c r="L91" s="9">
        <f>IF(NOT(ISERROR(VLOOKUP(B91,[1]Deflatores!G$42:H$64,2,FALSE))),VLOOKUP(B91,[1]Deflatores!G$42:H$64,2,FALSE),IF(OR(ISBLANK(C91),ISBLANK(B91)),"",VLOOKUP(C91,[1]Deflatores!G$4:H$38,2,FALSE)*H91+VLOOKUP(C91,[1]Deflatores!G$4:I$38,3,FALSE)))</f>
        <v>4</v>
      </c>
      <c r="M91" s="10"/>
      <c r="N91" s="10"/>
      <c r="O91" s="6"/>
    </row>
    <row r="92" spans="1:15" x14ac:dyDescent="0.25">
      <c r="A92" s="131" t="s">
        <v>254</v>
      </c>
      <c r="B92" s="130" t="s">
        <v>44</v>
      </c>
      <c r="C92" s="4" t="s">
        <v>49</v>
      </c>
      <c r="D92" s="128">
        <v>4</v>
      </c>
      <c r="E92" s="128">
        <v>1</v>
      </c>
      <c r="F92" s="8" t="str">
        <f t="shared" si="168"/>
        <v>Baixa</v>
      </c>
      <c r="G92" s="7" t="str">
        <f t="shared" si="169"/>
        <v>CEL</v>
      </c>
      <c r="H92" s="5">
        <f t="shared" si="170"/>
        <v>3</v>
      </c>
      <c r="I92" s="116" t="str">
        <f t="shared" si="171"/>
        <v>L</v>
      </c>
      <c r="J92" s="7" t="str">
        <f t="shared" si="172"/>
        <v>CEI</v>
      </c>
      <c r="K92" s="9">
        <f t="shared" si="41"/>
        <v>3</v>
      </c>
      <c r="L92" s="9">
        <f>IF(NOT(ISERROR(VLOOKUP(B92,[1]Deflatores!G$42:H$64,2,FALSE))),VLOOKUP(B92,[1]Deflatores!G$42:H$64,2,FALSE),IF(OR(ISBLANK(C92),ISBLANK(B92)),"",VLOOKUP(C92,[1]Deflatores!G$4:H$38,2,FALSE)*H92+VLOOKUP(C92,[1]Deflatores!G$4:I$38,3,FALSE)))</f>
        <v>3</v>
      </c>
      <c r="M92" s="10"/>
      <c r="N92" s="10"/>
      <c r="O92" s="6"/>
    </row>
    <row r="93" spans="1:15" ht="22" x14ac:dyDescent="0.25">
      <c r="A93" s="136" t="s">
        <v>255</v>
      </c>
      <c r="B93" s="137" t="s">
        <v>44</v>
      </c>
      <c r="C93" s="4" t="s">
        <v>49</v>
      </c>
      <c r="D93" s="135">
        <v>4</v>
      </c>
      <c r="E93" s="128">
        <v>1</v>
      </c>
      <c r="F93" s="8" t="str">
        <f t="shared" si="168"/>
        <v>Baixa</v>
      </c>
      <c r="G93" s="7" t="str">
        <f t="shared" si="169"/>
        <v>CEL</v>
      </c>
      <c r="H93" s="5">
        <f t="shared" si="170"/>
        <v>3</v>
      </c>
      <c r="I93" s="116" t="str">
        <f t="shared" si="171"/>
        <v>L</v>
      </c>
      <c r="J93" s="7" t="str">
        <f t="shared" si="172"/>
        <v>CEI</v>
      </c>
      <c r="K93" s="9">
        <f t="shared" ref="K93" si="180">IF(OR(H93="",H93=0),L93,H93)</f>
        <v>3</v>
      </c>
      <c r="L93" s="9">
        <f>IF(NOT(ISERROR(VLOOKUP(B93,[1]Deflatores!G$42:H$64,2,FALSE))),VLOOKUP(B93,[1]Deflatores!G$42:H$64,2,FALSE),IF(OR(ISBLANK(C93),ISBLANK(B93)),"",VLOOKUP(C93,[1]Deflatores!G$4:H$38,2,FALSE)*H93+VLOOKUP(C93,[1]Deflatores!G$4:I$38,3,FALSE)))</f>
        <v>3</v>
      </c>
      <c r="M93" s="10"/>
      <c r="N93" s="10"/>
      <c r="O93" s="6" t="s">
        <v>256</v>
      </c>
    </row>
    <row r="94" spans="1:15" x14ac:dyDescent="0.25">
      <c r="A94" s="119"/>
      <c r="B94" s="4"/>
      <c r="C94" s="4"/>
      <c r="D94" s="7"/>
      <c r="E94" s="7"/>
      <c r="F94" s="8" t="str">
        <f t="shared" ref="F94:F188" si="181">IF(ISBLANK(B94),"",IF(I94="L","Baixa",IF(I94="A","Média",IF(I94="","","Alta"))))</f>
        <v/>
      </c>
      <c r="G94" s="7" t="str">
        <f t="shared" ref="G94:G188" si="182">CONCATENATE(B94,I94)</f>
        <v/>
      </c>
      <c r="H94" s="5" t="str">
        <f t="shared" ref="H94:H188" si="183">IF(ISBLANK(B94),"",IF(B94="ALI",IF(I94="L",7,IF(I94="A",10,15)),IF(B94="AIE",IF(I94="L",5,IF(I94="A",7,10)),IF(B94="SE",IF(I94="L",4,IF(I94="A",5,7)),IF(OR(B94="EE",B94="CE"),IF(I94="L",3,IF(I94="A",4,6)),0)))))</f>
        <v/>
      </c>
      <c r="I94" s="116" t="str">
        <f t="shared" ref="I94:I188" si="184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/>
      </c>
      <c r="J94" s="7" t="str">
        <f t="shared" ref="J94:J188" si="185">CONCATENATE(B94,C94)</f>
        <v/>
      </c>
      <c r="K94" s="9" t="str">
        <f t="shared" ref="K94:K190" si="186">IF(OR(H94="",H94=0),L94,H94)</f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5">
      <c r="A95" s="121"/>
      <c r="B95" s="4"/>
      <c r="C95" s="4"/>
      <c r="D95" s="7"/>
      <c r="E95" s="7"/>
      <c r="F95" s="8" t="str">
        <f t="shared" ref="F95:F96" si="187">IF(ISBLANK(B95),"",IF(I95="L","Baixa",IF(I95="A","Média",IF(I95="","","Alta"))))</f>
        <v/>
      </c>
      <c r="G95" s="7" t="str">
        <f t="shared" ref="G95:G96" si="188">CONCATENATE(B95,I95)</f>
        <v/>
      </c>
      <c r="H95" s="5" t="str">
        <f t="shared" ref="H95:H96" si="189">IF(ISBLANK(B95),"",IF(B95="ALI",IF(I95="L",7,IF(I95="A",10,15)),IF(B95="AIE",IF(I95="L",5,IF(I95="A",7,10)),IF(B95="SE",IF(I95="L",4,IF(I95="A",5,7)),IF(OR(B95="EE",B95="CE"),IF(I95="L",3,IF(I95="A",4,6)),0)))))</f>
        <v/>
      </c>
      <c r="I95" s="116" t="str">
        <f t="shared" ref="I95:I96" si="190">IF(OR(ISBLANK(D95),ISBLANK(E95)),IF(OR(B95="ALI",B95="AIE"),"L",IF(OR(B95="EE",B95="SE",B95="CE"),"A","")),IF(B95="EE",IF(E95&gt;=3,IF(D95&gt;=5,"H","A"),IF(E95&gt;=2,IF(D95&gt;=16,"H",IF(D95&lt;=4,"L","A")),IF(D95&lt;=15,"L","A"))),IF(OR(B95="SE",B95="CE"),IF(E95&gt;=4,IF(D95&gt;=6,"H","A"),IF(E95&gt;=2,IF(D95&gt;=20,"H",IF(D95&lt;=5,"L","A")),IF(D95&lt;=19,"L","A"))),IF(OR(B95="ALI",B95="AIE"),IF(E95&gt;=6,IF(D95&gt;=20,"H","A"),IF(E95&gt;=2,IF(D95&gt;=51,"H",IF(D95&lt;=19,"L","A")),IF(D95&lt;=50,"L","A"))),""))))</f>
        <v/>
      </c>
      <c r="J95" s="7" t="str">
        <f t="shared" ref="J95:J96" si="191">CONCATENATE(B95,C95)</f>
        <v/>
      </c>
      <c r="K95" s="9" t="str">
        <f t="shared" ref="K95:K96" si="192">IF(OR(H95="",H95=0),L95,H95)</f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5">
      <c r="A96" s="119"/>
      <c r="B96" s="4"/>
      <c r="C96" s="4"/>
      <c r="D96" s="7"/>
      <c r="E96" s="7"/>
      <c r="F96" s="8" t="str">
        <f t="shared" si="187"/>
        <v/>
      </c>
      <c r="G96" s="7" t="str">
        <f t="shared" si="188"/>
        <v/>
      </c>
      <c r="H96" s="5" t="str">
        <f t="shared" si="189"/>
        <v/>
      </c>
      <c r="I96" s="116" t="str">
        <f t="shared" si="190"/>
        <v/>
      </c>
      <c r="J96" s="7" t="str">
        <f t="shared" si="191"/>
        <v/>
      </c>
      <c r="K96" s="9" t="str">
        <f t="shared" si="192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5">
      <c r="A97" s="119"/>
      <c r="B97" s="4"/>
      <c r="C97" s="4"/>
      <c r="D97" s="7"/>
      <c r="E97" s="7"/>
      <c r="F97" s="8" t="str">
        <f t="shared" si="181"/>
        <v/>
      </c>
      <c r="G97" s="7" t="str">
        <f t="shared" si="182"/>
        <v/>
      </c>
      <c r="H97" s="5" t="str">
        <f t="shared" si="183"/>
        <v/>
      </c>
      <c r="I97" s="116" t="str">
        <f t="shared" si="184"/>
        <v/>
      </c>
      <c r="J97" s="7" t="str">
        <f t="shared" si="185"/>
        <v/>
      </c>
      <c r="K97" s="9" t="str">
        <f t="shared" si="186"/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5">
      <c r="A98" s="119"/>
      <c r="B98" s="4"/>
      <c r="C98" s="4"/>
      <c r="D98" s="7"/>
      <c r="E98" s="7"/>
      <c r="F98" s="8" t="str">
        <f t="shared" ref="F98:F100" si="193">IF(ISBLANK(B98),"",IF(I98="L","Baixa",IF(I98="A","Média",IF(I98="","","Alta"))))</f>
        <v/>
      </c>
      <c r="G98" s="7" t="str">
        <f t="shared" ref="G98:G100" si="194">CONCATENATE(B98,I98)</f>
        <v/>
      </c>
      <c r="H98" s="5" t="str">
        <f t="shared" ref="H98:H100" si="195">IF(ISBLANK(B98),"",IF(B98="ALI",IF(I98="L",7,IF(I98="A",10,15)),IF(B98="AIE",IF(I98="L",5,IF(I98="A",7,10)),IF(B98="SE",IF(I98="L",4,IF(I98="A",5,7)),IF(OR(B98="EE",B98="CE"),IF(I98="L",3,IF(I98="A",4,6)),0)))))</f>
        <v/>
      </c>
      <c r="I98" s="116" t="str">
        <f t="shared" ref="I98:I100" si="196">IF(OR(ISBLANK(D98),ISBLANK(E98)),IF(OR(B98="ALI",B98="AIE"),"L",IF(OR(B98="EE",B98="SE",B98="CE"),"A","")),IF(B98="EE",IF(E98&gt;=3,IF(D98&gt;=5,"H","A"),IF(E98&gt;=2,IF(D98&gt;=16,"H",IF(D98&lt;=4,"L","A")),IF(D98&lt;=15,"L","A"))),IF(OR(B98="SE",B98="CE"),IF(E98&gt;=4,IF(D98&gt;=6,"H","A"),IF(E98&gt;=2,IF(D98&gt;=20,"H",IF(D98&lt;=5,"L","A")),IF(D98&lt;=19,"L","A"))),IF(OR(B98="ALI",B98="AIE"),IF(E98&gt;=6,IF(D98&gt;=20,"H","A"),IF(E98&gt;=2,IF(D98&gt;=51,"H",IF(D98&lt;=19,"L","A")),IF(D98&lt;=50,"L","A"))),""))))</f>
        <v/>
      </c>
      <c r="J98" s="7" t="str">
        <f t="shared" ref="J98:J100" si="197">CONCATENATE(B98,C98)</f>
        <v/>
      </c>
      <c r="K98" s="9" t="str">
        <f t="shared" ref="K98:K100" si="198">IF(OR(H98="",H98=0),L98,H98)</f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5">
      <c r="A99" s="121"/>
      <c r="B99" s="4"/>
      <c r="C99" s="4"/>
      <c r="D99" s="7"/>
      <c r="E99" s="7"/>
      <c r="F99" s="8" t="str">
        <f t="shared" si="193"/>
        <v/>
      </c>
      <c r="G99" s="7" t="str">
        <f t="shared" si="194"/>
        <v/>
      </c>
      <c r="H99" s="5" t="str">
        <f t="shared" si="195"/>
        <v/>
      </c>
      <c r="I99" s="116" t="str">
        <f t="shared" si="196"/>
        <v/>
      </c>
      <c r="J99" s="7" t="str">
        <f t="shared" si="197"/>
        <v/>
      </c>
      <c r="K99" s="9" t="str">
        <f t="shared" si="198"/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5">
      <c r="A100" s="119"/>
      <c r="B100" s="4"/>
      <c r="C100" s="4"/>
      <c r="D100" s="7"/>
      <c r="E100" s="7"/>
      <c r="F100" s="8" t="str">
        <f t="shared" si="193"/>
        <v/>
      </c>
      <c r="G100" s="7" t="str">
        <f t="shared" si="194"/>
        <v/>
      </c>
      <c r="H100" s="5" t="str">
        <f t="shared" si="195"/>
        <v/>
      </c>
      <c r="I100" s="116" t="str">
        <f t="shared" si="196"/>
        <v/>
      </c>
      <c r="J100" s="7" t="str">
        <f t="shared" si="197"/>
        <v/>
      </c>
      <c r="K100" s="9" t="str">
        <f t="shared" si="198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5">
      <c r="A101" s="119"/>
      <c r="B101" s="4"/>
      <c r="C101" s="4"/>
      <c r="D101" s="7"/>
      <c r="E101" s="7"/>
      <c r="F101" s="8" t="str">
        <f t="shared" si="181"/>
        <v/>
      </c>
      <c r="G101" s="7" t="str">
        <f t="shared" si="182"/>
        <v/>
      </c>
      <c r="H101" s="5" t="str">
        <f t="shared" si="183"/>
        <v/>
      </c>
      <c r="I101" s="116" t="str">
        <f t="shared" si="184"/>
        <v/>
      </c>
      <c r="J101" s="7" t="str">
        <f t="shared" si="185"/>
        <v/>
      </c>
      <c r="K101" s="9" t="str">
        <f t="shared" si="186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5">
      <c r="A102" s="119"/>
      <c r="B102" s="4"/>
      <c r="C102" s="4"/>
      <c r="D102" s="7"/>
      <c r="E102" s="7"/>
      <c r="F102" s="8" t="str">
        <f t="shared" si="181"/>
        <v/>
      </c>
      <c r="G102" s="7" t="str">
        <f t="shared" si="182"/>
        <v/>
      </c>
      <c r="H102" s="5" t="str">
        <f t="shared" si="183"/>
        <v/>
      </c>
      <c r="I102" s="116" t="str">
        <f t="shared" si="184"/>
        <v/>
      </c>
      <c r="J102" s="7" t="str">
        <f t="shared" si="185"/>
        <v/>
      </c>
      <c r="K102" s="9" t="str">
        <f t="shared" si="186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5">
      <c r="A103" s="119"/>
      <c r="B103" s="4"/>
      <c r="C103" s="4"/>
      <c r="D103" s="7"/>
      <c r="E103" s="7"/>
      <c r="F103" s="8" t="str">
        <f t="shared" ref="F103:F124" si="199">IF(ISBLANK(B103),"",IF(I103="L","Baixa",IF(I103="A","Média",IF(I103="","","Alta"))))</f>
        <v/>
      </c>
      <c r="G103" s="7" t="str">
        <f t="shared" ref="G103:G124" si="200">CONCATENATE(B103,I103)</f>
        <v/>
      </c>
      <c r="H103" s="5" t="str">
        <f t="shared" ref="H103:H124" si="201">IF(ISBLANK(B103),"",IF(B103="ALI",IF(I103="L",7,IF(I103="A",10,15)),IF(B103="AIE",IF(I103="L",5,IF(I103="A",7,10)),IF(B103="SE",IF(I103="L",4,IF(I103="A",5,7)),IF(OR(B103="EE",B103="CE"),IF(I103="L",3,IF(I103="A",4,6)),0)))))</f>
        <v/>
      </c>
      <c r="I103" s="116" t="str">
        <f t="shared" ref="I103:I124" si="202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7" t="str">
        <f t="shared" ref="J103:J124" si="203">CONCATENATE(B103,C103)</f>
        <v/>
      </c>
      <c r="K103" s="9" t="str">
        <f t="shared" ref="K103:K124" si="204">IF(OR(H103="",H103=0),L103,H103)</f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5">
      <c r="A104" s="119"/>
      <c r="B104" s="4"/>
      <c r="C104" s="4"/>
      <c r="D104" s="7"/>
      <c r="E104" s="7"/>
      <c r="F104" s="8" t="str">
        <f>IF(ISBLANK(B104),"",IF(I104="L","Baixa",IF(I104="A","Média",IF(I104="","","Alta"))))</f>
        <v/>
      </c>
      <c r="G104" s="7" t="str">
        <f>CONCATENATE(B104,I104)</f>
        <v/>
      </c>
      <c r="H104" s="5" t="str">
        <f>IF(ISBLANK(B104),"",IF(B104="ALI",IF(I104="L",7,IF(I104="A",10,15)),IF(B104="AIE",IF(I104="L",5,IF(I104="A",7,10)),IF(B104="SE",IF(I104="L",4,IF(I104="A",5,7)),IF(OR(B104="EE",B104="CE"),IF(I104="L",3,IF(I104="A",4,6)),0)))))</f>
        <v/>
      </c>
      <c r="I104" s="116" t="str">
        <f>IF(OR(ISBLANK(D104),ISBLANK(E104)),IF(OR(B104="ALI",B104="AIE"),"L",IF(OR(B104="EE",B104="SE",B104="CE"),"A","")),IF(B104="EE",IF(E104&gt;=3,IF(D104&gt;=5,"H","A"),IF(E104&gt;=2,IF(D104&gt;=16,"H",IF(D104&lt;=4,"L","A")),IF(D104&lt;=15,"L","A"))),IF(OR(B104="SE",B104="CE"),IF(E104&gt;=4,IF(D104&gt;=6,"H","A"),IF(E104&gt;=2,IF(D104&gt;=20,"H",IF(D104&lt;=5,"L","A")),IF(D104&lt;=19,"L","A"))),IF(OR(B104="ALI",B104="AIE"),IF(E104&gt;=6,IF(D104&gt;=20,"H","A"),IF(E104&gt;=2,IF(D104&gt;=51,"H",IF(D104&lt;=19,"L","A")),IF(D104&lt;=50,"L","A"))),""))))</f>
        <v/>
      </c>
      <c r="J104" s="7" t="str">
        <f>CONCATENATE(B104,C104)</f>
        <v/>
      </c>
      <c r="K104" s="9" t="str">
        <f>IF(OR(H104="",H104=0),L104,H104)</f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5">
      <c r="A105" s="119"/>
      <c r="B105" s="4"/>
      <c r="C105" s="4"/>
      <c r="D105" s="7"/>
      <c r="E105" s="7"/>
      <c r="F105" s="8" t="str">
        <f t="shared" ref="F105" si="205">IF(ISBLANK(B105),"",IF(I105="L","Baixa",IF(I105="A","Média",IF(I105="","","Alta"))))</f>
        <v/>
      </c>
      <c r="G105" s="7" t="str">
        <f t="shared" ref="G105" si="206">CONCATENATE(B105,I105)</f>
        <v/>
      </c>
      <c r="H105" s="5" t="str">
        <f t="shared" ref="H105" si="207">IF(ISBLANK(B105),"",IF(B105="ALI",IF(I105="L",7,IF(I105="A",10,15)),IF(B105="AIE",IF(I105="L",5,IF(I105="A",7,10)),IF(B105="SE",IF(I105="L",4,IF(I105="A",5,7)),IF(OR(B105="EE",B105="CE"),IF(I105="L",3,IF(I105="A",4,6)),0)))))</f>
        <v/>
      </c>
      <c r="I105" s="116" t="str">
        <f t="shared" ref="I105" si="208">IF(OR(ISBLANK(D105),ISBLANK(E105)),IF(OR(B105="ALI",B105="AIE"),"L",IF(OR(B105="EE",B105="SE",B105="CE"),"A","")),IF(B105="EE",IF(E105&gt;=3,IF(D105&gt;=5,"H","A"),IF(E105&gt;=2,IF(D105&gt;=16,"H",IF(D105&lt;=4,"L","A")),IF(D105&lt;=15,"L","A"))),IF(OR(B105="SE",B105="CE"),IF(E105&gt;=4,IF(D105&gt;=6,"H","A"),IF(E105&gt;=2,IF(D105&gt;=20,"H",IF(D105&lt;=5,"L","A")),IF(D105&lt;=19,"L","A"))),IF(OR(B105="ALI",B105="AIE"),IF(E105&gt;=6,IF(D105&gt;=20,"H","A"),IF(E105&gt;=2,IF(D105&gt;=51,"H",IF(D105&lt;=19,"L","A")),IF(D105&lt;=50,"L","A"))),""))))</f>
        <v/>
      </c>
      <c r="J105" s="7" t="str">
        <f t="shared" ref="J105" si="209">CONCATENATE(B105,C105)</f>
        <v/>
      </c>
      <c r="K105" s="9" t="str">
        <f t="shared" ref="K105" si="210">IF(OR(H105="",H105=0),L105,H105)</f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5">
      <c r="A106" s="119"/>
      <c r="B106" s="4"/>
      <c r="C106" s="4"/>
      <c r="D106" s="7"/>
      <c r="E106" s="7"/>
      <c r="F106" s="8" t="str">
        <f t="shared" si="199"/>
        <v/>
      </c>
      <c r="G106" s="7" t="str">
        <f t="shared" si="200"/>
        <v/>
      </c>
      <c r="H106" s="5" t="str">
        <f t="shared" si="201"/>
        <v/>
      </c>
      <c r="I106" s="116" t="str">
        <f t="shared" si="202"/>
        <v/>
      </c>
      <c r="J106" s="7" t="str">
        <f t="shared" si="203"/>
        <v/>
      </c>
      <c r="K106" s="9" t="str">
        <f t="shared" si="204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5">
      <c r="A107" s="119"/>
      <c r="B107" s="4"/>
      <c r="C107" s="4"/>
      <c r="D107" s="7"/>
      <c r="E107" s="7"/>
      <c r="F107" s="8" t="str">
        <f t="shared" ref="F107:F109" si="211">IF(ISBLANK(B107),"",IF(I107="L","Baixa",IF(I107="A","Média",IF(I107="","","Alta"))))</f>
        <v/>
      </c>
      <c r="G107" s="7" t="str">
        <f t="shared" ref="G107:G109" si="212">CONCATENATE(B107,I107)</f>
        <v/>
      </c>
      <c r="H107" s="5" t="str">
        <f t="shared" ref="H107:H109" si="213">IF(ISBLANK(B107),"",IF(B107="ALI",IF(I107="L",7,IF(I107="A",10,15)),IF(B107="AIE",IF(I107="L",5,IF(I107="A",7,10)),IF(B107="SE",IF(I107="L",4,IF(I107="A",5,7)),IF(OR(B107="EE",B107="CE"),IF(I107="L",3,IF(I107="A",4,6)),0)))))</f>
        <v/>
      </c>
      <c r="I107" s="116" t="str">
        <f t="shared" ref="I107:I109" si="214">IF(OR(ISBLANK(D107),ISBLANK(E107)),IF(OR(B107="ALI",B107="AIE"),"L",IF(OR(B107="EE",B107="SE",B107="CE"),"A","")),IF(B107="EE",IF(E107&gt;=3,IF(D107&gt;=5,"H","A"),IF(E107&gt;=2,IF(D107&gt;=16,"H",IF(D107&lt;=4,"L","A")),IF(D107&lt;=15,"L","A"))),IF(OR(B107="SE",B107="CE"),IF(E107&gt;=4,IF(D107&gt;=6,"H","A"),IF(E107&gt;=2,IF(D107&gt;=20,"H",IF(D107&lt;=5,"L","A")),IF(D107&lt;=19,"L","A"))),IF(OR(B107="ALI",B107="AIE"),IF(E107&gt;=6,IF(D107&gt;=20,"H","A"),IF(E107&gt;=2,IF(D107&gt;=51,"H",IF(D107&lt;=19,"L","A")),IF(D107&lt;=50,"L","A"))),""))))</f>
        <v/>
      </c>
      <c r="J107" s="7" t="str">
        <f t="shared" ref="J107:J109" si="215">CONCATENATE(B107,C107)</f>
        <v/>
      </c>
      <c r="K107" s="9" t="str">
        <f t="shared" ref="K107:K109" si="216">IF(OR(H107="",H107=0),L107,H107)</f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5">
      <c r="A108" s="121"/>
      <c r="B108" s="4"/>
      <c r="C108" s="4"/>
      <c r="D108" s="7"/>
      <c r="E108" s="7"/>
      <c r="F108" s="8" t="str">
        <f t="shared" ref="F108" si="217">IF(ISBLANK(B108),"",IF(I108="L","Baixa",IF(I108="A","Média",IF(I108="","","Alta"))))</f>
        <v/>
      </c>
      <c r="G108" s="7" t="str">
        <f t="shared" ref="G108" si="218">CONCATENATE(B108,I108)</f>
        <v/>
      </c>
      <c r="H108" s="5" t="str">
        <f t="shared" ref="H108" si="219">IF(ISBLANK(B108),"",IF(B108="ALI",IF(I108="L",7,IF(I108="A",10,15)),IF(B108="AIE",IF(I108="L",5,IF(I108="A",7,10)),IF(B108="SE",IF(I108="L",4,IF(I108="A",5,7)),IF(OR(B108="EE",B108="CE"),IF(I108="L",3,IF(I108="A",4,6)),0)))))</f>
        <v/>
      </c>
      <c r="I108" s="116" t="str">
        <f t="shared" ref="I108" si="220">IF(OR(ISBLANK(D108),ISBLANK(E108)),IF(OR(B108="ALI",B108="AIE"),"L",IF(OR(B108="EE",B108="SE",B108="CE"),"A","")),IF(B108="EE",IF(E108&gt;=3,IF(D108&gt;=5,"H","A"),IF(E108&gt;=2,IF(D108&gt;=16,"H",IF(D108&lt;=4,"L","A")),IF(D108&lt;=15,"L","A"))),IF(OR(B108="SE",B108="CE"),IF(E108&gt;=4,IF(D108&gt;=6,"H","A"),IF(E108&gt;=2,IF(D108&gt;=20,"H",IF(D108&lt;=5,"L","A")),IF(D108&lt;=19,"L","A"))),IF(OR(B108="ALI",B108="AIE"),IF(E108&gt;=6,IF(D108&gt;=20,"H","A"),IF(E108&gt;=2,IF(D108&gt;=51,"H",IF(D108&lt;=19,"L","A")),IF(D108&lt;=50,"L","A"))),""))))</f>
        <v/>
      </c>
      <c r="J108" s="7" t="str">
        <f t="shared" ref="J108" si="221">CONCATENATE(B108,C108)</f>
        <v/>
      </c>
      <c r="K108" s="9" t="str">
        <f t="shared" ref="K108" si="222">IF(OR(H108="",H108=0),L108,H108)</f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5">
      <c r="A109" s="119"/>
      <c r="B109" s="4"/>
      <c r="C109" s="4"/>
      <c r="D109" s="7"/>
      <c r="E109" s="7"/>
      <c r="F109" s="8" t="str">
        <f t="shared" si="211"/>
        <v/>
      </c>
      <c r="G109" s="7" t="str">
        <f t="shared" si="212"/>
        <v/>
      </c>
      <c r="H109" s="5" t="str">
        <f t="shared" si="213"/>
        <v/>
      </c>
      <c r="I109" s="116" t="str">
        <f t="shared" si="214"/>
        <v/>
      </c>
      <c r="J109" s="7" t="str">
        <f t="shared" si="215"/>
        <v/>
      </c>
      <c r="K109" s="9" t="str">
        <f t="shared" si="216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5">
      <c r="A110" s="119"/>
      <c r="B110" s="4"/>
      <c r="C110" s="4"/>
      <c r="D110" s="7"/>
      <c r="E110" s="7"/>
      <c r="F110" s="8" t="str">
        <f t="shared" si="199"/>
        <v/>
      </c>
      <c r="G110" s="7" t="str">
        <f t="shared" si="200"/>
        <v/>
      </c>
      <c r="H110" s="5" t="str">
        <f t="shared" si="201"/>
        <v/>
      </c>
      <c r="I110" s="116" t="str">
        <f t="shared" si="202"/>
        <v/>
      </c>
      <c r="J110" s="7" t="str">
        <f t="shared" si="203"/>
        <v/>
      </c>
      <c r="K110" s="9" t="str">
        <f t="shared" si="204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5">
      <c r="A111" s="119"/>
      <c r="B111" s="4"/>
      <c r="C111" s="4"/>
      <c r="D111" s="7"/>
      <c r="E111" s="7"/>
      <c r="F111" s="8" t="str">
        <f t="shared" si="199"/>
        <v/>
      </c>
      <c r="G111" s="7" t="str">
        <f t="shared" si="200"/>
        <v/>
      </c>
      <c r="H111" s="5" t="str">
        <f t="shared" si="201"/>
        <v/>
      </c>
      <c r="I111" s="116" t="str">
        <f t="shared" si="202"/>
        <v/>
      </c>
      <c r="J111" s="7" t="str">
        <f t="shared" si="203"/>
        <v/>
      </c>
      <c r="K111" s="9" t="str">
        <f t="shared" si="204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5">
      <c r="A112" s="119"/>
      <c r="B112" s="4"/>
      <c r="C112" s="4"/>
      <c r="D112" s="7"/>
      <c r="E112" s="7"/>
      <c r="F112" s="8" t="str">
        <f t="shared" si="199"/>
        <v/>
      </c>
      <c r="G112" s="7" t="str">
        <f t="shared" si="200"/>
        <v/>
      </c>
      <c r="H112" s="5" t="str">
        <f t="shared" si="201"/>
        <v/>
      </c>
      <c r="I112" s="116" t="str">
        <f t="shared" si="202"/>
        <v/>
      </c>
      <c r="J112" s="7" t="str">
        <f t="shared" si="203"/>
        <v/>
      </c>
      <c r="K112" s="9" t="str">
        <f t="shared" si="204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5">
      <c r="A113" s="121"/>
      <c r="B113" s="4"/>
      <c r="C113" s="4"/>
      <c r="D113" s="7"/>
      <c r="E113" s="7"/>
      <c r="F113" s="8" t="str">
        <f t="shared" ref="F113" si="223">IF(ISBLANK(B113),"",IF(I113="L","Baixa",IF(I113="A","Média",IF(I113="","","Alta"))))</f>
        <v/>
      </c>
      <c r="G113" s="7" t="str">
        <f t="shared" ref="G113" si="224">CONCATENATE(B113,I113)</f>
        <v/>
      </c>
      <c r="H113" s="5" t="str">
        <f t="shared" ref="H113" si="225">IF(ISBLANK(B113),"",IF(B113="ALI",IF(I113="L",7,IF(I113="A",10,15)),IF(B113="AIE",IF(I113="L",5,IF(I113="A",7,10)),IF(B113="SE",IF(I113="L",4,IF(I113="A",5,7)),IF(OR(B113="EE",B113="CE"),IF(I113="L",3,IF(I113="A",4,6)),0)))))</f>
        <v/>
      </c>
      <c r="I113" s="116" t="str">
        <f t="shared" ref="I113" si="226">IF(OR(ISBLANK(D113),ISBLANK(E113)),IF(OR(B113="ALI",B113="AIE"),"L",IF(OR(B113="EE",B113="SE",B113="CE"),"A","")),IF(B113="EE",IF(E113&gt;=3,IF(D113&gt;=5,"H","A"),IF(E113&gt;=2,IF(D113&gt;=16,"H",IF(D113&lt;=4,"L","A")),IF(D113&lt;=15,"L","A"))),IF(OR(B113="SE",B113="CE"),IF(E113&gt;=4,IF(D113&gt;=6,"H","A"),IF(E113&gt;=2,IF(D113&gt;=20,"H",IF(D113&lt;=5,"L","A")),IF(D113&lt;=19,"L","A"))),IF(OR(B113="ALI",B113="AIE"),IF(E113&gt;=6,IF(D113&gt;=20,"H","A"),IF(E113&gt;=2,IF(D113&gt;=51,"H",IF(D113&lt;=19,"L","A")),IF(D113&lt;=50,"L","A"))),""))))</f>
        <v/>
      </c>
      <c r="J113" s="7" t="str">
        <f t="shared" ref="J113" si="227">CONCATENATE(B113,C113)</f>
        <v/>
      </c>
      <c r="K113" s="9" t="str">
        <f t="shared" ref="K113" si="228">IF(OR(H113="",H113=0),L113,H113)</f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19"/>
      <c r="B114" s="4"/>
      <c r="C114" s="4"/>
      <c r="D114" s="7"/>
      <c r="E114" s="7"/>
      <c r="F114" s="8" t="str">
        <f t="shared" si="199"/>
        <v/>
      </c>
      <c r="G114" s="7" t="str">
        <f t="shared" si="200"/>
        <v/>
      </c>
      <c r="H114" s="5" t="str">
        <f t="shared" si="201"/>
        <v/>
      </c>
      <c r="I114" s="116" t="str">
        <f t="shared" si="202"/>
        <v/>
      </c>
      <c r="J114" s="7" t="str">
        <f t="shared" si="203"/>
        <v/>
      </c>
      <c r="K114" s="9" t="str">
        <f t="shared" si="204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19"/>
      <c r="B115" s="4"/>
      <c r="C115" s="4"/>
      <c r="D115" s="7"/>
      <c r="E115" s="7"/>
      <c r="F115" s="8" t="str">
        <f t="shared" si="199"/>
        <v/>
      </c>
      <c r="G115" s="7" t="str">
        <f t="shared" si="200"/>
        <v/>
      </c>
      <c r="H115" s="5" t="str">
        <f t="shared" si="201"/>
        <v/>
      </c>
      <c r="I115" s="116" t="str">
        <f t="shared" si="202"/>
        <v/>
      </c>
      <c r="J115" s="7" t="str">
        <f t="shared" si="203"/>
        <v/>
      </c>
      <c r="K115" s="9" t="str">
        <f t="shared" si="204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5">
      <c r="A116" s="119"/>
      <c r="B116" s="4"/>
      <c r="C116" s="4"/>
      <c r="D116" s="7"/>
      <c r="E116" s="7"/>
      <c r="F116" s="8" t="str">
        <f t="shared" si="199"/>
        <v/>
      </c>
      <c r="G116" s="7" t="str">
        <f t="shared" si="200"/>
        <v/>
      </c>
      <c r="H116" s="5" t="str">
        <f t="shared" si="201"/>
        <v/>
      </c>
      <c r="I116" s="116" t="str">
        <f t="shared" si="202"/>
        <v/>
      </c>
      <c r="J116" s="7" t="str">
        <f t="shared" si="203"/>
        <v/>
      </c>
      <c r="K116" s="9" t="str">
        <f t="shared" si="204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5">
      <c r="A117" s="119"/>
      <c r="B117" s="4"/>
      <c r="C117" s="4"/>
      <c r="D117" s="7"/>
      <c r="E117" s="7"/>
      <c r="F117" s="8" t="str">
        <f t="shared" si="199"/>
        <v/>
      </c>
      <c r="G117" s="7" t="str">
        <f t="shared" si="200"/>
        <v/>
      </c>
      <c r="H117" s="5" t="str">
        <f t="shared" si="201"/>
        <v/>
      </c>
      <c r="I117" s="116" t="str">
        <f t="shared" si="202"/>
        <v/>
      </c>
      <c r="J117" s="7" t="str">
        <f t="shared" si="203"/>
        <v/>
      </c>
      <c r="K117" s="9" t="str">
        <f t="shared" si="204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5">
      <c r="A118" s="119"/>
      <c r="B118" s="4"/>
      <c r="C118" s="4"/>
      <c r="D118" s="7"/>
      <c r="E118" s="7"/>
      <c r="F118" s="8" t="str">
        <f t="shared" si="199"/>
        <v/>
      </c>
      <c r="G118" s="7" t="str">
        <f t="shared" si="200"/>
        <v/>
      </c>
      <c r="H118" s="5" t="str">
        <f t="shared" si="201"/>
        <v/>
      </c>
      <c r="I118" s="116" t="str">
        <f t="shared" si="202"/>
        <v/>
      </c>
      <c r="J118" s="7" t="str">
        <f t="shared" si="203"/>
        <v/>
      </c>
      <c r="K118" s="9" t="str">
        <f t="shared" si="204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5">
      <c r="A119" s="121"/>
      <c r="B119" s="4"/>
      <c r="C119" s="4"/>
      <c r="D119" s="7"/>
      <c r="E119" s="7"/>
      <c r="F119" s="8" t="str">
        <f t="shared" si="199"/>
        <v/>
      </c>
      <c r="G119" s="7" t="str">
        <f t="shared" si="200"/>
        <v/>
      </c>
      <c r="H119" s="5" t="str">
        <f t="shared" si="201"/>
        <v/>
      </c>
      <c r="I119" s="116" t="str">
        <f t="shared" si="202"/>
        <v/>
      </c>
      <c r="J119" s="7" t="str">
        <f t="shared" si="203"/>
        <v/>
      </c>
      <c r="K119" s="9" t="str">
        <f t="shared" si="204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5">
      <c r="A120" s="119"/>
      <c r="B120" s="4"/>
      <c r="C120" s="4"/>
      <c r="D120" s="7"/>
      <c r="E120" s="7"/>
      <c r="F120" s="8" t="str">
        <f t="shared" ref="F120:F121" si="229">IF(ISBLANK(B120),"",IF(I120="L","Baixa",IF(I120="A","Média",IF(I120="","","Alta"))))</f>
        <v/>
      </c>
      <c r="G120" s="7" t="str">
        <f t="shared" ref="G120:G121" si="230">CONCATENATE(B120,I120)</f>
        <v/>
      </c>
      <c r="H120" s="5" t="str">
        <f t="shared" ref="H120:H121" si="231">IF(ISBLANK(B120),"",IF(B120="ALI",IF(I120="L",7,IF(I120="A",10,15)),IF(B120="AIE",IF(I120="L",5,IF(I120="A",7,10)),IF(B120="SE",IF(I120="L",4,IF(I120="A",5,7)),IF(OR(B120="EE",B120="CE"),IF(I120="L",3,IF(I120="A",4,6)),0)))))</f>
        <v/>
      </c>
      <c r="I120" s="116" t="str">
        <f t="shared" ref="I120:I121" si="232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:J121" si="233">CONCATENATE(B120,C120)</f>
        <v/>
      </c>
      <c r="K120" s="9" t="str">
        <f t="shared" ref="K120:K121" si="234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5">
      <c r="A121" s="119"/>
      <c r="B121" s="4"/>
      <c r="C121" s="4"/>
      <c r="D121" s="7"/>
      <c r="E121" s="7"/>
      <c r="F121" s="8" t="str">
        <f t="shared" si="229"/>
        <v/>
      </c>
      <c r="G121" s="7" t="str">
        <f t="shared" si="230"/>
        <v/>
      </c>
      <c r="H121" s="5" t="str">
        <f t="shared" si="231"/>
        <v/>
      </c>
      <c r="I121" s="116" t="str">
        <f t="shared" si="232"/>
        <v/>
      </c>
      <c r="J121" s="7" t="str">
        <f t="shared" si="233"/>
        <v/>
      </c>
      <c r="K121" s="9" t="str">
        <f t="shared" si="234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5">
      <c r="A122" s="119"/>
      <c r="B122" s="4"/>
      <c r="C122" s="4"/>
      <c r="D122" s="7"/>
      <c r="E122" s="7"/>
      <c r="F122" s="8" t="str">
        <f t="shared" ref="F122:F123" si="235">IF(ISBLANK(B122),"",IF(I122="L","Baixa",IF(I122="A","Média",IF(I122="","","Alta"))))</f>
        <v/>
      </c>
      <c r="G122" s="7" t="str">
        <f t="shared" ref="G122:G123" si="236">CONCATENATE(B122,I122)</f>
        <v/>
      </c>
      <c r="H122" s="5" t="str">
        <f t="shared" ref="H122:H123" si="237">IF(ISBLANK(B122),"",IF(B122="ALI",IF(I122="L",7,IF(I122="A",10,15)),IF(B122="AIE",IF(I122="L",5,IF(I122="A",7,10)),IF(B122="SE",IF(I122="L",4,IF(I122="A",5,7)),IF(OR(B122="EE",B122="CE"),IF(I122="L",3,IF(I122="A",4,6)),0)))))</f>
        <v/>
      </c>
      <c r="I122" s="116" t="str">
        <f t="shared" ref="I122:I123" si="238"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  <v/>
      </c>
      <c r="J122" s="7" t="str">
        <f t="shared" ref="J122:J123" si="239">CONCATENATE(B122,C122)</f>
        <v/>
      </c>
      <c r="K122" s="9" t="str">
        <f t="shared" ref="K122:K123" si="240">IF(OR(H122="",H122=0),L122,H122)</f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5">
      <c r="A123" s="119"/>
      <c r="B123" s="4"/>
      <c r="C123" s="4"/>
      <c r="D123" s="7"/>
      <c r="E123" s="7"/>
      <c r="F123" s="8" t="str">
        <f t="shared" si="235"/>
        <v/>
      </c>
      <c r="G123" s="7" t="str">
        <f t="shared" si="236"/>
        <v/>
      </c>
      <c r="H123" s="5" t="str">
        <f t="shared" si="237"/>
        <v/>
      </c>
      <c r="I123" s="116" t="str">
        <f t="shared" si="238"/>
        <v/>
      </c>
      <c r="J123" s="7" t="str">
        <f t="shared" si="239"/>
        <v/>
      </c>
      <c r="K123" s="9" t="str">
        <f t="shared" si="240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5">
      <c r="A124" s="119"/>
      <c r="B124" s="4"/>
      <c r="C124" s="4"/>
      <c r="D124" s="7"/>
      <c r="E124" s="7"/>
      <c r="F124" s="8" t="str">
        <f t="shared" si="199"/>
        <v/>
      </c>
      <c r="G124" s="7" t="str">
        <f t="shared" si="200"/>
        <v/>
      </c>
      <c r="H124" s="5" t="str">
        <f t="shared" si="201"/>
        <v/>
      </c>
      <c r="I124" s="116" t="str">
        <f t="shared" si="202"/>
        <v/>
      </c>
      <c r="J124" s="7" t="str">
        <f t="shared" si="203"/>
        <v/>
      </c>
      <c r="K124" s="9" t="str">
        <f t="shared" si="204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5">
      <c r="A125" s="119"/>
      <c r="B125" s="4"/>
      <c r="C125" s="4"/>
      <c r="D125" s="7"/>
      <c r="E125" s="7"/>
      <c r="F125" s="8" t="str">
        <f t="shared" si="181"/>
        <v/>
      </c>
      <c r="G125" s="7" t="str">
        <f t="shared" si="182"/>
        <v/>
      </c>
      <c r="H125" s="5" t="str">
        <f t="shared" si="183"/>
        <v/>
      </c>
      <c r="I125" s="116" t="str">
        <f t="shared" si="184"/>
        <v/>
      </c>
      <c r="J125" s="7" t="str">
        <f t="shared" si="185"/>
        <v/>
      </c>
      <c r="K125" s="9" t="str">
        <f t="shared" si="186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5">
      <c r="A126" s="121"/>
      <c r="B126" s="4"/>
      <c r="C126" s="4"/>
      <c r="D126" s="7"/>
      <c r="E126" s="7"/>
      <c r="F126" s="8" t="str">
        <f t="shared" si="181"/>
        <v/>
      </c>
      <c r="G126" s="7" t="str">
        <f t="shared" si="182"/>
        <v/>
      </c>
      <c r="H126" s="5" t="str">
        <f t="shared" si="183"/>
        <v/>
      </c>
      <c r="I126" s="116" t="str">
        <f t="shared" si="184"/>
        <v/>
      </c>
      <c r="J126" s="7" t="str">
        <f t="shared" si="185"/>
        <v/>
      </c>
      <c r="K126" s="9" t="str">
        <f t="shared" si="186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5">
      <c r="A127" s="119"/>
      <c r="B127" s="4"/>
      <c r="C127" s="4"/>
      <c r="D127" s="7"/>
      <c r="E127" s="7"/>
      <c r="F127" s="8" t="str">
        <f>IF(ISBLANK(B127),"",IF(I127="L","Baixa",IF(I127="A","Média",IF(I127="","","Alta"))))</f>
        <v/>
      </c>
      <c r="G127" s="7" t="str">
        <f>CONCATENATE(B127,I127)</f>
        <v/>
      </c>
      <c r="H127" s="5" t="str">
        <f>IF(ISBLANK(B127),"",IF(B127="ALI",IF(I127="L",7,IF(I127="A",10,15)),IF(B127="AIE",IF(I127="L",5,IF(I127="A",7,10)),IF(B127="SE",IF(I127="L",4,IF(I127="A",5,7)),IF(OR(B127="EE",B127="CE"),IF(I127="L",3,IF(I127="A",4,6)),0)))))</f>
        <v/>
      </c>
      <c r="I127" s="116" t="str">
        <f>IF(OR(ISBLANK(D127),ISBLANK(E127)),IF(OR(B127="ALI",B127="AIE"),"L",IF(OR(B127="EE",B127="SE",B127="CE"),"A","")),IF(B127="EE",IF(E127&gt;=3,IF(D127&gt;=5,"H","A"),IF(E127&gt;=2,IF(D127&gt;=16,"H",IF(D127&lt;=4,"L","A")),IF(D127&lt;=15,"L","A"))),IF(OR(B127="SE",B127="CE"),IF(E127&gt;=4,IF(D127&gt;=6,"H","A"),IF(E127&gt;=2,IF(D127&gt;=20,"H",IF(D127&lt;=5,"L","A")),IF(D127&lt;=19,"L","A"))),IF(OR(B127="ALI",B127="AIE"),IF(E127&gt;=6,IF(D127&gt;=20,"H","A"),IF(E127&gt;=2,IF(D127&gt;=51,"H",IF(D127&lt;=19,"L","A")),IF(D127&lt;=50,"L","A"))),""))))</f>
        <v/>
      </c>
      <c r="J127" s="7" t="str">
        <f>CONCATENATE(B127,C127)</f>
        <v/>
      </c>
      <c r="K127" s="9" t="str">
        <f>IF(OR(H127="",H127=0),L127,H127)</f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5">
      <c r="A128" s="119"/>
      <c r="B128" s="4"/>
      <c r="C128" s="4"/>
      <c r="D128" s="7"/>
      <c r="E128" s="7"/>
      <c r="F128" s="8" t="str">
        <f>IF(ISBLANK(B128),"",IF(I128="L","Baixa",IF(I128="A","Média",IF(I128="","","Alta"))))</f>
        <v/>
      </c>
      <c r="G128" s="7" t="str">
        <f>CONCATENATE(B128,I128)</f>
        <v/>
      </c>
      <c r="H128" s="5" t="str">
        <f>IF(ISBLANK(B128),"",IF(B128="ALI",IF(I128="L",7,IF(I128="A",10,15)),IF(B128="AIE",IF(I128="L",5,IF(I128="A",7,10)),IF(B128="SE",IF(I128="L",4,IF(I128="A",5,7)),IF(OR(B128="EE",B128="CE"),IF(I128="L",3,IF(I128="A",4,6)),0)))))</f>
        <v/>
      </c>
      <c r="I128" s="116" t="str">
        <f>IF(OR(ISBLANK(D128),ISBLANK(E128)),IF(OR(B128="ALI",B128="AIE"),"L",IF(OR(B128="EE",B128="SE",B128="CE"),"A","")),IF(B128="EE",IF(E128&gt;=3,IF(D128&gt;=5,"H","A"),IF(E128&gt;=2,IF(D128&gt;=16,"H",IF(D128&lt;=4,"L","A")),IF(D128&lt;=15,"L","A"))),IF(OR(B128="SE",B128="CE"),IF(E128&gt;=4,IF(D128&gt;=6,"H","A"),IF(E128&gt;=2,IF(D128&gt;=20,"H",IF(D128&lt;=5,"L","A")),IF(D128&lt;=19,"L","A"))),IF(OR(B128="ALI",B128="AIE"),IF(E128&gt;=6,IF(D128&gt;=20,"H","A"),IF(E128&gt;=2,IF(D128&gt;=51,"H",IF(D128&lt;=19,"L","A")),IF(D128&lt;=50,"L","A"))),""))))</f>
        <v/>
      </c>
      <c r="J128" s="7" t="str">
        <f>CONCATENATE(B128,C128)</f>
        <v/>
      </c>
      <c r="K128" s="9" t="str">
        <f>IF(OR(H128="",H128=0),L128,H128)</f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5">
      <c r="A129" s="119"/>
      <c r="B129" s="4"/>
      <c r="C129" s="4"/>
      <c r="D129" s="7"/>
      <c r="E129" s="7"/>
      <c r="F129" s="8" t="str">
        <f>IF(ISBLANK(B129),"",IF(I129="L","Baixa",IF(I129="A","Média",IF(I129="","","Alta"))))</f>
        <v/>
      </c>
      <c r="G129" s="7" t="str">
        <f>CONCATENATE(B129,I129)</f>
        <v/>
      </c>
      <c r="H129" s="5" t="str">
        <f>IF(ISBLANK(B129),"",IF(B129="ALI",IF(I129="L",7,IF(I129="A",10,15)),IF(B129="AIE",IF(I129="L",5,IF(I129="A",7,10)),IF(B129="SE",IF(I129="L",4,IF(I129="A",5,7)),IF(OR(B129="EE",B129="CE"),IF(I129="L",3,IF(I129="A",4,6)),0)))))</f>
        <v/>
      </c>
      <c r="I129" s="116" t="str">
        <f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>CONCATENATE(B129,C129)</f>
        <v/>
      </c>
      <c r="K129" s="9" t="str">
        <f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5">
      <c r="A130" s="125"/>
      <c r="B130" s="4"/>
      <c r="C130" s="4"/>
      <c r="D130" s="7"/>
      <c r="E130" s="7"/>
      <c r="F130" s="8" t="str">
        <f t="shared" ref="F130" si="241">IF(ISBLANK(B130),"",IF(I130="L","Baixa",IF(I130="A","Média",IF(I130="","","Alta"))))</f>
        <v/>
      </c>
      <c r="G130" s="7" t="str">
        <f t="shared" ref="G130" si="242">CONCATENATE(B130,I130)</f>
        <v/>
      </c>
      <c r="H130" s="5" t="str">
        <f t="shared" ref="H130" si="243">IF(ISBLANK(B130),"",IF(B130="ALI",IF(I130="L",7,IF(I130="A",10,15)),IF(B130="AIE",IF(I130="L",5,IF(I130="A",7,10)),IF(B130="SE",IF(I130="L",4,IF(I130="A",5,7)),IF(OR(B130="EE",B130="CE"),IF(I130="L",3,IF(I130="A",4,6)),0)))))</f>
        <v/>
      </c>
      <c r="I130" s="116" t="str">
        <f t="shared" ref="I130" si="244"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/>
      </c>
      <c r="J130" s="7" t="str">
        <f t="shared" ref="J130" si="245">CONCATENATE(B130,C130)</f>
        <v/>
      </c>
      <c r="K130" s="9" t="str">
        <f t="shared" ref="K130" si="246">IF(OR(H130="",H130=0),L130,H130)</f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5">
      <c r="A131" s="119"/>
      <c r="B131" s="4"/>
      <c r="C131" s="4"/>
      <c r="D131" s="7"/>
      <c r="E131" s="7"/>
      <c r="F131" s="8" t="str">
        <f t="shared" si="181"/>
        <v/>
      </c>
      <c r="G131" s="7" t="str">
        <f t="shared" si="182"/>
        <v/>
      </c>
      <c r="H131" s="5" t="str">
        <f t="shared" si="183"/>
        <v/>
      </c>
      <c r="I131" s="116" t="str">
        <f t="shared" si="184"/>
        <v/>
      </c>
      <c r="J131" s="7" t="str">
        <f t="shared" si="185"/>
        <v/>
      </c>
      <c r="K131" s="9" t="str">
        <f t="shared" si="186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5">
      <c r="A132" s="125"/>
      <c r="B132" s="4"/>
      <c r="C132" s="4"/>
      <c r="D132" s="7"/>
      <c r="E132" s="7"/>
      <c r="F132" s="8" t="str">
        <f t="shared" ref="F132" si="247">IF(ISBLANK(B132),"",IF(I132="L","Baixa",IF(I132="A","Média",IF(I132="","","Alta"))))</f>
        <v/>
      </c>
      <c r="G132" s="7" t="str">
        <f t="shared" ref="G132" si="248">CONCATENATE(B132,I132)</f>
        <v/>
      </c>
      <c r="H132" s="5" t="str">
        <f t="shared" ref="H132" si="249">IF(ISBLANK(B132),"",IF(B132="ALI",IF(I132="L",7,IF(I132="A",10,15)),IF(B132="AIE",IF(I132="L",5,IF(I132="A",7,10)),IF(B132="SE",IF(I132="L",4,IF(I132="A",5,7)),IF(OR(B132="EE",B132="CE"),IF(I132="L",3,IF(I132="A",4,6)),0)))))</f>
        <v/>
      </c>
      <c r="I132" s="116" t="str">
        <f t="shared" ref="I132" si="250"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  <v/>
      </c>
      <c r="J132" s="7" t="str">
        <f t="shared" ref="J132" si="251">CONCATENATE(B132,C132)</f>
        <v/>
      </c>
      <c r="K132" s="9" t="str">
        <f t="shared" ref="K132" si="252">IF(OR(H132="",H132=0),L132,H132)</f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5">
      <c r="A133" s="125"/>
      <c r="B133" s="4"/>
      <c r="C133" s="4"/>
      <c r="D133" s="7"/>
      <c r="E133" s="7"/>
      <c r="F133" s="8" t="str">
        <f t="shared" ref="F133" si="253">IF(ISBLANK(B133),"",IF(I133="L","Baixa",IF(I133="A","Média",IF(I133="","","Alta"))))</f>
        <v/>
      </c>
      <c r="G133" s="7" t="str">
        <f t="shared" ref="G133" si="254">CONCATENATE(B133,I133)</f>
        <v/>
      </c>
      <c r="H133" s="5" t="str">
        <f t="shared" ref="H133" si="255">IF(ISBLANK(B133),"",IF(B133="ALI",IF(I133="L",7,IF(I133="A",10,15)),IF(B133="AIE",IF(I133="L",5,IF(I133="A",7,10)),IF(B133="SE",IF(I133="L",4,IF(I133="A",5,7)),IF(OR(B133="EE",B133="CE"),IF(I133="L",3,IF(I133="A",4,6)),0)))))</f>
        <v/>
      </c>
      <c r="I133" s="116" t="str">
        <f t="shared" ref="I133" si="256">IF(OR(ISBLANK(D133),ISBLANK(E133)),IF(OR(B133="ALI",B133="AIE"),"L",IF(OR(B133="EE",B133="SE",B133="CE"),"A","")),IF(B133="EE",IF(E133&gt;=3,IF(D133&gt;=5,"H","A"),IF(E133&gt;=2,IF(D133&gt;=16,"H",IF(D133&lt;=4,"L","A")),IF(D133&lt;=15,"L","A"))),IF(OR(B133="SE",B133="CE"),IF(E133&gt;=4,IF(D133&gt;=6,"H","A"),IF(E133&gt;=2,IF(D133&gt;=20,"H",IF(D133&lt;=5,"L","A")),IF(D133&lt;=19,"L","A"))),IF(OR(B133="ALI",B133="AIE"),IF(E133&gt;=6,IF(D133&gt;=20,"H","A"),IF(E133&gt;=2,IF(D133&gt;=51,"H",IF(D133&lt;=19,"L","A")),IF(D133&lt;=50,"L","A"))),""))))</f>
        <v/>
      </c>
      <c r="J133" s="7" t="str">
        <f t="shared" ref="J133" si="257">CONCATENATE(B133,C133)</f>
        <v/>
      </c>
      <c r="K133" s="9" t="str">
        <f t="shared" ref="K133" si="258">IF(OR(H133="",H133=0),L133,H133)</f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5">
      <c r="A134" s="119"/>
      <c r="B134" s="4"/>
      <c r="C134" s="4"/>
      <c r="D134" s="7"/>
      <c r="E134" s="7"/>
      <c r="F134" s="8" t="str">
        <f t="shared" si="181"/>
        <v/>
      </c>
      <c r="G134" s="7" t="str">
        <f t="shared" si="182"/>
        <v/>
      </c>
      <c r="H134" s="5" t="str">
        <f t="shared" si="183"/>
        <v/>
      </c>
      <c r="I134" s="116" t="str">
        <f t="shared" si="184"/>
        <v/>
      </c>
      <c r="J134" s="7" t="str">
        <f t="shared" si="185"/>
        <v/>
      </c>
      <c r="K134" s="9" t="str">
        <f t="shared" si="186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5">
      <c r="A135" s="119"/>
      <c r="B135" s="4"/>
      <c r="C135" s="4"/>
      <c r="D135" s="7"/>
      <c r="E135" s="7"/>
      <c r="F135" s="8" t="str">
        <f>IF(ISBLANK(B135),"",IF(I135="L","Baixa",IF(I135="A","Média",IF(I135="","","Alta"))))</f>
        <v/>
      </c>
      <c r="G135" s="7" t="str">
        <f>CONCATENATE(B135,I135)</f>
        <v/>
      </c>
      <c r="H135" s="5" t="str">
        <f>IF(ISBLANK(B135),"",IF(B135="ALI",IF(I135="L",7,IF(I135="A",10,15)),IF(B135="AIE",IF(I135="L",5,IF(I135="A",7,10)),IF(B135="SE",IF(I135="L",4,IF(I135="A",5,7)),IF(OR(B135="EE",B135="CE"),IF(I135="L",3,IF(I135="A",4,6)),0)))))</f>
        <v/>
      </c>
      <c r="I135" s="116" t="str">
        <f>IF(OR(ISBLANK(D135),ISBLANK(E135)),IF(OR(B135="ALI",B135="AIE"),"L",IF(OR(B135="EE",B135="SE",B135="CE"),"A","")),IF(B135="EE",IF(E135&gt;=3,IF(D135&gt;=5,"H","A"),IF(E135&gt;=2,IF(D135&gt;=16,"H",IF(D135&lt;=4,"L","A")),IF(D135&lt;=15,"L","A"))),IF(OR(B135="SE",B135="CE"),IF(E135&gt;=4,IF(D135&gt;=6,"H","A"),IF(E135&gt;=2,IF(D135&gt;=20,"H",IF(D135&lt;=5,"L","A")),IF(D135&lt;=19,"L","A"))),IF(OR(B135="ALI",B135="AIE"),IF(E135&gt;=6,IF(D135&gt;=20,"H","A"),IF(E135&gt;=2,IF(D135&gt;=51,"H",IF(D135&lt;=19,"L","A")),IF(D135&lt;=50,"L","A"))),""))))</f>
        <v/>
      </c>
      <c r="J135" s="7" t="str">
        <f>CONCATENATE(B135,C135)</f>
        <v/>
      </c>
      <c r="K135" s="9" t="str">
        <f>IF(OR(H135="",H135=0),L135,H135)</f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5">
      <c r="A136" s="121"/>
      <c r="B136" s="4"/>
      <c r="C136" s="4"/>
      <c r="D136" s="7"/>
      <c r="E136" s="7"/>
      <c r="F136" s="8" t="str">
        <f>IF(ISBLANK(B136),"",IF(I136="L","Baixa",IF(I136="A","Média",IF(I136="","","Alta"))))</f>
        <v/>
      </c>
      <c r="G136" s="7" t="str">
        <f>CONCATENATE(B136,I136)</f>
        <v/>
      </c>
      <c r="H136" s="5" t="str">
        <f>IF(ISBLANK(B136),"",IF(B136="ALI",IF(I136="L",7,IF(I136="A",10,15)),IF(B136="AIE",IF(I136="L",5,IF(I136="A",7,10)),IF(B136="SE",IF(I136="L",4,IF(I136="A",5,7)),IF(OR(B136="EE",B136="CE"),IF(I136="L",3,IF(I136="A",4,6)),0)))))</f>
        <v/>
      </c>
      <c r="I136" s="116" t="str">
        <f>IF(OR(ISBLANK(D136),ISBLANK(E136)),IF(OR(B136="ALI",B136="AIE"),"L",IF(OR(B136="EE",B136="SE",B136="CE"),"A","")),IF(B136="EE",IF(E136&gt;=3,IF(D136&gt;=5,"H","A"),IF(E136&gt;=2,IF(D136&gt;=16,"H",IF(D136&lt;=4,"L","A")),IF(D136&lt;=15,"L","A"))),IF(OR(B136="SE",B136="CE"),IF(E136&gt;=4,IF(D136&gt;=6,"H","A"),IF(E136&gt;=2,IF(D136&gt;=20,"H",IF(D136&lt;=5,"L","A")),IF(D136&lt;=19,"L","A"))),IF(OR(B136="ALI",B136="AIE"),IF(E136&gt;=6,IF(D136&gt;=20,"H","A"),IF(E136&gt;=2,IF(D136&gt;=51,"H",IF(D136&lt;=19,"L","A")),IF(D136&lt;=50,"L","A"))),""))))</f>
        <v/>
      </c>
      <c r="J136" s="7" t="str">
        <f>CONCATENATE(B136,C136)</f>
        <v/>
      </c>
      <c r="K136" s="9" t="str">
        <f>IF(OR(H136="",H136=0),L136,H136)</f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5">
      <c r="A137" s="119"/>
      <c r="B137" s="4"/>
      <c r="C137" s="4"/>
      <c r="D137" s="7"/>
      <c r="E137" s="7"/>
      <c r="F137" s="8" t="str">
        <f>IF(ISBLANK(B137),"",IF(I137="L","Baixa",IF(I137="A","Média",IF(I137="","","Alta"))))</f>
        <v/>
      </c>
      <c r="G137" s="7" t="str">
        <f>CONCATENATE(B137,I137)</f>
        <v/>
      </c>
      <c r="H137" s="5" t="str">
        <f>IF(ISBLANK(B137),"",IF(B137="ALI",IF(I137="L",7,IF(I137="A",10,15)),IF(B137="AIE",IF(I137="L",5,IF(I137="A",7,10)),IF(B137="SE",IF(I137="L",4,IF(I137="A",5,7)),IF(OR(B137="EE",B137="CE"),IF(I137="L",3,IF(I137="A",4,6)),0)))))</f>
        <v/>
      </c>
      <c r="I137" s="116" t="str">
        <f>IF(OR(ISBLANK(D137),ISBLANK(E137)),IF(OR(B137="ALI",B137="AIE"),"L",IF(OR(B137="EE",B137="SE",B137="CE"),"A","")),IF(B137="EE",IF(E137&gt;=3,IF(D137&gt;=5,"H","A"),IF(E137&gt;=2,IF(D137&gt;=16,"H",IF(D137&lt;=4,"L","A")),IF(D137&lt;=15,"L","A"))),IF(OR(B137="SE",B137="CE"),IF(E137&gt;=4,IF(D137&gt;=6,"H","A"),IF(E137&gt;=2,IF(D137&gt;=20,"H",IF(D137&lt;=5,"L","A")),IF(D137&lt;=19,"L","A"))),IF(OR(B137="ALI",B137="AIE"),IF(E137&gt;=6,IF(D137&gt;=20,"H","A"),IF(E137&gt;=2,IF(D137&gt;=51,"H",IF(D137&lt;=19,"L","A")),IF(D137&lt;=50,"L","A"))),""))))</f>
        <v/>
      </c>
      <c r="J137" s="7" t="str">
        <f>CONCATENATE(B137,C137)</f>
        <v/>
      </c>
      <c r="K137" s="9" t="str">
        <f>IF(OR(H137="",H137=0),L137,H137)</f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5">
      <c r="A138" s="119"/>
      <c r="B138" s="4"/>
      <c r="C138" s="4"/>
      <c r="D138" s="7"/>
      <c r="E138" s="7"/>
      <c r="F138" s="8" t="str">
        <f>IF(ISBLANK(B138),"",IF(I138="L","Baixa",IF(I138="A","Média",IF(I138="","","Alta"))))</f>
        <v/>
      </c>
      <c r="G138" s="7" t="str">
        <f>CONCATENATE(B138,I138)</f>
        <v/>
      </c>
      <c r="H138" s="5" t="str">
        <f>IF(ISBLANK(B138),"",IF(B138="ALI",IF(I138="L",7,IF(I138="A",10,15)),IF(B138="AIE",IF(I138="L",5,IF(I138="A",7,10)),IF(B138="SE",IF(I138="L",4,IF(I138="A",5,7)),IF(OR(B138="EE",B138="CE"),IF(I138="L",3,IF(I138="A",4,6)),0)))))</f>
        <v/>
      </c>
      <c r="I138" s="116" t="str">
        <f>IF(OR(ISBLANK(D138),ISBLANK(E138)),IF(OR(B138="ALI",B138="AIE"),"L",IF(OR(B138="EE",B138="SE",B138="CE"),"A","")),IF(B138="EE",IF(E138&gt;=3,IF(D138&gt;=5,"H","A"),IF(E138&gt;=2,IF(D138&gt;=16,"H",IF(D138&lt;=4,"L","A")),IF(D138&lt;=15,"L","A"))),IF(OR(B138="SE",B138="CE"),IF(E138&gt;=4,IF(D138&gt;=6,"H","A"),IF(E138&gt;=2,IF(D138&gt;=20,"H",IF(D138&lt;=5,"L","A")),IF(D138&lt;=19,"L","A"))),IF(OR(B138="ALI",B138="AIE"),IF(E138&gt;=6,IF(D138&gt;=20,"H","A"),IF(E138&gt;=2,IF(D138&gt;=51,"H",IF(D138&lt;=19,"L","A")),IF(D138&lt;=50,"L","A"))),""))))</f>
        <v/>
      </c>
      <c r="J138" s="7" t="str">
        <f>CONCATENATE(B138,C138)</f>
        <v/>
      </c>
      <c r="K138" s="9" t="str">
        <f>IF(OR(H138="",H138=0),L138,H138)</f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5">
      <c r="A139" s="119"/>
      <c r="B139" s="4"/>
      <c r="C139" s="4"/>
      <c r="D139" s="7"/>
      <c r="E139" s="7"/>
      <c r="F139" s="8" t="str">
        <f t="shared" ref="F139:F146" si="259">IF(ISBLANK(B139),"",IF(I139="L","Baixa",IF(I139="A","Média",IF(I139="","","Alta"))))</f>
        <v/>
      </c>
      <c r="G139" s="7" t="str">
        <f t="shared" ref="G139:G146" si="260">CONCATENATE(B139,I139)</f>
        <v/>
      </c>
      <c r="H139" s="5" t="str">
        <f t="shared" ref="H139:H146" si="261">IF(ISBLANK(B139),"",IF(B139="ALI",IF(I139="L",7,IF(I139="A",10,15)),IF(B139="AIE",IF(I139="L",5,IF(I139="A",7,10)),IF(B139="SE",IF(I139="L",4,IF(I139="A",5,7)),IF(OR(B139="EE",B139="CE"),IF(I139="L",3,IF(I139="A",4,6)),0)))))</f>
        <v/>
      </c>
      <c r="I139" s="116" t="str">
        <f t="shared" ref="I139:I146" si="262">IF(OR(ISBLANK(D139),ISBLANK(E139)),IF(OR(B139="ALI",B139="AIE"),"L",IF(OR(B139="EE",B139="SE",B139="CE"),"A","")),IF(B139="EE",IF(E139&gt;=3,IF(D139&gt;=5,"H","A"),IF(E139&gt;=2,IF(D139&gt;=16,"H",IF(D139&lt;=4,"L","A")),IF(D139&lt;=15,"L","A"))),IF(OR(B139="SE",B139="CE"),IF(E139&gt;=4,IF(D139&gt;=6,"H","A"),IF(E139&gt;=2,IF(D139&gt;=20,"H",IF(D139&lt;=5,"L","A")),IF(D139&lt;=19,"L","A"))),IF(OR(B139="ALI",B139="AIE"),IF(E139&gt;=6,IF(D139&gt;=20,"H","A"),IF(E139&gt;=2,IF(D139&gt;=51,"H",IF(D139&lt;=19,"L","A")),IF(D139&lt;=50,"L","A"))),""))))</f>
        <v/>
      </c>
      <c r="J139" s="7" t="str">
        <f t="shared" ref="J139:J146" si="263">CONCATENATE(B139,C139)</f>
        <v/>
      </c>
      <c r="K139" s="9" t="str">
        <f t="shared" ref="K139:K146" si="264">IF(OR(H139="",H139=0),L139,H139)</f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5">
      <c r="A140" s="125"/>
      <c r="B140" s="4"/>
      <c r="C140" s="4"/>
      <c r="D140" s="7"/>
      <c r="E140" s="7"/>
      <c r="F140" s="8" t="str">
        <f t="shared" ref="F140" si="265">IF(ISBLANK(B140),"",IF(I140="L","Baixa",IF(I140="A","Média",IF(I140="","","Alta"))))</f>
        <v/>
      </c>
      <c r="G140" s="7" t="str">
        <f t="shared" ref="G140" si="266">CONCATENATE(B140,I140)</f>
        <v/>
      </c>
      <c r="H140" s="5" t="str">
        <f t="shared" ref="H140" si="267">IF(ISBLANK(B140),"",IF(B140="ALI",IF(I140="L",7,IF(I140="A",10,15)),IF(B140="AIE",IF(I140="L",5,IF(I140="A",7,10)),IF(B140="SE",IF(I140="L",4,IF(I140="A",5,7)),IF(OR(B140="EE",B140="CE"),IF(I140="L",3,IF(I140="A",4,6)),0)))))</f>
        <v/>
      </c>
      <c r="I140" s="116" t="str">
        <f t="shared" ref="I140" si="268">IF(OR(ISBLANK(D140),ISBLANK(E140)),IF(OR(B140="ALI",B140="AIE"),"L",IF(OR(B140="EE",B140="SE",B140="CE"),"A","")),IF(B140="EE",IF(E140&gt;=3,IF(D140&gt;=5,"H","A"),IF(E140&gt;=2,IF(D140&gt;=16,"H",IF(D140&lt;=4,"L","A")),IF(D140&lt;=15,"L","A"))),IF(OR(B140="SE",B140="CE"),IF(E140&gt;=4,IF(D140&gt;=6,"H","A"),IF(E140&gt;=2,IF(D140&gt;=20,"H",IF(D140&lt;=5,"L","A")),IF(D140&lt;=19,"L","A"))),IF(OR(B140="ALI",B140="AIE"),IF(E140&gt;=6,IF(D140&gt;=20,"H","A"),IF(E140&gt;=2,IF(D140&gt;=51,"H",IF(D140&lt;=19,"L","A")),IF(D140&lt;=50,"L","A"))),""))))</f>
        <v/>
      </c>
      <c r="J140" s="7" t="str">
        <f t="shared" ref="J140" si="269">CONCATENATE(B140,C140)</f>
        <v/>
      </c>
      <c r="K140" s="9" t="str">
        <f t="shared" ref="K140" si="270">IF(OR(H140="",H140=0),L140,H140)</f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5">
      <c r="A141" s="125"/>
      <c r="B141" s="4"/>
      <c r="C141" s="4"/>
      <c r="D141" s="7"/>
      <c r="E141" s="7"/>
      <c r="F141" s="8" t="str">
        <f t="shared" ref="F141" si="271">IF(ISBLANK(B141),"",IF(I141="L","Baixa",IF(I141="A","Média",IF(I141="","","Alta"))))</f>
        <v/>
      </c>
      <c r="G141" s="7" t="str">
        <f t="shared" ref="G141" si="272">CONCATENATE(B141,I141)</f>
        <v/>
      </c>
      <c r="H141" s="5" t="str">
        <f t="shared" ref="H141" si="273">IF(ISBLANK(B141),"",IF(B141="ALI",IF(I141="L",7,IF(I141="A",10,15)),IF(B141="AIE",IF(I141="L",5,IF(I141="A",7,10)),IF(B141="SE",IF(I141="L",4,IF(I141="A",5,7)),IF(OR(B141="EE",B141="CE"),IF(I141="L",3,IF(I141="A",4,6)),0)))))</f>
        <v/>
      </c>
      <c r="I141" s="116" t="str">
        <f t="shared" ref="I141" si="274">IF(OR(ISBLANK(D141),ISBLANK(E141)),IF(OR(B141="ALI",B141="AIE"),"L",IF(OR(B141="EE",B141="SE",B141="CE"),"A","")),IF(B141="EE",IF(E141&gt;=3,IF(D141&gt;=5,"H","A"),IF(E141&gt;=2,IF(D141&gt;=16,"H",IF(D141&lt;=4,"L","A")),IF(D141&lt;=15,"L","A"))),IF(OR(B141="SE",B141="CE"),IF(E141&gt;=4,IF(D141&gt;=6,"H","A"),IF(E141&gt;=2,IF(D141&gt;=20,"H",IF(D141&lt;=5,"L","A")),IF(D141&lt;=19,"L","A"))),IF(OR(B141="ALI",B141="AIE"),IF(E141&gt;=6,IF(D141&gt;=20,"H","A"),IF(E141&gt;=2,IF(D141&gt;=51,"H",IF(D141&lt;=19,"L","A")),IF(D141&lt;=50,"L","A"))),""))))</f>
        <v/>
      </c>
      <c r="J141" s="7" t="str">
        <f t="shared" ref="J141" si="275">CONCATENATE(B141,C141)</f>
        <v/>
      </c>
      <c r="K141" s="9" t="str">
        <f t="shared" ref="K141" si="276">IF(OR(H141="",H141=0),L141,H141)</f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5">
      <c r="A142" s="119"/>
      <c r="B142" s="4"/>
      <c r="C142" s="4"/>
      <c r="D142" s="7"/>
      <c r="E142" s="7"/>
      <c r="F142" s="8" t="str">
        <f t="shared" si="259"/>
        <v/>
      </c>
      <c r="G142" s="7" t="str">
        <f t="shared" si="260"/>
        <v/>
      </c>
      <c r="H142" s="5" t="str">
        <f t="shared" si="261"/>
        <v/>
      </c>
      <c r="I142" s="116" t="str">
        <f t="shared" si="262"/>
        <v/>
      </c>
      <c r="J142" s="7" t="str">
        <f t="shared" si="263"/>
        <v/>
      </c>
      <c r="K142" s="9" t="str">
        <f t="shared" si="264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5">
      <c r="A143" s="119"/>
      <c r="B143" s="4"/>
      <c r="C143" s="4"/>
      <c r="D143" s="7"/>
      <c r="E143" s="7"/>
      <c r="F143" s="8" t="str">
        <f>IF(ISBLANK(B143),"",IF(I143="L","Baixa",IF(I143="A","Média",IF(I143="","","Alta"))))</f>
        <v/>
      </c>
      <c r="G143" s="7" t="str">
        <f>CONCATENATE(B143,I143)</f>
        <v/>
      </c>
      <c r="H143" s="5" t="str">
        <f>IF(ISBLANK(B143),"",IF(B143="ALI",IF(I143="L",7,IF(I143="A",10,15)),IF(B143="AIE",IF(I143="L",5,IF(I143="A",7,10)),IF(B143="SE",IF(I143="L",4,IF(I143="A",5,7)),IF(OR(B143="EE",B143="CE"),IF(I143="L",3,IF(I143="A",4,6)),0)))))</f>
        <v/>
      </c>
      <c r="I143" s="116" t="str">
        <f>IF(OR(ISBLANK(D143),ISBLANK(E143)),IF(OR(B143="ALI",B143="AIE"),"L",IF(OR(B143="EE",B143="SE",B143="CE"),"A","")),IF(B143="EE",IF(E143&gt;=3,IF(D143&gt;=5,"H","A"),IF(E143&gt;=2,IF(D143&gt;=16,"H",IF(D143&lt;=4,"L","A")),IF(D143&lt;=15,"L","A"))),IF(OR(B143="SE",B143="CE"),IF(E143&gt;=4,IF(D143&gt;=6,"H","A"),IF(E143&gt;=2,IF(D143&gt;=20,"H",IF(D143&lt;=5,"L","A")),IF(D143&lt;=19,"L","A"))),IF(OR(B143="ALI",B143="AIE"),IF(E143&gt;=6,IF(D143&gt;=20,"H","A"),IF(E143&gt;=2,IF(D143&gt;=51,"H",IF(D143&lt;=19,"L","A")),IF(D143&lt;=50,"L","A"))),""))))</f>
        <v/>
      </c>
      <c r="J143" s="7" t="str">
        <f>CONCATENATE(B143,C143)</f>
        <v/>
      </c>
      <c r="K143" s="9" t="str">
        <f>IF(OR(H143="",H143=0),L143,H143)</f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5">
      <c r="A144" s="125"/>
      <c r="B144" s="4"/>
      <c r="C144" s="4"/>
      <c r="D144" s="7"/>
      <c r="E144" s="7"/>
      <c r="F144" s="8" t="str">
        <f>IF(ISBLANK(B144),"",IF(I144="L","Baixa",IF(I144="A","Média",IF(I144="","","Alta"))))</f>
        <v/>
      </c>
      <c r="G144" s="7" t="str">
        <f>CONCATENATE(B144,I144)</f>
        <v/>
      </c>
      <c r="H144" s="5" t="str">
        <f>IF(ISBLANK(B144),"",IF(B144="ALI",IF(I144="L",7,IF(I144="A",10,15)),IF(B144="AIE",IF(I144="L",5,IF(I144="A",7,10)),IF(B144="SE",IF(I144="L",4,IF(I144="A",5,7)),IF(OR(B144="EE",B144="CE"),IF(I144="L",3,IF(I144="A",4,6)),0)))))</f>
        <v/>
      </c>
      <c r="I144" s="116" t="str">
        <f>IF(OR(ISBLANK(D144),ISBLANK(E144)),IF(OR(B144="ALI",B144="AIE"),"L",IF(OR(B144="EE",B144="SE",B144="CE"),"A","")),IF(B144="EE",IF(E144&gt;=3,IF(D144&gt;=5,"H","A"),IF(E144&gt;=2,IF(D144&gt;=16,"H",IF(D144&lt;=4,"L","A")),IF(D144&lt;=15,"L","A"))),IF(OR(B144="SE",B144="CE"),IF(E144&gt;=4,IF(D144&gt;=6,"H","A"),IF(E144&gt;=2,IF(D144&gt;=20,"H",IF(D144&lt;=5,"L","A")),IF(D144&lt;=19,"L","A"))),IF(OR(B144="ALI",B144="AIE"),IF(E144&gt;=6,IF(D144&gt;=20,"H","A"),IF(E144&gt;=2,IF(D144&gt;=51,"H",IF(D144&lt;=19,"L","A")),IF(D144&lt;=50,"L","A"))),""))))</f>
        <v/>
      </c>
      <c r="J144" s="7" t="str">
        <f>CONCATENATE(B144,C144)</f>
        <v/>
      </c>
      <c r="K144" s="9" t="str">
        <f>IF(OR(H144="",H144=0),L144,H144)</f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5">
      <c r="A145" s="119"/>
      <c r="B145" s="4"/>
      <c r="C145" s="4"/>
      <c r="D145" s="7"/>
      <c r="E145" s="7"/>
      <c r="F145" s="8" t="str">
        <f>IF(ISBLANK(B145),"",IF(I145="L","Baixa",IF(I145="A","Média",IF(I145="","","Alta"))))</f>
        <v/>
      </c>
      <c r="G145" s="7" t="str">
        <f>CONCATENATE(B145,I145)</f>
        <v/>
      </c>
      <c r="H145" s="5" t="str">
        <f>IF(ISBLANK(B145),"",IF(B145="ALI",IF(I145="L",7,IF(I145="A",10,15)),IF(B145="AIE",IF(I145="L",5,IF(I145="A",7,10)),IF(B145="SE",IF(I145="L",4,IF(I145="A",5,7)),IF(OR(B145="EE",B145="CE"),IF(I145="L",3,IF(I145="A",4,6)),0)))))</f>
        <v/>
      </c>
      <c r="I145" s="116" t="str">
        <f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7" t="str">
        <f>CONCATENATE(B145,C145)</f>
        <v/>
      </c>
      <c r="K145" s="9" t="str">
        <f>IF(OR(H145="",H145=0),L145,H145)</f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5">
      <c r="A146" s="119"/>
      <c r="B146" s="4"/>
      <c r="C146" s="4"/>
      <c r="D146" s="7"/>
      <c r="E146" s="7"/>
      <c r="F146" s="8" t="str">
        <f t="shared" si="259"/>
        <v/>
      </c>
      <c r="G146" s="7" t="str">
        <f t="shared" si="260"/>
        <v/>
      </c>
      <c r="H146" s="5" t="str">
        <f t="shared" si="261"/>
        <v/>
      </c>
      <c r="I146" s="116" t="str">
        <f t="shared" si="262"/>
        <v/>
      </c>
      <c r="J146" s="7" t="str">
        <f t="shared" si="263"/>
        <v/>
      </c>
      <c r="K146" s="9" t="str">
        <f t="shared" si="264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5">
      <c r="A147" s="122"/>
      <c r="B147" s="4"/>
      <c r="C147" s="4"/>
      <c r="D147" s="7"/>
      <c r="E147" s="7"/>
      <c r="F147" s="8" t="str">
        <f>IF(ISBLANK(B147),"",IF(I147="L","Baixa",IF(I147="A","Média",IF(I147="","","Alta"))))</f>
        <v/>
      </c>
      <c r="G147" s="7" t="str">
        <f>CONCATENATE(B147,I147)</f>
        <v/>
      </c>
      <c r="H147" s="5" t="str">
        <f>IF(ISBLANK(B147),"",IF(B147="ALI",IF(I147="L",7,IF(I147="A",10,15)),IF(B147="AIE",IF(I147="L",5,IF(I147="A",7,10)),IF(B147="SE",IF(I147="L",4,IF(I147="A",5,7)),IF(OR(B147="EE",B147="CE"),IF(I147="L",3,IF(I147="A",4,6)),0)))))</f>
        <v/>
      </c>
      <c r="I147" s="116" t="str">
        <f>IF(OR(ISBLANK(D147),ISBLANK(E147)),IF(OR(B147="ALI",B147="AIE"),"L",IF(OR(B147="EE",B147="SE",B147="CE"),"A","")),IF(B147="EE",IF(E147&gt;=3,IF(D147&gt;=5,"H","A"),IF(E147&gt;=2,IF(D147&gt;=16,"H",IF(D147&lt;=4,"L","A")),IF(D147&lt;=15,"L","A"))),IF(OR(B147="SE",B147="CE"),IF(E147&gt;=4,IF(D147&gt;=6,"H","A"),IF(E147&gt;=2,IF(D147&gt;=20,"H",IF(D147&lt;=5,"L","A")),IF(D147&lt;=19,"L","A"))),IF(OR(B147="ALI",B147="AIE"),IF(E147&gt;=6,IF(D147&gt;=20,"H","A"),IF(E147&gt;=2,IF(D147&gt;=51,"H",IF(D147&lt;=19,"L","A")),IF(D147&lt;=50,"L","A"))),""))))</f>
        <v/>
      </c>
      <c r="J147" s="7" t="str">
        <f>CONCATENATE(B147,C147)</f>
        <v/>
      </c>
      <c r="K147" s="9" t="str">
        <f>IF(OR(H147="",H147=0),L147,H147)</f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5">
      <c r="A148" s="122"/>
      <c r="B148" s="4"/>
      <c r="C148" s="4"/>
      <c r="D148" s="7"/>
      <c r="E148" s="7"/>
      <c r="F148" s="8" t="str">
        <f t="shared" si="181"/>
        <v/>
      </c>
      <c r="G148" s="7" t="str">
        <f t="shared" si="182"/>
        <v/>
      </c>
      <c r="H148" s="5" t="str">
        <f t="shared" si="183"/>
        <v/>
      </c>
      <c r="I148" s="116" t="str">
        <f t="shared" si="184"/>
        <v/>
      </c>
      <c r="J148" s="7" t="str">
        <f t="shared" si="185"/>
        <v/>
      </c>
      <c r="K148" s="9" t="str">
        <f t="shared" si="186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5">
      <c r="A149" s="119"/>
      <c r="B149" s="4"/>
      <c r="C149" s="4"/>
      <c r="D149" s="7"/>
      <c r="E149" s="7"/>
      <c r="F149" s="8" t="str">
        <f t="shared" si="181"/>
        <v/>
      </c>
      <c r="G149" s="7" t="str">
        <f t="shared" si="182"/>
        <v/>
      </c>
      <c r="H149" s="5" t="str">
        <f t="shared" si="183"/>
        <v/>
      </c>
      <c r="I149" s="116" t="str">
        <f t="shared" si="184"/>
        <v/>
      </c>
      <c r="J149" s="7" t="str">
        <f t="shared" si="185"/>
        <v/>
      </c>
      <c r="K149" s="9" t="str">
        <f t="shared" si="186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5">
      <c r="A150" s="119"/>
      <c r="B150" s="4"/>
      <c r="C150" s="4"/>
      <c r="D150" s="7"/>
      <c r="E150" s="7"/>
      <c r="F150" s="8" t="str">
        <f t="shared" si="181"/>
        <v/>
      </c>
      <c r="G150" s="7" t="str">
        <f t="shared" si="182"/>
        <v/>
      </c>
      <c r="H150" s="5" t="str">
        <f t="shared" si="183"/>
        <v/>
      </c>
      <c r="I150" s="116" t="str">
        <f t="shared" si="184"/>
        <v/>
      </c>
      <c r="J150" s="7" t="str">
        <f t="shared" si="185"/>
        <v/>
      </c>
      <c r="K150" s="9" t="str">
        <f t="shared" si="186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5">
      <c r="A151" s="119"/>
      <c r="B151" s="4"/>
      <c r="C151" s="4"/>
      <c r="D151" s="7"/>
      <c r="E151" s="7"/>
      <c r="F151" s="8" t="str">
        <f t="shared" si="181"/>
        <v/>
      </c>
      <c r="G151" s="7" t="str">
        <f t="shared" si="182"/>
        <v/>
      </c>
      <c r="H151" s="5" t="str">
        <f t="shared" si="183"/>
        <v/>
      </c>
      <c r="I151" s="116" t="str">
        <f t="shared" si="184"/>
        <v/>
      </c>
      <c r="J151" s="7" t="str">
        <f t="shared" si="185"/>
        <v/>
      </c>
      <c r="K151" s="9" t="str">
        <f t="shared" si="186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5">
      <c r="A152" s="119"/>
      <c r="B152" s="4"/>
      <c r="C152" s="4"/>
      <c r="D152" s="7"/>
      <c r="E152" s="7"/>
      <c r="F152" s="8" t="str">
        <f t="shared" si="181"/>
        <v/>
      </c>
      <c r="G152" s="7" t="str">
        <f t="shared" si="182"/>
        <v/>
      </c>
      <c r="H152" s="5" t="str">
        <f t="shared" si="183"/>
        <v/>
      </c>
      <c r="I152" s="116" t="str">
        <f t="shared" si="184"/>
        <v/>
      </c>
      <c r="J152" s="7" t="str">
        <f t="shared" si="185"/>
        <v/>
      </c>
      <c r="K152" s="9" t="str">
        <f t="shared" si="186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5">
      <c r="A153" s="119"/>
      <c r="B153" s="4"/>
      <c r="C153" s="4"/>
      <c r="D153" s="7"/>
      <c r="E153" s="7"/>
      <c r="F153" s="8" t="str">
        <f t="shared" si="181"/>
        <v/>
      </c>
      <c r="G153" s="7" t="str">
        <f t="shared" si="182"/>
        <v/>
      </c>
      <c r="H153" s="5" t="str">
        <f t="shared" si="183"/>
        <v/>
      </c>
      <c r="I153" s="116" t="str">
        <f t="shared" si="184"/>
        <v/>
      </c>
      <c r="J153" s="7" t="str">
        <f t="shared" si="185"/>
        <v/>
      </c>
      <c r="K153" s="9" t="str">
        <f t="shared" si="186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5">
      <c r="A154" s="119"/>
      <c r="B154" s="4"/>
      <c r="C154" s="4"/>
      <c r="D154" s="7"/>
      <c r="E154" s="7"/>
      <c r="F154" s="8" t="str">
        <f t="shared" si="181"/>
        <v/>
      </c>
      <c r="G154" s="7" t="str">
        <f t="shared" si="182"/>
        <v/>
      </c>
      <c r="H154" s="5" t="str">
        <f t="shared" si="183"/>
        <v/>
      </c>
      <c r="I154" s="116" t="str">
        <f t="shared" si="184"/>
        <v/>
      </c>
      <c r="J154" s="7" t="str">
        <f t="shared" si="185"/>
        <v/>
      </c>
      <c r="K154" s="9" t="str">
        <f t="shared" si="186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5">
      <c r="A155" s="119"/>
      <c r="B155" s="4"/>
      <c r="C155" s="4"/>
      <c r="D155" s="7"/>
      <c r="E155" s="7"/>
      <c r="F155" s="8" t="str">
        <f t="shared" si="181"/>
        <v/>
      </c>
      <c r="G155" s="7" t="str">
        <f t="shared" si="182"/>
        <v/>
      </c>
      <c r="H155" s="5" t="str">
        <f t="shared" si="183"/>
        <v/>
      </c>
      <c r="I155" s="116" t="str">
        <f t="shared" si="184"/>
        <v/>
      </c>
      <c r="J155" s="7" t="str">
        <f t="shared" si="185"/>
        <v/>
      </c>
      <c r="K155" s="9" t="str">
        <f t="shared" si="186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5">
      <c r="A156" s="119"/>
      <c r="B156" s="4"/>
      <c r="C156" s="4"/>
      <c r="D156" s="7"/>
      <c r="E156" s="7"/>
      <c r="F156" s="8" t="str">
        <f t="shared" si="181"/>
        <v/>
      </c>
      <c r="G156" s="7" t="str">
        <f t="shared" si="182"/>
        <v/>
      </c>
      <c r="H156" s="5" t="str">
        <f t="shared" si="183"/>
        <v/>
      </c>
      <c r="I156" s="116" t="str">
        <f t="shared" si="184"/>
        <v/>
      </c>
      <c r="J156" s="7" t="str">
        <f t="shared" si="185"/>
        <v/>
      </c>
      <c r="K156" s="9" t="str">
        <f t="shared" si="186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5">
      <c r="A157" s="119"/>
      <c r="B157" s="4"/>
      <c r="C157" s="4"/>
      <c r="D157" s="7"/>
      <c r="E157" s="7"/>
      <c r="F157" s="8" t="str">
        <f t="shared" si="181"/>
        <v/>
      </c>
      <c r="G157" s="7" t="str">
        <f t="shared" si="182"/>
        <v/>
      </c>
      <c r="H157" s="5" t="str">
        <f t="shared" si="183"/>
        <v/>
      </c>
      <c r="I157" s="116" t="str">
        <f t="shared" si="184"/>
        <v/>
      </c>
      <c r="J157" s="7" t="str">
        <f t="shared" si="185"/>
        <v/>
      </c>
      <c r="K157" s="9" t="str">
        <f t="shared" si="186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5">
      <c r="A158" s="119"/>
      <c r="B158" s="4"/>
      <c r="C158" s="4"/>
      <c r="D158" s="7"/>
      <c r="E158" s="7"/>
      <c r="F158" s="8" t="str">
        <f t="shared" si="181"/>
        <v/>
      </c>
      <c r="G158" s="7" t="str">
        <f t="shared" si="182"/>
        <v/>
      </c>
      <c r="H158" s="5" t="str">
        <f t="shared" si="183"/>
        <v/>
      </c>
      <c r="I158" s="116" t="str">
        <f t="shared" si="184"/>
        <v/>
      </c>
      <c r="J158" s="7" t="str">
        <f t="shared" si="185"/>
        <v/>
      </c>
      <c r="K158" s="9" t="str">
        <f t="shared" si="186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5">
      <c r="A159" s="121"/>
      <c r="B159" s="4"/>
      <c r="C159" s="4"/>
      <c r="D159" s="7"/>
      <c r="E159" s="7"/>
      <c r="F159" s="8" t="str">
        <f t="shared" si="181"/>
        <v/>
      </c>
      <c r="G159" s="7" t="str">
        <f t="shared" si="182"/>
        <v/>
      </c>
      <c r="H159" s="5" t="str">
        <f t="shared" si="183"/>
        <v/>
      </c>
      <c r="I159" s="116" t="str">
        <f t="shared" si="184"/>
        <v/>
      </c>
      <c r="J159" s="7" t="str">
        <f t="shared" si="185"/>
        <v/>
      </c>
      <c r="K159" s="9" t="str">
        <f t="shared" si="186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5">
      <c r="A160" s="119"/>
      <c r="B160" s="4"/>
      <c r="C160" s="4"/>
      <c r="D160" s="7"/>
      <c r="E160" s="7"/>
      <c r="F160" s="8" t="str">
        <f t="shared" si="181"/>
        <v/>
      </c>
      <c r="G160" s="7" t="str">
        <f t="shared" si="182"/>
        <v/>
      </c>
      <c r="H160" s="5" t="str">
        <f t="shared" si="183"/>
        <v/>
      </c>
      <c r="I160" s="116" t="str">
        <f t="shared" si="184"/>
        <v/>
      </c>
      <c r="J160" s="7" t="str">
        <f t="shared" si="185"/>
        <v/>
      </c>
      <c r="K160" s="9" t="str">
        <f t="shared" si="186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5">
      <c r="A161" s="119"/>
      <c r="B161" s="4"/>
      <c r="C161" s="4"/>
      <c r="D161" s="7"/>
      <c r="E161" s="7"/>
      <c r="F161" s="8" t="str">
        <f>IF(ISBLANK(B161),"",IF(I161="L","Baixa",IF(I161="A","Média",IF(I161="","","Alta"))))</f>
        <v/>
      </c>
      <c r="G161" s="7" t="str">
        <f>CONCATENATE(B161,I161)</f>
        <v/>
      </c>
      <c r="H161" s="5" t="str">
        <f>IF(ISBLANK(B161),"",IF(B161="ALI",IF(I161="L",7,IF(I161="A",10,15)),IF(B161="AIE",IF(I161="L",5,IF(I161="A",7,10)),IF(B161="SE",IF(I161="L",4,IF(I161="A",5,7)),IF(OR(B161="EE",B161="CE"),IF(I161="L",3,IF(I161="A",4,6)),0)))))</f>
        <v/>
      </c>
      <c r="I161" s="116" t="str">
        <f>IF(OR(ISBLANK(D161),ISBLANK(E161)),IF(OR(B161="ALI",B161="AIE"),"L",IF(OR(B161="EE",B161="SE",B161="CE"),"A","")),IF(B161="EE",IF(E161&gt;=3,IF(D161&gt;=5,"H","A"),IF(E161&gt;=2,IF(D161&gt;=16,"H",IF(D161&lt;=4,"L","A")),IF(D161&lt;=15,"L","A"))),IF(OR(B161="SE",B161="CE"),IF(E161&gt;=4,IF(D161&gt;=6,"H","A"),IF(E161&gt;=2,IF(D161&gt;=20,"H",IF(D161&lt;=5,"L","A")),IF(D161&lt;=19,"L","A"))),IF(OR(B161="ALI",B161="AIE"),IF(E161&gt;=6,IF(D161&gt;=20,"H","A"),IF(E161&gt;=2,IF(D161&gt;=51,"H",IF(D161&lt;=19,"L","A")),IF(D161&lt;=50,"L","A"))),""))))</f>
        <v/>
      </c>
      <c r="J161" s="7" t="str">
        <f>CONCATENATE(B161,C161)</f>
        <v/>
      </c>
      <c r="K161" s="9" t="str">
        <f>IF(OR(H161="",H161=0),L161,H161)</f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5">
      <c r="A162" s="119"/>
      <c r="B162" s="4"/>
      <c r="C162" s="4"/>
      <c r="D162" s="7"/>
      <c r="E162" s="7"/>
      <c r="F162" s="8" t="str">
        <f>IF(ISBLANK(B162),"",IF(I162="L","Baixa",IF(I162="A","Média",IF(I162="","","Alta"))))</f>
        <v/>
      </c>
      <c r="G162" s="7" t="str">
        <f>CONCATENATE(B162,I162)</f>
        <v/>
      </c>
      <c r="H162" s="5" t="str">
        <f>IF(ISBLANK(B162),"",IF(B162="ALI",IF(I162="L",7,IF(I162="A",10,15)),IF(B162="AIE",IF(I162="L",5,IF(I162="A",7,10)),IF(B162="SE",IF(I162="L",4,IF(I162="A",5,7)),IF(OR(B162="EE",B162="CE"),IF(I162="L",3,IF(I162="A",4,6)),0)))))</f>
        <v/>
      </c>
      <c r="I162" s="116" t="str">
        <f>IF(OR(ISBLANK(D162),ISBLANK(E162)),IF(OR(B162="ALI",B162="AIE"),"L",IF(OR(B162="EE",B162="SE",B162="CE"),"A","")),IF(B162="EE",IF(E162&gt;=3,IF(D162&gt;=5,"H","A"),IF(E162&gt;=2,IF(D162&gt;=16,"H",IF(D162&lt;=4,"L","A")),IF(D162&lt;=15,"L","A"))),IF(OR(B162="SE",B162="CE"),IF(E162&gt;=4,IF(D162&gt;=6,"H","A"),IF(E162&gt;=2,IF(D162&gt;=20,"H",IF(D162&lt;=5,"L","A")),IF(D162&lt;=19,"L","A"))),IF(OR(B162="ALI",B162="AIE"),IF(E162&gt;=6,IF(D162&gt;=20,"H","A"),IF(E162&gt;=2,IF(D162&gt;=51,"H",IF(D162&lt;=19,"L","A")),IF(D162&lt;=50,"L","A"))),""))))</f>
        <v/>
      </c>
      <c r="J162" s="7" t="str">
        <f>CONCATENATE(B162,C162)</f>
        <v/>
      </c>
      <c r="K162" s="9" t="str">
        <f>IF(OR(H162="",H162=0),L162,H162)</f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5">
      <c r="A163" s="119"/>
      <c r="B163" s="4"/>
      <c r="C163" s="4"/>
      <c r="D163" s="7"/>
      <c r="E163" s="7"/>
      <c r="F163" s="8" t="str">
        <f t="shared" si="181"/>
        <v/>
      </c>
      <c r="G163" s="7" t="str">
        <f t="shared" si="182"/>
        <v/>
      </c>
      <c r="H163" s="5" t="str">
        <f t="shared" si="183"/>
        <v/>
      </c>
      <c r="I163" s="116" t="str">
        <f t="shared" si="184"/>
        <v/>
      </c>
      <c r="J163" s="7" t="str">
        <f t="shared" si="185"/>
        <v/>
      </c>
      <c r="K163" s="9" t="str">
        <f t="shared" si="186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5">
      <c r="A164" s="119"/>
      <c r="B164" s="4"/>
      <c r="C164" s="4"/>
      <c r="D164" s="7"/>
      <c r="E164" s="7"/>
      <c r="F164" s="8" t="str">
        <f>IF(ISBLANK(B164),"",IF(I164="L","Baixa",IF(I164="A","Média",IF(I164="","","Alta"))))</f>
        <v/>
      </c>
      <c r="G164" s="7" t="str">
        <f>CONCATENATE(B164,I164)</f>
        <v/>
      </c>
      <c r="H164" s="5" t="str">
        <f>IF(ISBLANK(B164),"",IF(B164="ALI",IF(I164="L",7,IF(I164="A",10,15)),IF(B164="AIE",IF(I164="L",5,IF(I164="A",7,10)),IF(B164="SE",IF(I164="L",4,IF(I164="A",5,7)),IF(OR(B164="EE",B164="CE"),IF(I164="L",3,IF(I164="A",4,6)),0)))))</f>
        <v/>
      </c>
      <c r="I164" s="116" t="str">
        <f>IF(OR(ISBLANK(D164),ISBLANK(E164)),IF(OR(B164="ALI",B164="AIE"),"L",IF(OR(B164="EE",B164="SE",B164="CE"),"A","")),IF(B164="EE",IF(E164&gt;=3,IF(D164&gt;=5,"H","A"),IF(E164&gt;=2,IF(D164&gt;=16,"H",IF(D164&lt;=4,"L","A")),IF(D164&lt;=15,"L","A"))),IF(OR(B164="SE",B164="CE"),IF(E164&gt;=4,IF(D164&gt;=6,"H","A"),IF(E164&gt;=2,IF(D164&gt;=20,"H",IF(D164&lt;=5,"L","A")),IF(D164&lt;=19,"L","A"))),IF(OR(B164="ALI",B164="AIE"),IF(E164&gt;=6,IF(D164&gt;=20,"H","A"),IF(E164&gt;=2,IF(D164&gt;=51,"H",IF(D164&lt;=19,"L","A")),IF(D164&lt;=50,"L","A"))),""))))</f>
        <v/>
      </c>
      <c r="J164" s="7" t="str">
        <f>CONCATENATE(B164,C164)</f>
        <v/>
      </c>
      <c r="K164" s="9" t="str">
        <f>IF(OR(H164="",H164=0),L164,H164)</f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19"/>
      <c r="B165" s="4"/>
      <c r="C165" s="4"/>
      <c r="D165" s="7"/>
      <c r="E165" s="7"/>
      <c r="F165" s="8" t="str">
        <f t="shared" si="181"/>
        <v/>
      </c>
      <c r="G165" s="7" t="str">
        <f t="shared" si="182"/>
        <v/>
      </c>
      <c r="H165" s="5" t="str">
        <f t="shared" si="183"/>
        <v/>
      </c>
      <c r="I165" s="116" t="str">
        <f t="shared" si="184"/>
        <v/>
      </c>
      <c r="J165" s="7" t="str">
        <f t="shared" si="185"/>
        <v/>
      </c>
      <c r="K165" s="9" t="str">
        <f t="shared" si="186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5">
      <c r="A166" s="119"/>
      <c r="B166" s="4"/>
      <c r="C166" s="4"/>
      <c r="D166" s="7"/>
      <c r="E166" s="7"/>
      <c r="F166" s="8" t="str">
        <f t="shared" si="181"/>
        <v/>
      </c>
      <c r="G166" s="7" t="str">
        <f t="shared" si="182"/>
        <v/>
      </c>
      <c r="H166" s="5" t="str">
        <f t="shared" si="183"/>
        <v/>
      </c>
      <c r="I166" s="116" t="str">
        <f t="shared" si="184"/>
        <v/>
      </c>
      <c r="J166" s="7" t="str">
        <f t="shared" si="185"/>
        <v/>
      </c>
      <c r="K166" s="9" t="str">
        <f t="shared" si="186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5">
      <c r="A167" s="119"/>
      <c r="B167" s="4"/>
      <c r="C167" s="4"/>
      <c r="D167" s="7"/>
      <c r="E167" s="7"/>
      <c r="F167" s="8" t="str">
        <f>IF(ISBLANK(B167),"",IF(I167="L","Baixa",IF(I167="A","Média",IF(I167="","","Alta"))))</f>
        <v/>
      </c>
      <c r="G167" s="7" t="str">
        <f>CONCATENATE(B167,I167)</f>
        <v/>
      </c>
      <c r="H167" s="5" t="str">
        <f>IF(ISBLANK(B167),"",IF(B167="ALI",IF(I167="L",7,IF(I167="A",10,15)),IF(B167="AIE",IF(I167="L",5,IF(I167="A",7,10)),IF(B167="SE",IF(I167="L",4,IF(I167="A",5,7)),IF(OR(B167="EE",B167="CE"),IF(I167="L",3,IF(I167="A",4,6)),0)))))</f>
        <v/>
      </c>
      <c r="I167" s="116" t="str">
        <f>IF(OR(ISBLANK(D167),ISBLANK(E167)),IF(OR(B167="ALI",B167="AIE"),"L",IF(OR(B167="EE",B167="SE",B167="CE"),"A","")),IF(B167="EE",IF(E167&gt;=3,IF(D167&gt;=5,"H","A"),IF(E167&gt;=2,IF(D167&gt;=16,"H",IF(D167&lt;=4,"L","A")),IF(D167&lt;=15,"L","A"))),IF(OR(B167="SE",B167="CE"),IF(E167&gt;=4,IF(D167&gt;=6,"H","A"),IF(E167&gt;=2,IF(D167&gt;=20,"H",IF(D167&lt;=5,"L","A")),IF(D167&lt;=19,"L","A"))),IF(OR(B167="ALI",B167="AIE"),IF(E167&gt;=6,IF(D167&gt;=20,"H","A"),IF(E167&gt;=2,IF(D167&gt;=51,"H",IF(D167&lt;=19,"L","A")),IF(D167&lt;=50,"L","A"))),""))))</f>
        <v/>
      </c>
      <c r="J167" s="7" t="str">
        <f>CONCATENATE(B167,C167)</f>
        <v/>
      </c>
      <c r="K167" s="9" t="str">
        <f>IF(OR(H167="",H167=0),L167,H167)</f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5">
      <c r="A168" s="119"/>
      <c r="B168" s="4"/>
      <c r="C168" s="4"/>
      <c r="D168" s="7"/>
      <c r="E168" s="7"/>
      <c r="F168" s="8" t="str">
        <f t="shared" si="181"/>
        <v/>
      </c>
      <c r="G168" s="7" t="str">
        <f t="shared" si="182"/>
        <v/>
      </c>
      <c r="H168" s="5" t="str">
        <f t="shared" si="183"/>
        <v/>
      </c>
      <c r="I168" s="116" t="str">
        <f t="shared" si="184"/>
        <v/>
      </c>
      <c r="J168" s="7" t="str">
        <f t="shared" si="185"/>
        <v/>
      </c>
      <c r="K168" s="9" t="str">
        <f t="shared" si="186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5">
      <c r="A169" s="121"/>
      <c r="B169" s="4"/>
      <c r="C169" s="4"/>
      <c r="D169" s="7"/>
      <c r="E169" s="7"/>
      <c r="F169" s="8" t="str">
        <f t="shared" si="181"/>
        <v/>
      </c>
      <c r="G169" s="7" t="str">
        <f t="shared" si="182"/>
        <v/>
      </c>
      <c r="H169" s="5" t="str">
        <f t="shared" si="183"/>
        <v/>
      </c>
      <c r="I169" s="116" t="str">
        <f t="shared" si="184"/>
        <v/>
      </c>
      <c r="J169" s="7" t="str">
        <f t="shared" si="185"/>
        <v/>
      </c>
      <c r="K169" s="9" t="str">
        <f t="shared" si="186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5">
      <c r="A170" s="119"/>
      <c r="B170" s="4"/>
      <c r="C170" s="4"/>
      <c r="D170" s="7"/>
      <c r="E170" s="7"/>
      <c r="F170" s="8" t="str">
        <f t="shared" si="181"/>
        <v/>
      </c>
      <c r="G170" s="7" t="str">
        <f t="shared" si="182"/>
        <v/>
      </c>
      <c r="H170" s="5" t="str">
        <f t="shared" si="183"/>
        <v/>
      </c>
      <c r="I170" s="116" t="str">
        <f t="shared" si="184"/>
        <v/>
      </c>
      <c r="J170" s="7" t="str">
        <f t="shared" si="185"/>
        <v/>
      </c>
      <c r="K170" s="9" t="str">
        <f t="shared" si="186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5">
      <c r="A171" s="119"/>
      <c r="B171" s="4"/>
      <c r="C171" s="4"/>
      <c r="D171" s="7"/>
      <c r="E171" s="7"/>
      <c r="F171" s="8" t="str">
        <f t="shared" si="181"/>
        <v/>
      </c>
      <c r="G171" s="7" t="str">
        <f t="shared" si="182"/>
        <v/>
      </c>
      <c r="H171" s="5" t="str">
        <f t="shared" si="183"/>
        <v/>
      </c>
      <c r="I171" s="116" t="str">
        <f t="shared" si="184"/>
        <v/>
      </c>
      <c r="J171" s="7" t="str">
        <f t="shared" si="185"/>
        <v/>
      </c>
      <c r="K171" s="9" t="str">
        <f t="shared" si="186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5">
      <c r="A172" s="119"/>
      <c r="B172" s="4"/>
      <c r="C172" s="4"/>
      <c r="D172" s="7"/>
      <c r="E172" s="7"/>
      <c r="F172" s="8" t="str">
        <f t="shared" si="181"/>
        <v/>
      </c>
      <c r="G172" s="7" t="str">
        <f t="shared" si="182"/>
        <v/>
      </c>
      <c r="H172" s="5" t="str">
        <f t="shared" si="183"/>
        <v/>
      </c>
      <c r="I172" s="116" t="str">
        <f t="shared" si="184"/>
        <v/>
      </c>
      <c r="J172" s="7" t="str">
        <f t="shared" si="185"/>
        <v/>
      </c>
      <c r="K172" s="9" t="str">
        <f t="shared" si="186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5">
      <c r="A173" s="119"/>
      <c r="B173" s="4"/>
      <c r="C173" s="4"/>
      <c r="D173" s="7"/>
      <c r="E173" s="7"/>
      <c r="F173" s="8" t="str">
        <f>IF(ISBLANK(B173),"",IF(I173="L","Baixa",IF(I173="A","Média",IF(I173="","","Alta"))))</f>
        <v/>
      </c>
      <c r="G173" s="7" t="str">
        <f>CONCATENATE(B173,I173)</f>
        <v/>
      </c>
      <c r="H173" s="5" t="str">
        <f>IF(ISBLANK(B173),"",IF(B173="ALI",IF(I173="L",7,IF(I173="A",10,15)),IF(B173="AIE",IF(I173="L",5,IF(I173="A",7,10)),IF(B173="SE",IF(I173="L",4,IF(I173="A",5,7)),IF(OR(B173="EE",B173="CE"),IF(I173="L",3,IF(I173="A",4,6)),0)))))</f>
        <v/>
      </c>
      <c r="I173" s="116" t="str">
        <f>IF(OR(ISBLANK(D173),ISBLANK(E173)),IF(OR(B173="ALI",B173="AIE"),"L",IF(OR(B173="EE",B173="SE",B173="CE"),"A","")),IF(B173="EE",IF(E173&gt;=3,IF(D173&gt;=5,"H","A"),IF(E173&gt;=2,IF(D173&gt;=16,"H",IF(D173&lt;=4,"L","A")),IF(D173&lt;=15,"L","A"))),IF(OR(B173="SE",B173="CE"),IF(E173&gt;=4,IF(D173&gt;=6,"H","A"),IF(E173&gt;=2,IF(D173&gt;=20,"H",IF(D173&lt;=5,"L","A")),IF(D173&lt;=19,"L","A"))),IF(OR(B173="ALI",B173="AIE"),IF(E173&gt;=6,IF(D173&gt;=20,"H","A"),IF(E173&gt;=2,IF(D173&gt;=51,"H",IF(D173&lt;=19,"L","A")),IF(D173&lt;=50,"L","A"))),""))))</f>
        <v/>
      </c>
      <c r="J173" s="7" t="str">
        <f>CONCATENATE(B173,C173)</f>
        <v/>
      </c>
      <c r="K173" s="9" t="str">
        <f>IF(OR(H173="",H173=0),L173,H173)</f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5">
      <c r="A174" s="119"/>
      <c r="B174" s="4"/>
      <c r="C174" s="4"/>
      <c r="D174" s="7"/>
      <c r="E174" s="7"/>
      <c r="F174" s="8" t="str">
        <f t="shared" si="181"/>
        <v/>
      </c>
      <c r="G174" s="7" t="str">
        <f t="shared" si="182"/>
        <v/>
      </c>
      <c r="H174" s="5" t="str">
        <f t="shared" si="183"/>
        <v/>
      </c>
      <c r="I174" s="116" t="str">
        <f t="shared" si="184"/>
        <v/>
      </c>
      <c r="J174" s="7" t="str">
        <f t="shared" si="185"/>
        <v/>
      </c>
      <c r="K174" s="9" t="str">
        <f t="shared" si="186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5">
      <c r="A175" s="119"/>
      <c r="B175" s="4"/>
      <c r="C175" s="4"/>
      <c r="D175" s="7"/>
      <c r="E175" s="7"/>
      <c r="F175" s="8" t="str">
        <f t="shared" si="181"/>
        <v/>
      </c>
      <c r="G175" s="7" t="str">
        <f t="shared" si="182"/>
        <v/>
      </c>
      <c r="H175" s="5" t="str">
        <f t="shared" si="183"/>
        <v/>
      </c>
      <c r="I175" s="116" t="str">
        <f t="shared" si="184"/>
        <v/>
      </c>
      <c r="J175" s="7" t="str">
        <f t="shared" si="185"/>
        <v/>
      </c>
      <c r="K175" s="9" t="str">
        <f t="shared" si="186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5">
      <c r="A176" s="119"/>
      <c r="B176" s="4"/>
      <c r="C176" s="4"/>
      <c r="D176" s="7"/>
      <c r="E176" s="7"/>
      <c r="F176" s="8" t="str">
        <f t="shared" si="181"/>
        <v/>
      </c>
      <c r="G176" s="7" t="str">
        <f t="shared" si="182"/>
        <v/>
      </c>
      <c r="H176" s="5" t="str">
        <f t="shared" si="183"/>
        <v/>
      </c>
      <c r="I176" s="116" t="str">
        <f t="shared" si="184"/>
        <v/>
      </c>
      <c r="J176" s="7" t="str">
        <f t="shared" si="185"/>
        <v/>
      </c>
      <c r="K176" s="9" t="str">
        <f t="shared" si="186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5">
      <c r="A177" s="121"/>
      <c r="B177" s="4"/>
      <c r="C177" s="4"/>
      <c r="D177" s="7"/>
      <c r="E177" s="7"/>
      <c r="F177" s="8" t="str">
        <f t="shared" si="181"/>
        <v/>
      </c>
      <c r="G177" s="7" t="str">
        <f t="shared" si="182"/>
        <v/>
      </c>
      <c r="H177" s="5" t="str">
        <f t="shared" si="183"/>
        <v/>
      </c>
      <c r="I177" s="116" t="str">
        <f t="shared" si="184"/>
        <v/>
      </c>
      <c r="J177" s="7" t="str">
        <f t="shared" si="185"/>
        <v/>
      </c>
      <c r="K177" s="9" t="str">
        <f t="shared" si="186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5">
      <c r="A178" s="119"/>
      <c r="B178" s="4"/>
      <c r="C178" s="4"/>
      <c r="D178" s="7"/>
      <c r="E178" s="7"/>
      <c r="F178" s="8" t="str">
        <f t="shared" si="181"/>
        <v/>
      </c>
      <c r="G178" s="7" t="str">
        <f t="shared" si="182"/>
        <v/>
      </c>
      <c r="H178" s="5" t="str">
        <f t="shared" si="183"/>
        <v/>
      </c>
      <c r="I178" s="116" t="str">
        <f t="shared" si="184"/>
        <v/>
      </c>
      <c r="J178" s="7" t="str">
        <f t="shared" si="185"/>
        <v/>
      </c>
      <c r="K178" s="9" t="str">
        <f t="shared" si="186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5">
      <c r="A179" s="119"/>
      <c r="B179" s="4"/>
      <c r="C179" s="4"/>
      <c r="D179" s="7"/>
      <c r="E179" s="7"/>
      <c r="F179" s="8" t="str">
        <f t="shared" si="181"/>
        <v/>
      </c>
      <c r="G179" s="7" t="str">
        <f t="shared" si="182"/>
        <v/>
      </c>
      <c r="H179" s="5" t="str">
        <f t="shared" si="183"/>
        <v/>
      </c>
      <c r="I179" s="116" t="str">
        <f t="shared" si="184"/>
        <v/>
      </c>
      <c r="J179" s="7" t="str">
        <f t="shared" si="185"/>
        <v/>
      </c>
      <c r="K179" s="9" t="str">
        <f t="shared" si="186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5">
      <c r="A180" s="119"/>
      <c r="B180" s="4"/>
      <c r="C180" s="4"/>
      <c r="D180" s="7"/>
      <c r="E180" s="7"/>
      <c r="F180" s="8" t="str">
        <f t="shared" si="181"/>
        <v/>
      </c>
      <c r="G180" s="7" t="str">
        <f t="shared" si="182"/>
        <v/>
      </c>
      <c r="H180" s="5" t="str">
        <f t="shared" si="183"/>
        <v/>
      </c>
      <c r="I180" s="116" t="str">
        <f t="shared" si="184"/>
        <v/>
      </c>
      <c r="J180" s="7" t="str">
        <f t="shared" si="185"/>
        <v/>
      </c>
      <c r="K180" s="9" t="str">
        <f t="shared" si="186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5">
      <c r="A181" s="119"/>
      <c r="B181" s="4"/>
      <c r="C181" s="4"/>
      <c r="D181" s="7"/>
      <c r="E181" s="7"/>
      <c r="F181" s="8" t="str">
        <f t="shared" si="181"/>
        <v/>
      </c>
      <c r="G181" s="7" t="str">
        <f t="shared" si="182"/>
        <v/>
      </c>
      <c r="H181" s="5" t="str">
        <f t="shared" si="183"/>
        <v/>
      </c>
      <c r="I181" s="116" t="str">
        <f t="shared" si="184"/>
        <v/>
      </c>
      <c r="J181" s="7" t="str">
        <f t="shared" si="185"/>
        <v/>
      </c>
      <c r="K181" s="9" t="str">
        <f t="shared" si="186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5">
      <c r="A182" s="119"/>
      <c r="B182" s="4"/>
      <c r="C182" s="4"/>
      <c r="D182" s="7"/>
      <c r="E182" s="7"/>
      <c r="F182" s="8" t="str">
        <f t="shared" si="181"/>
        <v/>
      </c>
      <c r="G182" s="7" t="str">
        <f t="shared" si="182"/>
        <v/>
      </c>
      <c r="H182" s="5" t="str">
        <f t="shared" si="183"/>
        <v/>
      </c>
      <c r="I182" s="116" t="str">
        <f t="shared" si="184"/>
        <v/>
      </c>
      <c r="J182" s="7" t="str">
        <f t="shared" si="185"/>
        <v/>
      </c>
      <c r="K182" s="9" t="str">
        <f t="shared" si="186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5">
      <c r="A183" s="119"/>
      <c r="B183" s="4"/>
      <c r="C183" s="4"/>
      <c r="D183" s="7"/>
      <c r="E183" s="7"/>
      <c r="F183" s="8" t="str">
        <f t="shared" si="181"/>
        <v/>
      </c>
      <c r="G183" s="7" t="str">
        <f t="shared" si="182"/>
        <v/>
      </c>
      <c r="H183" s="5" t="str">
        <f t="shared" si="183"/>
        <v/>
      </c>
      <c r="I183" s="116" t="str">
        <f t="shared" si="184"/>
        <v/>
      </c>
      <c r="J183" s="7" t="str">
        <f t="shared" si="185"/>
        <v/>
      </c>
      <c r="K183" s="9" t="str">
        <f t="shared" si="186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5">
      <c r="A184" s="119"/>
      <c r="B184" s="4"/>
      <c r="C184" s="4"/>
      <c r="D184" s="7"/>
      <c r="E184" s="7"/>
      <c r="F184" s="8" t="str">
        <f t="shared" si="181"/>
        <v/>
      </c>
      <c r="G184" s="7" t="str">
        <f t="shared" si="182"/>
        <v/>
      </c>
      <c r="H184" s="5" t="str">
        <f t="shared" si="183"/>
        <v/>
      </c>
      <c r="I184" s="116" t="str">
        <f t="shared" si="184"/>
        <v/>
      </c>
      <c r="J184" s="7" t="str">
        <f t="shared" si="185"/>
        <v/>
      </c>
      <c r="K184" s="9" t="str">
        <f t="shared" si="186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5">
      <c r="A185" s="121"/>
      <c r="B185" s="4"/>
      <c r="C185" s="4"/>
      <c r="D185" s="7"/>
      <c r="E185" s="7"/>
      <c r="F185" s="8" t="str">
        <f t="shared" si="181"/>
        <v/>
      </c>
      <c r="G185" s="7" t="str">
        <f t="shared" si="182"/>
        <v/>
      </c>
      <c r="H185" s="5" t="str">
        <f t="shared" si="183"/>
        <v/>
      </c>
      <c r="I185" s="116" t="str">
        <f t="shared" si="184"/>
        <v/>
      </c>
      <c r="J185" s="7" t="str">
        <f t="shared" si="185"/>
        <v/>
      </c>
      <c r="K185" s="9" t="str">
        <f t="shared" si="186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5">
      <c r="A186" s="119"/>
      <c r="B186" s="4"/>
      <c r="C186" s="4"/>
      <c r="D186" s="7"/>
      <c r="E186" s="7"/>
      <c r="F186" s="8" t="str">
        <f t="shared" si="181"/>
        <v/>
      </c>
      <c r="G186" s="7" t="str">
        <f t="shared" si="182"/>
        <v/>
      </c>
      <c r="H186" s="5" t="str">
        <f t="shared" si="183"/>
        <v/>
      </c>
      <c r="I186" s="116" t="str">
        <f t="shared" si="184"/>
        <v/>
      </c>
      <c r="J186" s="7" t="str">
        <f t="shared" si="185"/>
        <v/>
      </c>
      <c r="K186" s="9" t="str">
        <f t="shared" si="186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5">
      <c r="A187" s="119"/>
      <c r="B187" s="4"/>
      <c r="C187" s="4"/>
      <c r="D187" s="7"/>
      <c r="E187" s="7"/>
      <c r="F187" s="8" t="str">
        <f t="shared" si="181"/>
        <v/>
      </c>
      <c r="G187" s="7" t="str">
        <f t="shared" si="182"/>
        <v/>
      </c>
      <c r="H187" s="5" t="str">
        <f t="shared" si="183"/>
        <v/>
      </c>
      <c r="I187" s="116" t="str">
        <f t="shared" si="184"/>
        <v/>
      </c>
      <c r="J187" s="7" t="str">
        <f t="shared" si="185"/>
        <v/>
      </c>
      <c r="K187" s="9" t="str">
        <f t="shared" si="186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5">
      <c r="A188" s="119"/>
      <c r="B188" s="4"/>
      <c r="C188" s="4"/>
      <c r="D188" s="7"/>
      <c r="E188" s="7"/>
      <c r="F188" s="8" t="str">
        <f t="shared" si="181"/>
        <v/>
      </c>
      <c r="G188" s="7" t="str">
        <f t="shared" si="182"/>
        <v/>
      </c>
      <c r="H188" s="5" t="str">
        <f t="shared" si="183"/>
        <v/>
      </c>
      <c r="I188" s="116" t="str">
        <f t="shared" si="184"/>
        <v/>
      </c>
      <c r="J188" s="7" t="str">
        <f t="shared" si="185"/>
        <v/>
      </c>
      <c r="K188" s="9" t="str">
        <f t="shared" si="186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5">
      <c r="A189" s="119"/>
      <c r="B189" s="4"/>
      <c r="C189" s="4"/>
      <c r="D189" s="7"/>
      <c r="E189" s="7"/>
      <c r="F189" s="8" t="str">
        <f t="shared" ref="F189:F257" si="277">IF(ISBLANK(B189),"",IF(I189="L","Baixa",IF(I189="A","Média",IF(I189="","","Alta"))))</f>
        <v/>
      </c>
      <c r="G189" s="7" t="str">
        <f t="shared" ref="G189:G257" si="278">CONCATENATE(B189,I189)</f>
        <v/>
      </c>
      <c r="H189" s="5" t="str">
        <f t="shared" ref="H189:H257" si="279">IF(ISBLANK(B189),"",IF(B189="ALI",IF(I189="L",7,IF(I189="A",10,15)),IF(B189="AIE",IF(I189="L",5,IF(I189="A",7,10)),IF(B189="SE",IF(I189="L",4,IF(I189="A",5,7)),IF(OR(B189="EE",B189="CE"),IF(I189="L",3,IF(I189="A",4,6)),0)))))</f>
        <v/>
      </c>
      <c r="I189" s="116" t="str">
        <f t="shared" ref="I189:I257" si="280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257" si="281">CONCATENATE(B189,C189)</f>
        <v/>
      </c>
      <c r="K189" s="9" t="str">
        <f t="shared" si="186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5">
      <c r="A190" s="119"/>
      <c r="B190" s="4"/>
      <c r="C190" s="4"/>
      <c r="D190" s="7"/>
      <c r="E190" s="7"/>
      <c r="F190" s="8" t="str">
        <f t="shared" si="277"/>
        <v/>
      </c>
      <c r="G190" s="7" t="str">
        <f t="shared" si="278"/>
        <v/>
      </c>
      <c r="H190" s="5" t="str">
        <f t="shared" si="279"/>
        <v/>
      </c>
      <c r="I190" s="116" t="str">
        <f t="shared" si="280"/>
        <v/>
      </c>
      <c r="J190" s="7" t="str">
        <f t="shared" si="281"/>
        <v/>
      </c>
      <c r="K190" s="9" t="str">
        <f t="shared" si="186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5">
      <c r="A191" s="119"/>
      <c r="B191" s="4"/>
      <c r="C191" s="4"/>
      <c r="D191" s="7"/>
      <c r="E191" s="7"/>
      <c r="F191" s="8" t="str">
        <f t="shared" si="277"/>
        <v/>
      </c>
      <c r="G191" s="7" t="str">
        <f t="shared" si="278"/>
        <v/>
      </c>
      <c r="H191" s="5" t="str">
        <f t="shared" si="279"/>
        <v/>
      </c>
      <c r="I191" s="116" t="str">
        <f t="shared" si="280"/>
        <v/>
      </c>
      <c r="J191" s="7" t="str">
        <f t="shared" si="281"/>
        <v/>
      </c>
      <c r="K191" s="9" t="str">
        <f t="shared" ref="K191:K266" si="282">IF(OR(H191="",H191=0),L191,H191)</f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5">
      <c r="A192" s="119"/>
      <c r="B192" s="4"/>
      <c r="C192" s="4"/>
      <c r="D192" s="7"/>
      <c r="E192" s="7"/>
      <c r="F192" s="8" t="str">
        <f t="shared" si="277"/>
        <v/>
      </c>
      <c r="G192" s="7" t="str">
        <f t="shared" si="278"/>
        <v/>
      </c>
      <c r="H192" s="5" t="str">
        <f t="shared" si="279"/>
        <v/>
      </c>
      <c r="I192" s="116" t="str">
        <f t="shared" si="280"/>
        <v/>
      </c>
      <c r="J192" s="7" t="str">
        <f t="shared" si="281"/>
        <v/>
      </c>
      <c r="K192" s="9" t="str">
        <f t="shared" si="282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21"/>
      <c r="B193" s="4"/>
      <c r="C193" s="4"/>
      <c r="D193" s="7"/>
      <c r="E193" s="7"/>
      <c r="F193" s="8" t="str">
        <f>IF(ISBLANK(B193),"",IF(I193="L","Baixa",IF(I193="A","Média",IF(I193="","","Alta"))))</f>
        <v/>
      </c>
      <c r="G193" s="7" t="str">
        <f>CONCATENATE(B193,I193)</f>
        <v/>
      </c>
      <c r="H193" s="5" t="str">
        <f>IF(ISBLANK(B193),"",IF(B193="ALI",IF(I193="L",7,IF(I193="A",10,15)),IF(B193="AIE",IF(I193="L",5,IF(I193="A",7,10)),IF(B193="SE",IF(I193="L",4,IF(I193="A",5,7)),IF(OR(B193="EE",B193="CE"),IF(I193="L",3,IF(I193="A",4,6)),0)))))</f>
        <v/>
      </c>
      <c r="I193" s="116" t="str">
        <f>IF(OR(ISBLANK(D193),ISBLANK(E193)),IF(OR(B193="ALI",B193="AIE"),"L",IF(OR(B193="EE",B193="SE",B193="CE"),"A","")),IF(B193="EE",IF(E193&gt;=3,IF(D193&gt;=5,"H","A"),IF(E193&gt;=2,IF(D193&gt;=16,"H",IF(D193&lt;=4,"L","A")),IF(D193&lt;=15,"L","A"))),IF(OR(B193="SE",B193="CE"),IF(E193&gt;=4,IF(D193&gt;=6,"H","A"),IF(E193&gt;=2,IF(D193&gt;=20,"H",IF(D193&lt;=5,"L","A")),IF(D193&lt;=19,"L","A"))),IF(OR(B193="ALI",B193="AIE"),IF(E193&gt;=6,IF(D193&gt;=20,"H","A"),IF(E193&gt;=2,IF(D193&gt;=51,"H",IF(D193&lt;=19,"L","A")),IF(D193&lt;=50,"L","A"))),""))))</f>
        <v/>
      </c>
      <c r="J193" s="7" t="str">
        <f>CONCATENATE(B193,C193)</f>
        <v/>
      </c>
      <c r="K193" s="9" t="str">
        <f>IF(OR(H193="",H193=0),L193,H193)</f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5">
      <c r="A194" s="119"/>
      <c r="B194" s="4"/>
      <c r="C194" s="4"/>
      <c r="D194" s="7"/>
      <c r="E194" s="7"/>
      <c r="F194" s="8" t="str">
        <f t="shared" si="277"/>
        <v/>
      </c>
      <c r="G194" s="7" t="str">
        <f t="shared" si="278"/>
        <v/>
      </c>
      <c r="H194" s="5" t="str">
        <f t="shared" si="279"/>
        <v/>
      </c>
      <c r="I194" s="116" t="str">
        <f t="shared" si="280"/>
        <v/>
      </c>
      <c r="J194" s="7" t="str">
        <f t="shared" si="281"/>
        <v/>
      </c>
      <c r="K194" s="9" t="str">
        <f t="shared" si="282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5">
      <c r="A195" s="119"/>
      <c r="B195" s="4"/>
      <c r="C195" s="4"/>
      <c r="D195" s="7"/>
      <c r="E195" s="7"/>
      <c r="F195" s="8" t="str">
        <f t="shared" si="277"/>
        <v/>
      </c>
      <c r="G195" s="7" t="str">
        <f t="shared" si="278"/>
        <v/>
      </c>
      <c r="H195" s="5" t="str">
        <f t="shared" si="279"/>
        <v/>
      </c>
      <c r="I195" s="116" t="str">
        <f t="shared" si="280"/>
        <v/>
      </c>
      <c r="J195" s="7" t="str">
        <f t="shared" si="281"/>
        <v/>
      </c>
      <c r="K195" s="9" t="str">
        <f t="shared" si="282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5">
      <c r="A196" s="119"/>
      <c r="B196" s="4"/>
      <c r="C196" s="4"/>
      <c r="D196" s="7"/>
      <c r="E196" s="7"/>
      <c r="F196" s="8" t="str">
        <f t="shared" si="277"/>
        <v/>
      </c>
      <c r="G196" s="7" t="str">
        <f t="shared" si="278"/>
        <v/>
      </c>
      <c r="H196" s="5" t="str">
        <f t="shared" si="279"/>
        <v/>
      </c>
      <c r="I196" s="116" t="str">
        <f t="shared" si="280"/>
        <v/>
      </c>
      <c r="J196" s="7" t="str">
        <f t="shared" si="281"/>
        <v/>
      </c>
      <c r="K196" s="9" t="str">
        <f t="shared" si="282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5">
      <c r="A197" s="119"/>
      <c r="B197" s="4"/>
      <c r="C197" s="4"/>
      <c r="D197" s="7"/>
      <c r="E197" s="7"/>
      <c r="F197" s="8" t="str">
        <f t="shared" si="277"/>
        <v/>
      </c>
      <c r="G197" s="7" t="str">
        <f t="shared" si="278"/>
        <v/>
      </c>
      <c r="H197" s="5" t="str">
        <f t="shared" si="279"/>
        <v/>
      </c>
      <c r="I197" s="116" t="str">
        <f t="shared" si="280"/>
        <v/>
      </c>
      <c r="J197" s="7" t="str">
        <f t="shared" si="281"/>
        <v/>
      </c>
      <c r="K197" s="9" t="str">
        <f t="shared" si="282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5">
      <c r="A198" s="119"/>
      <c r="B198" s="4"/>
      <c r="C198" s="4"/>
      <c r="D198" s="7"/>
      <c r="E198" s="7"/>
      <c r="F198" s="8" t="str">
        <f t="shared" si="277"/>
        <v/>
      </c>
      <c r="G198" s="7" t="str">
        <f t="shared" si="278"/>
        <v/>
      </c>
      <c r="H198" s="5" t="str">
        <f t="shared" si="279"/>
        <v/>
      </c>
      <c r="I198" s="116" t="str">
        <f t="shared" si="280"/>
        <v/>
      </c>
      <c r="J198" s="7" t="str">
        <f t="shared" si="281"/>
        <v/>
      </c>
      <c r="K198" s="9" t="str">
        <f t="shared" si="282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5">
      <c r="A199" s="119"/>
      <c r="B199" s="4"/>
      <c r="C199" s="4"/>
      <c r="D199" s="7"/>
      <c r="E199" s="7"/>
      <c r="F199" s="8" t="str">
        <f t="shared" si="277"/>
        <v/>
      </c>
      <c r="G199" s="7" t="str">
        <f t="shared" si="278"/>
        <v/>
      </c>
      <c r="H199" s="5" t="str">
        <f t="shared" si="279"/>
        <v/>
      </c>
      <c r="I199" s="116" t="str">
        <f t="shared" si="280"/>
        <v/>
      </c>
      <c r="J199" s="7" t="str">
        <f t="shared" si="281"/>
        <v/>
      </c>
      <c r="K199" s="9" t="str">
        <f t="shared" si="282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5">
      <c r="A200" s="119"/>
      <c r="B200" s="4"/>
      <c r="C200" s="4"/>
      <c r="D200" s="7"/>
      <c r="E200" s="7"/>
      <c r="F200" s="8" t="str">
        <f t="shared" si="277"/>
        <v/>
      </c>
      <c r="G200" s="7" t="str">
        <f t="shared" si="278"/>
        <v/>
      </c>
      <c r="H200" s="5" t="str">
        <f t="shared" si="279"/>
        <v/>
      </c>
      <c r="I200" s="116" t="str">
        <f t="shared" si="280"/>
        <v/>
      </c>
      <c r="J200" s="7" t="str">
        <f t="shared" si="281"/>
        <v/>
      </c>
      <c r="K200" s="9" t="str">
        <f t="shared" si="282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5">
      <c r="A201" s="121"/>
      <c r="B201" s="4"/>
      <c r="C201" s="4"/>
      <c r="D201" s="7"/>
      <c r="E201" s="7"/>
      <c r="F201" s="8" t="str">
        <f t="shared" si="277"/>
        <v/>
      </c>
      <c r="G201" s="7" t="str">
        <f t="shared" si="278"/>
        <v/>
      </c>
      <c r="H201" s="5" t="str">
        <f t="shared" si="279"/>
        <v/>
      </c>
      <c r="I201" s="116" t="str">
        <f t="shared" si="280"/>
        <v/>
      </c>
      <c r="J201" s="7" t="str">
        <f t="shared" si="281"/>
        <v/>
      </c>
      <c r="K201" s="9" t="str">
        <f t="shared" si="282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5">
      <c r="A202" s="119"/>
      <c r="B202" s="4"/>
      <c r="C202" s="4"/>
      <c r="D202" s="7"/>
      <c r="E202" s="7"/>
      <c r="F202" s="8" t="str">
        <f t="shared" si="277"/>
        <v/>
      </c>
      <c r="G202" s="7" t="str">
        <f t="shared" si="278"/>
        <v/>
      </c>
      <c r="H202" s="5" t="str">
        <f t="shared" si="279"/>
        <v/>
      </c>
      <c r="I202" s="116" t="str">
        <f t="shared" si="280"/>
        <v/>
      </c>
      <c r="J202" s="7" t="str">
        <f t="shared" si="281"/>
        <v/>
      </c>
      <c r="K202" s="9" t="str">
        <f t="shared" si="282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5">
      <c r="A203" s="119"/>
      <c r="B203" s="4"/>
      <c r="C203" s="4"/>
      <c r="D203" s="7"/>
      <c r="E203" s="7"/>
      <c r="F203" s="8" t="str">
        <f t="shared" si="277"/>
        <v/>
      </c>
      <c r="G203" s="7" t="str">
        <f t="shared" si="278"/>
        <v/>
      </c>
      <c r="H203" s="5" t="str">
        <f t="shared" si="279"/>
        <v/>
      </c>
      <c r="I203" s="116" t="str">
        <f t="shared" si="280"/>
        <v/>
      </c>
      <c r="J203" s="7" t="str">
        <f t="shared" si="281"/>
        <v/>
      </c>
      <c r="K203" s="9" t="str">
        <f t="shared" si="282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5">
      <c r="A204" s="119"/>
      <c r="B204" s="4"/>
      <c r="C204" s="4"/>
      <c r="D204" s="7"/>
      <c r="E204" s="7"/>
      <c r="F204" s="8" t="str">
        <f t="shared" si="277"/>
        <v/>
      </c>
      <c r="G204" s="7" t="str">
        <f t="shared" si="278"/>
        <v/>
      </c>
      <c r="H204" s="5" t="str">
        <f t="shared" si="279"/>
        <v/>
      </c>
      <c r="I204" s="116" t="str">
        <f t="shared" si="280"/>
        <v/>
      </c>
      <c r="J204" s="7" t="str">
        <f t="shared" si="281"/>
        <v/>
      </c>
      <c r="K204" s="9" t="str">
        <f t="shared" si="282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19"/>
      <c r="B205" s="4"/>
      <c r="C205" s="4"/>
      <c r="D205" s="7"/>
      <c r="E205" s="7"/>
      <c r="F205" s="8" t="str">
        <f t="shared" si="277"/>
        <v/>
      </c>
      <c r="G205" s="7" t="str">
        <f t="shared" si="278"/>
        <v/>
      </c>
      <c r="H205" s="5" t="str">
        <f t="shared" si="279"/>
        <v/>
      </c>
      <c r="I205" s="116" t="str">
        <f t="shared" si="280"/>
        <v/>
      </c>
      <c r="J205" s="7" t="str">
        <f t="shared" si="281"/>
        <v/>
      </c>
      <c r="K205" s="9" t="str">
        <f t="shared" si="282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19"/>
      <c r="B206" s="4"/>
      <c r="C206" s="4"/>
      <c r="D206" s="7"/>
      <c r="E206" s="7"/>
      <c r="F206" s="8" t="str">
        <f t="shared" si="277"/>
        <v/>
      </c>
      <c r="G206" s="7" t="str">
        <f t="shared" si="278"/>
        <v/>
      </c>
      <c r="H206" s="5" t="str">
        <f t="shared" si="279"/>
        <v/>
      </c>
      <c r="I206" s="116" t="str">
        <f t="shared" si="280"/>
        <v/>
      </c>
      <c r="J206" s="7" t="str">
        <f t="shared" si="281"/>
        <v/>
      </c>
      <c r="K206" s="9" t="str">
        <f t="shared" si="282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19"/>
      <c r="B207" s="4"/>
      <c r="C207" s="4"/>
      <c r="D207" s="7"/>
      <c r="E207" s="7"/>
      <c r="F207" s="8" t="str">
        <f t="shared" si="277"/>
        <v/>
      </c>
      <c r="G207" s="7" t="str">
        <f t="shared" si="278"/>
        <v/>
      </c>
      <c r="H207" s="5" t="str">
        <f t="shared" si="279"/>
        <v/>
      </c>
      <c r="I207" s="116" t="str">
        <f t="shared" si="280"/>
        <v/>
      </c>
      <c r="J207" s="7" t="str">
        <f t="shared" si="281"/>
        <v/>
      </c>
      <c r="K207" s="9" t="str">
        <f t="shared" si="282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5">
      <c r="A208" s="119"/>
      <c r="B208" s="4"/>
      <c r="C208" s="4"/>
      <c r="D208" s="7"/>
      <c r="E208" s="7"/>
      <c r="F208" s="8" t="str">
        <f t="shared" si="277"/>
        <v/>
      </c>
      <c r="G208" s="7" t="str">
        <f t="shared" si="278"/>
        <v/>
      </c>
      <c r="H208" s="5" t="str">
        <f t="shared" si="279"/>
        <v/>
      </c>
      <c r="I208" s="116" t="str">
        <f t="shared" si="280"/>
        <v/>
      </c>
      <c r="J208" s="7" t="str">
        <f t="shared" si="281"/>
        <v/>
      </c>
      <c r="K208" s="9" t="str">
        <f t="shared" si="282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19"/>
      <c r="B209" s="4"/>
      <c r="C209" s="4"/>
      <c r="D209" s="7"/>
      <c r="E209" s="7"/>
      <c r="F209" s="8" t="str">
        <f t="shared" si="277"/>
        <v/>
      </c>
      <c r="G209" s="7" t="str">
        <f t="shared" si="278"/>
        <v/>
      </c>
      <c r="H209" s="5" t="str">
        <f t="shared" si="279"/>
        <v/>
      </c>
      <c r="I209" s="116" t="str">
        <f t="shared" si="280"/>
        <v/>
      </c>
      <c r="J209" s="7" t="str">
        <f t="shared" si="281"/>
        <v/>
      </c>
      <c r="K209" s="9" t="str">
        <f t="shared" si="282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19"/>
      <c r="B210" s="4"/>
      <c r="C210" s="4"/>
      <c r="D210" s="7"/>
      <c r="E210" s="7"/>
      <c r="F210" s="8" t="str">
        <f t="shared" si="277"/>
        <v/>
      </c>
      <c r="G210" s="7" t="str">
        <f t="shared" si="278"/>
        <v/>
      </c>
      <c r="H210" s="5" t="str">
        <f t="shared" si="279"/>
        <v/>
      </c>
      <c r="I210" s="116" t="str">
        <f t="shared" si="280"/>
        <v/>
      </c>
      <c r="J210" s="7" t="str">
        <f t="shared" si="281"/>
        <v/>
      </c>
      <c r="K210" s="9" t="str">
        <f t="shared" si="282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21"/>
      <c r="B211" s="4"/>
      <c r="C211" s="4"/>
      <c r="D211" s="7"/>
      <c r="E211" s="7"/>
      <c r="F211" s="8" t="str">
        <f t="shared" si="277"/>
        <v/>
      </c>
      <c r="G211" s="7" t="str">
        <f t="shared" si="278"/>
        <v/>
      </c>
      <c r="H211" s="5" t="str">
        <f t="shared" si="279"/>
        <v/>
      </c>
      <c r="I211" s="116" t="str">
        <f t="shared" si="280"/>
        <v/>
      </c>
      <c r="J211" s="7" t="str">
        <f t="shared" si="281"/>
        <v/>
      </c>
      <c r="K211" s="9" t="str">
        <f t="shared" si="282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19"/>
      <c r="B212" s="4"/>
      <c r="C212" s="4"/>
      <c r="D212" s="7"/>
      <c r="E212" s="7"/>
      <c r="F212" s="8" t="str">
        <f t="shared" si="277"/>
        <v/>
      </c>
      <c r="G212" s="7" t="str">
        <f t="shared" si="278"/>
        <v/>
      </c>
      <c r="H212" s="5" t="str">
        <f t="shared" si="279"/>
        <v/>
      </c>
      <c r="I212" s="116" t="str">
        <f t="shared" si="280"/>
        <v/>
      </c>
      <c r="J212" s="7" t="str">
        <f t="shared" si="281"/>
        <v/>
      </c>
      <c r="K212" s="9" t="str">
        <f t="shared" si="282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19"/>
      <c r="B213" s="4"/>
      <c r="C213" s="4"/>
      <c r="D213" s="7"/>
      <c r="E213" s="7"/>
      <c r="F213" s="8" t="str">
        <f t="shared" si="277"/>
        <v/>
      </c>
      <c r="G213" s="7" t="str">
        <f t="shared" si="278"/>
        <v/>
      </c>
      <c r="H213" s="5" t="str">
        <f t="shared" si="279"/>
        <v/>
      </c>
      <c r="I213" s="116" t="str">
        <f t="shared" si="280"/>
        <v/>
      </c>
      <c r="J213" s="7" t="str">
        <f t="shared" si="281"/>
        <v/>
      </c>
      <c r="K213" s="9" t="str">
        <f t="shared" si="282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19"/>
      <c r="B214" s="4"/>
      <c r="C214" s="4"/>
      <c r="D214" s="7"/>
      <c r="E214" s="7"/>
      <c r="F214" s="8" t="str">
        <f t="shared" si="277"/>
        <v/>
      </c>
      <c r="G214" s="7" t="str">
        <f t="shared" si="278"/>
        <v/>
      </c>
      <c r="H214" s="5" t="str">
        <f t="shared" si="279"/>
        <v/>
      </c>
      <c r="I214" s="116" t="str">
        <f t="shared" si="280"/>
        <v/>
      </c>
      <c r="J214" s="7" t="str">
        <f t="shared" si="281"/>
        <v/>
      </c>
      <c r="K214" s="9" t="str">
        <f t="shared" si="282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21"/>
      <c r="B215" s="4"/>
      <c r="C215" s="4"/>
      <c r="D215" s="7"/>
      <c r="E215" s="7"/>
      <c r="F215" s="8" t="str">
        <f t="shared" si="277"/>
        <v/>
      </c>
      <c r="G215" s="7" t="str">
        <f t="shared" si="278"/>
        <v/>
      </c>
      <c r="H215" s="5" t="str">
        <f t="shared" si="279"/>
        <v/>
      </c>
      <c r="I215" s="116" t="str">
        <f t="shared" si="280"/>
        <v/>
      </c>
      <c r="J215" s="7" t="str">
        <f t="shared" si="281"/>
        <v/>
      </c>
      <c r="K215" s="9" t="str">
        <f t="shared" si="282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19"/>
      <c r="B216" s="4"/>
      <c r="C216" s="4"/>
      <c r="D216" s="7"/>
      <c r="E216" s="7"/>
      <c r="F216" s="8" t="str">
        <f t="shared" si="277"/>
        <v/>
      </c>
      <c r="G216" s="7" t="str">
        <f t="shared" si="278"/>
        <v/>
      </c>
      <c r="H216" s="5" t="str">
        <f t="shared" si="279"/>
        <v/>
      </c>
      <c r="I216" s="116" t="str">
        <f t="shared" si="280"/>
        <v/>
      </c>
      <c r="J216" s="7" t="str">
        <f t="shared" si="281"/>
        <v/>
      </c>
      <c r="K216" s="9" t="str">
        <f t="shared" si="282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19"/>
      <c r="B217" s="4"/>
      <c r="C217" s="4"/>
      <c r="D217" s="7"/>
      <c r="E217" s="7"/>
      <c r="F217" s="8" t="str">
        <f t="shared" si="277"/>
        <v/>
      </c>
      <c r="G217" s="7" t="str">
        <f t="shared" si="278"/>
        <v/>
      </c>
      <c r="H217" s="5" t="str">
        <f t="shared" si="279"/>
        <v/>
      </c>
      <c r="I217" s="116" t="str">
        <f t="shared" si="280"/>
        <v/>
      </c>
      <c r="J217" s="7" t="str">
        <f t="shared" si="281"/>
        <v/>
      </c>
      <c r="K217" s="9" t="str">
        <f t="shared" si="282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ht="14.25" customHeight="1" x14ac:dyDescent="0.25">
      <c r="A218" s="119"/>
      <c r="B218" s="4"/>
      <c r="C218" s="4"/>
      <c r="D218" s="7"/>
      <c r="E218" s="7"/>
      <c r="F218" s="8" t="str">
        <f t="shared" si="277"/>
        <v/>
      </c>
      <c r="G218" s="7" t="str">
        <f t="shared" si="278"/>
        <v/>
      </c>
      <c r="H218" s="5" t="str">
        <f t="shared" si="279"/>
        <v/>
      </c>
      <c r="I218" s="116" t="str">
        <f t="shared" si="280"/>
        <v/>
      </c>
      <c r="J218" s="7" t="str">
        <f t="shared" si="281"/>
        <v/>
      </c>
      <c r="K218" s="9" t="str">
        <f t="shared" si="282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19"/>
      <c r="B219" s="4"/>
      <c r="C219" s="4"/>
      <c r="D219" s="7"/>
      <c r="E219" s="7"/>
      <c r="F219" s="8" t="str">
        <f t="shared" ref="F219:F235" si="283">IF(ISBLANK(B219),"",IF(I219="L","Baixa",IF(I219="A","Média",IF(I219="","","Alta"))))</f>
        <v/>
      </c>
      <c r="G219" s="7" t="str">
        <f t="shared" ref="G219:G235" si="284">CONCATENATE(B219,I219)</f>
        <v/>
      </c>
      <c r="H219" s="5" t="str">
        <f t="shared" ref="H219:H235" si="285">IF(ISBLANK(B219),"",IF(B219="ALI",IF(I219="L",7,IF(I219="A",10,15)),IF(B219="AIE",IF(I219="L",5,IF(I219="A",7,10)),IF(B219="SE",IF(I219="L",4,IF(I219="A",5,7)),IF(OR(B219="EE",B219="CE"),IF(I219="L",3,IF(I219="A",4,6)),0)))))</f>
        <v/>
      </c>
      <c r="I219" s="116" t="str">
        <f t="shared" ref="I219:I235" si="286">IF(OR(ISBLANK(D219),ISBLANK(E219)),IF(OR(B219="ALI",B219="AIE"),"L",IF(OR(B219="EE",B219="SE",B219="CE"),"A","")),IF(B219="EE",IF(E219&gt;=3,IF(D219&gt;=5,"H","A"),IF(E219&gt;=2,IF(D219&gt;=16,"H",IF(D219&lt;=4,"L","A")),IF(D219&lt;=15,"L","A"))),IF(OR(B219="SE",B219="CE"),IF(E219&gt;=4,IF(D219&gt;=6,"H","A"),IF(E219&gt;=2,IF(D219&gt;=20,"H",IF(D219&lt;=5,"L","A")),IF(D219&lt;=19,"L","A"))),IF(OR(B219="ALI",B219="AIE"),IF(E219&gt;=6,IF(D219&gt;=20,"H","A"),IF(E219&gt;=2,IF(D219&gt;=51,"H",IF(D219&lt;=19,"L","A")),IF(D219&lt;=50,"L","A"))),""))))</f>
        <v/>
      </c>
      <c r="J219" s="7" t="str">
        <f t="shared" ref="J219:J235" si="287">CONCATENATE(B219,C219)</f>
        <v/>
      </c>
      <c r="K219" s="9" t="str">
        <f t="shared" ref="K219:K235" si="288">IF(OR(H219="",H219=0),L219,H219)</f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19"/>
      <c r="B220" s="4"/>
      <c r="C220" s="4"/>
      <c r="D220" s="7"/>
      <c r="E220" s="7"/>
      <c r="F220" s="8" t="str">
        <f t="shared" si="283"/>
        <v/>
      </c>
      <c r="G220" s="7" t="str">
        <f t="shared" si="284"/>
        <v/>
      </c>
      <c r="H220" s="5" t="str">
        <f t="shared" si="285"/>
        <v/>
      </c>
      <c r="I220" s="116" t="str">
        <f t="shared" si="286"/>
        <v/>
      </c>
      <c r="J220" s="7" t="str">
        <f t="shared" si="287"/>
        <v/>
      </c>
      <c r="K220" s="9" t="str">
        <f t="shared" si="288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19"/>
      <c r="B221" s="4"/>
      <c r="C221" s="4"/>
      <c r="D221" s="7"/>
      <c r="E221" s="7"/>
      <c r="F221" s="8" t="str">
        <f t="shared" si="283"/>
        <v/>
      </c>
      <c r="G221" s="7" t="str">
        <f t="shared" si="284"/>
        <v/>
      </c>
      <c r="H221" s="5" t="str">
        <f t="shared" si="285"/>
        <v/>
      </c>
      <c r="I221" s="116" t="str">
        <f t="shared" si="286"/>
        <v/>
      </c>
      <c r="J221" s="7" t="str">
        <f t="shared" si="287"/>
        <v/>
      </c>
      <c r="K221" s="9" t="str">
        <f t="shared" si="288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19"/>
      <c r="B222" s="4"/>
      <c r="C222" s="4"/>
      <c r="D222" s="7"/>
      <c r="E222" s="7"/>
      <c r="F222" s="8" t="str">
        <f t="shared" si="283"/>
        <v/>
      </c>
      <c r="G222" s="7" t="str">
        <f t="shared" si="284"/>
        <v/>
      </c>
      <c r="H222" s="5" t="str">
        <f t="shared" si="285"/>
        <v/>
      </c>
      <c r="I222" s="116" t="str">
        <f t="shared" si="286"/>
        <v/>
      </c>
      <c r="J222" s="7" t="str">
        <f t="shared" si="287"/>
        <v/>
      </c>
      <c r="K222" s="9" t="str">
        <f t="shared" si="288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19"/>
      <c r="B223" s="4"/>
      <c r="C223" s="4"/>
      <c r="D223" s="7"/>
      <c r="E223" s="7"/>
      <c r="F223" s="8" t="str">
        <f t="shared" si="283"/>
        <v/>
      </c>
      <c r="G223" s="7" t="str">
        <f t="shared" si="284"/>
        <v/>
      </c>
      <c r="H223" s="5" t="str">
        <f t="shared" si="285"/>
        <v/>
      </c>
      <c r="I223" s="116" t="str">
        <f t="shared" si="286"/>
        <v/>
      </c>
      <c r="J223" s="7" t="str">
        <f t="shared" si="287"/>
        <v/>
      </c>
      <c r="K223" s="9" t="str">
        <f t="shared" si="288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ht="14.25" customHeight="1" x14ac:dyDescent="0.25">
      <c r="A224" s="119"/>
      <c r="B224" s="4"/>
      <c r="C224" s="4"/>
      <c r="D224" s="7"/>
      <c r="E224" s="7"/>
      <c r="F224" s="8" t="str">
        <f t="shared" si="283"/>
        <v/>
      </c>
      <c r="G224" s="7" t="str">
        <f t="shared" si="284"/>
        <v/>
      </c>
      <c r="H224" s="5" t="str">
        <f t="shared" si="285"/>
        <v/>
      </c>
      <c r="I224" s="116" t="str">
        <f t="shared" si="286"/>
        <v/>
      </c>
      <c r="J224" s="7" t="str">
        <f t="shared" si="287"/>
        <v/>
      </c>
      <c r="K224" s="9" t="str">
        <f t="shared" si="288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ht="14.25" customHeight="1" x14ac:dyDescent="0.25">
      <c r="A225" s="119"/>
      <c r="B225" s="4"/>
      <c r="C225" s="4"/>
      <c r="D225" s="7"/>
      <c r="E225" s="7"/>
      <c r="F225" s="8" t="str">
        <f t="shared" si="283"/>
        <v/>
      </c>
      <c r="G225" s="7" t="str">
        <f t="shared" si="284"/>
        <v/>
      </c>
      <c r="H225" s="5" t="str">
        <f t="shared" si="285"/>
        <v/>
      </c>
      <c r="I225" s="116" t="str">
        <f t="shared" si="286"/>
        <v/>
      </c>
      <c r="J225" s="7" t="str">
        <f t="shared" si="287"/>
        <v/>
      </c>
      <c r="K225" s="9" t="str">
        <f t="shared" si="288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ht="14.25" customHeight="1" x14ac:dyDescent="0.25">
      <c r="A226" s="119"/>
      <c r="B226" s="4"/>
      <c r="C226" s="4"/>
      <c r="D226" s="7"/>
      <c r="E226" s="7"/>
      <c r="F226" s="8" t="str">
        <f t="shared" si="283"/>
        <v/>
      </c>
      <c r="G226" s="7" t="str">
        <f t="shared" si="284"/>
        <v/>
      </c>
      <c r="H226" s="5" t="str">
        <f t="shared" si="285"/>
        <v/>
      </c>
      <c r="I226" s="116" t="str">
        <f t="shared" si="286"/>
        <v/>
      </c>
      <c r="J226" s="7" t="str">
        <f t="shared" si="287"/>
        <v/>
      </c>
      <c r="K226" s="9" t="str">
        <f t="shared" si="288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ht="14.25" customHeight="1" x14ac:dyDescent="0.25">
      <c r="A227" s="119"/>
      <c r="B227" s="4"/>
      <c r="C227" s="4"/>
      <c r="D227" s="7"/>
      <c r="E227" s="7"/>
      <c r="F227" s="8" t="str">
        <f t="shared" si="283"/>
        <v/>
      </c>
      <c r="G227" s="7" t="str">
        <f t="shared" si="284"/>
        <v/>
      </c>
      <c r="H227" s="5" t="str">
        <f t="shared" si="285"/>
        <v/>
      </c>
      <c r="I227" s="116" t="str">
        <f t="shared" si="286"/>
        <v/>
      </c>
      <c r="J227" s="7" t="str">
        <f t="shared" si="287"/>
        <v/>
      </c>
      <c r="K227" s="9" t="str">
        <f t="shared" si="288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ht="14.25" customHeight="1" x14ac:dyDescent="0.25">
      <c r="A228" s="119"/>
      <c r="B228" s="4"/>
      <c r="C228" s="4"/>
      <c r="D228" s="7"/>
      <c r="E228" s="7"/>
      <c r="F228" s="8" t="str">
        <f t="shared" si="283"/>
        <v/>
      </c>
      <c r="G228" s="7" t="str">
        <f t="shared" si="284"/>
        <v/>
      </c>
      <c r="H228" s="5" t="str">
        <f t="shared" si="285"/>
        <v/>
      </c>
      <c r="I228" s="116" t="str">
        <f t="shared" si="286"/>
        <v/>
      </c>
      <c r="J228" s="7" t="str">
        <f t="shared" si="287"/>
        <v/>
      </c>
      <c r="K228" s="9" t="str">
        <f t="shared" si="288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ht="14.25" customHeight="1" x14ac:dyDescent="0.25">
      <c r="A229" s="119"/>
      <c r="B229" s="4"/>
      <c r="C229" s="4"/>
      <c r="D229" s="7"/>
      <c r="E229" s="7"/>
      <c r="F229" s="8" t="str">
        <f t="shared" si="283"/>
        <v/>
      </c>
      <c r="G229" s="7" t="str">
        <f t="shared" si="284"/>
        <v/>
      </c>
      <c r="H229" s="5" t="str">
        <f t="shared" si="285"/>
        <v/>
      </c>
      <c r="I229" s="116" t="str">
        <f t="shared" si="286"/>
        <v/>
      </c>
      <c r="J229" s="7" t="str">
        <f t="shared" si="287"/>
        <v/>
      </c>
      <c r="K229" s="9" t="str">
        <f t="shared" si="288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ht="14.25" customHeight="1" x14ac:dyDescent="0.25">
      <c r="A230" s="119"/>
      <c r="B230" s="4"/>
      <c r="C230" s="4"/>
      <c r="D230" s="7"/>
      <c r="E230" s="7"/>
      <c r="F230" s="8" t="str">
        <f t="shared" si="283"/>
        <v/>
      </c>
      <c r="G230" s="7" t="str">
        <f t="shared" si="284"/>
        <v/>
      </c>
      <c r="H230" s="5" t="str">
        <f t="shared" si="285"/>
        <v/>
      </c>
      <c r="I230" s="116" t="str">
        <f t="shared" si="286"/>
        <v/>
      </c>
      <c r="J230" s="7" t="str">
        <f t="shared" si="287"/>
        <v/>
      </c>
      <c r="K230" s="9" t="str">
        <f t="shared" si="288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ht="14.25" customHeight="1" x14ac:dyDescent="0.25">
      <c r="A231" s="119"/>
      <c r="B231" s="4"/>
      <c r="C231" s="4"/>
      <c r="D231" s="7"/>
      <c r="E231" s="7"/>
      <c r="F231" s="8" t="str">
        <f t="shared" si="283"/>
        <v/>
      </c>
      <c r="G231" s="7" t="str">
        <f t="shared" si="284"/>
        <v/>
      </c>
      <c r="H231" s="5" t="str">
        <f t="shared" si="285"/>
        <v/>
      </c>
      <c r="I231" s="116" t="str">
        <f t="shared" si="286"/>
        <v/>
      </c>
      <c r="J231" s="7" t="str">
        <f t="shared" si="287"/>
        <v/>
      </c>
      <c r="K231" s="9" t="str">
        <f t="shared" si="288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ht="14.25" customHeight="1" x14ac:dyDescent="0.25">
      <c r="A232" s="119"/>
      <c r="B232" s="4"/>
      <c r="C232" s="4"/>
      <c r="D232" s="7"/>
      <c r="E232" s="7"/>
      <c r="F232" s="8" t="str">
        <f t="shared" si="283"/>
        <v/>
      </c>
      <c r="G232" s="7" t="str">
        <f t="shared" si="284"/>
        <v/>
      </c>
      <c r="H232" s="5" t="str">
        <f t="shared" si="285"/>
        <v/>
      </c>
      <c r="I232" s="116" t="str">
        <f t="shared" si="286"/>
        <v/>
      </c>
      <c r="J232" s="7" t="str">
        <f t="shared" si="287"/>
        <v/>
      </c>
      <c r="K232" s="9" t="str">
        <f t="shared" si="288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ht="14.25" customHeight="1" x14ac:dyDescent="0.25">
      <c r="A233" s="119"/>
      <c r="B233" s="4"/>
      <c r="C233" s="4"/>
      <c r="D233" s="7"/>
      <c r="E233" s="7"/>
      <c r="F233" s="8" t="str">
        <f t="shared" si="283"/>
        <v/>
      </c>
      <c r="G233" s="7" t="str">
        <f t="shared" si="284"/>
        <v/>
      </c>
      <c r="H233" s="5" t="str">
        <f t="shared" si="285"/>
        <v/>
      </c>
      <c r="I233" s="116" t="str">
        <f t="shared" si="286"/>
        <v/>
      </c>
      <c r="J233" s="7" t="str">
        <f t="shared" si="287"/>
        <v/>
      </c>
      <c r="K233" s="9" t="str">
        <f t="shared" si="288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ht="14.25" customHeight="1" x14ac:dyDescent="0.25">
      <c r="A234" s="119"/>
      <c r="B234" s="4"/>
      <c r="C234" s="4"/>
      <c r="D234" s="7"/>
      <c r="E234" s="7"/>
      <c r="F234" s="8" t="str">
        <f t="shared" si="283"/>
        <v/>
      </c>
      <c r="G234" s="7" t="str">
        <f t="shared" si="284"/>
        <v/>
      </c>
      <c r="H234" s="5" t="str">
        <f t="shared" si="285"/>
        <v/>
      </c>
      <c r="I234" s="116" t="str">
        <f t="shared" si="286"/>
        <v/>
      </c>
      <c r="J234" s="7" t="str">
        <f t="shared" si="287"/>
        <v/>
      </c>
      <c r="K234" s="9" t="str">
        <f t="shared" si="288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ht="14.25" customHeight="1" x14ac:dyDescent="0.25">
      <c r="A235" s="121"/>
      <c r="B235" s="4"/>
      <c r="C235" s="4"/>
      <c r="D235" s="7"/>
      <c r="E235" s="7"/>
      <c r="F235" s="8" t="str">
        <f t="shared" si="283"/>
        <v/>
      </c>
      <c r="G235" s="7" t="str">
        <f t="shared" si="284"/>
        <v/>
      </c>
      <c r="H235" s="5" t="str">
        <f t="shared" si="285"/>
        <v/>
      </c>
      <c r="I235" s="116" t="str">
        <f t="shared" si="286"/>
        <v/>
      </c>
      <c r="J235" s="7" t="str">
        <f t="shared" si="287"/>
        <v/>
      </c>
      <c r="K235" s="9" t="str">
        <f t="shared" si="288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21"/>
      <c r="B236" s="4"/>
      <c r="C236" s="4"/>
      <c r="D236" s="7"/>
      <c r="E236" s="7"/>
      <c r="F236" s="8" t="str">
        <f t="shared" si="277"/>
        <v/>
      </c>
      <c r="G236" s="7" t="str">
        <f t="shared" si="278"/>
        <v/>
      </c>
      <c r="H236" s="5" t="str">
        <f t="shared" si="279"/>
        <v/>
      </c>
      <c r="I236" s="116" t="str">
        <f t="shared" si="280"/>
        <v/>
      </c>
      <c r="J236" s="7" t="str">
        <f t="shared" si="281"/>
        <v/>
      </c>
      <c r="K236" s="9" t="str">
        <f t="shared" si="282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19"/>
      <c r="B237" s="4"/>
      <c r="C237" s="4"/>
      <c r="D237" s="7"/>
      <c r="E237" s="7"/>
      <c r="F237" s="8" t="str">
        <f t="shared" si="277"/>
        <v/>
      </c>
      <c r="G237" s="7" t="str">
        <f t="shared" si="278"/>
        <v/>
      </c>
      <c r="H237" s="5" t="str">
        <f t="shared" si="279"/>
        <v/>
      </c>
      <c r="I237" s="116" t="str">
        <f t="shared" si="280"/>
        <v/>
      </c>
      <c r="J237" s="7" t="str">
        <f t="shared" si="281"/>
        <v/>
      </c>
      <c r="K237" s="9" t="str">
        <f t="shared" si="282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19"/>
      <c r="B238" s="4"/>
      <c r="C238" s="4"/>
      <c r="D238" s="7"/>
      <c r="E238" s="7"/>
      <c r="F238" s="8" t="str">
        <f t="shared" si="277"/>
        <v/>
      </c>
      <c r="G238" s="7" t="str">
        <f t="shared" si="278"/>
        <v/>
      </c>
      <c r="H238" s="5" t="str">
        <f t="shared" si="279"/>
        <v/>
      </c>
      <c r="I238" s="116" t="str">
        <f t="shared" si="280"/>
        <v/>
      </c>
      <c r="J238" s="7" t="str">
        <f t="shared" si="281"/>
        <v/>
      </c>
      <c r="K238" s="9" t="str">
        <f t="shared" si="282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19"/>
      <c r="B239" s="4"/>
      <c r="C239" s="4"/>
      <c r="D239" s="7"/>
      <c r="E239" s="7"/>
      <c r="F239" s="8" t="str">
        <f t="shared" si="277"/>
        <v/>
      </c>
      <c r="G239" s="7" t="str">
        <f t="shared" si="278"/>
        <v/>
      </c>
      <c r="H239" s="5" t="str">
        <f t="shared" si="279"/>
        <v/>
      </c>
      <c r="I239" s="116" t="str">
        <f t="shared" si="280"/>
        <v/>
      </c>
      <c r="J239" s="7" t="str">
        <f t="shared" si="281"/>
        <v/>
      </c>
      <c r="K239" s="9" t="str">
        <f t="shared" si="282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ht="14.25" customHeight="1" x14ac:dyDescent="0.25">
      <c r="A240" s="119"/>
      <c r="B240" s="4"/>
      <c r="C240" s="4"/>
      <c r="D240" s="7"/>
      <c r="E240" s="7"/>
      <c r="F240" s="8" t="str">
        <f t="shared" si="277"/>
        <v/>
      </c>
      <c r="G240" s="7" t="str">
        <f t="shared" si="278"/>
        <v/>
      </c>
      <c r="H240" s="5" t="str">
        <f t="shared" si="279"/>
        <v/>
      </c>
      <c r="I240" s="116" t="str">
        <f t="shared" si="280"/>
        <v/>
      </c>
      <c r="J240" s="7" t="str">
        <f t="shared" si="281"/>
        <v/>
      </c>
      <c r="K240" s="9" t="str">
        <f t="shared" si="282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19"/>
      <c r="B241" s="4"/>
      <c r="C241" s="4"/>
      <c r="D241" s="7"/>
      <c r="E241" s="7"/>
      <c r="F241" s="8" t="str">
        <f t="shared" si="277"/>
        <v/>
      </c>
      <c r="G241" s="7" t="str">
        <f t="shared" si="278"/>
        <v/>
      </c>
      <c r="H241" s="5" t="str">
        <f t="shared" si="279"/>
        <v/>
      </c>
      <c r="I241" s="116" t="str">
        <f t="shared" si="280"/>
        <v/>
      </c>
      <c r="J241" s="7" t="str">
        <f t="shared" si="281"/>
        <v/>
      </c>
      <c r="K241" s="9" t="str">
        <f t="shared" si="282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21"/>
      <c r="B242" s="4"/>
      <c r="C242" s="4"/>
      <c r="D242" s="7"/>
      <c r="E242" s="7"/>
      <c r="F242" s="8" t="str">
        <f t="shared" si="277"/>
        <v/>
      </c>
      <c r="G242" s="7" t="str">
        <f t="shared" si="278"/>
        <v/>
      </c>
      <c r="H242" s="5" t="str">
        <f t="shared" si="279"/>
        <v/>
      </c>
      <c r="I242" s="116" t="str">
        <f t="shared" si="280"/>
        <v/>
      </c>
      <c r="J242" s="7" t="str">
        <f t="shared" si="281"/>
        <v/>
      </c>
      <c r="K242" s="9" t="str">
        <f t="shared" si="282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19"/>
      <c r="B243" s="4"/>
      <c r="C243" s="4"/>
      <c r="D243" s="7"/>
      <c r="E243" s="7"/>
      <c r="F243" s="8" t="str">
        <f t="shared" si="277"/>
        <v/>
      </c>
      <c r="G243" s="7" t="str">
        <f t="shared" si="278"/>
        <v/>
      </c>
      <c r="H243" s="5" t="str">
        <f t="shared" si="279"/>
        <v/>
      </c>
      <c r="I243" s="116" t="str">
        <f t="shared" si="280"/>
        <v/>
      </c>
      <c r="J243" s="7" t="str">
        <f t="shared" si="281"/>
        <v/>
      </c>
      <c r="K243" s="9" t="str">
        <f t="shared" si="282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19"/>
      <c r="B244" s="4"/>
      <c r="C244" s="4"/>
      <c r="D244" s="7"/>
      <c r="E244" s="7"/>
      <c r="F244" s="8" t="str">
        <f t="shared" si="277"/>
        <v/>
      </c>
      <c r="G244" s="7" t="str">
        <f t="shared" si="278"/>
        <v/>
      </c>
      <c r="H244" s="5" t="str">
        <f t="shared" si="279"/>
        <v/>
      </c>
      <c r="I244" s="116" t="str">
        <f t="shared" si="280"/>
        <v/>
      </c>
      <c r="J244" s="7" t="str">
        <f t="shared" si="281"/>
        <v/>
      </c>
      <c r="K244" s="9" t="str">
        <f t="shared" si="282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19"/>
      <c r="B245" s="4"/>
      <c r="C245" s="4"/>
      <c r="D245" s="7"/>
      <c r="E245" s="7"/>
      <c r="F245" s="8" t="str">
        <f t="shared" si="277"/>
        <v/>
      </c>
      <c r="G245" s="7" t="str">
        <f t="shared" si="278"/>
        <v/>
      </c>
      <c r="H245" s="5" t="str">
        <f t="shared" si="279"/>
        <v/>
      </c>
      <c r="I245" s="116" t="str">
        <f t="shared" si="280"/>
        <v/>
      </c>
      <c r="J245" s="7" t="str">
        <f t="shared" si="281"/>
        <v/>
      </c>
      <c r="K245" s="9" t="str">
        <f t="shared" si="282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19"/>
      <c r="B246" s="4"/>
      <c r="C246" s="4"/>
      <c r="D246" s="7"/>
      <c r="E246" s="7"/>
      <c r="F246" s="8" t="str">
        <f t="shared" si="277"/>
        <v/>
      </c>
      <c r="G246" s="7" t="str">
        <f t="shared" si="278"/>
        <v/>
      </c>
      <c r="H246" s="5" t="str">
        <f t="shared" si="279"/>
        <v/>
      </c>
      <c r="I246" s="116" t="str">
        <f t="shared" si="280"/>
        <v/>
      </c>
      <c r="J246" s="7" t="str">
        <f t="shared" si="281"/>
        <v/>
      </c>
      <c r="K246" s="9" t="str">
        <f t="shared" si="282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19"/>
      <c r="B247" s="4"/>
      <c r="C247" s="4"/>
      <c r="D247" s="7"/>
      <c r="E247" s="7"/>
      <c r="F247" s="8" t="str">
        <f t="shared" si="277"/>
        <v/>
      </c>
      <c r="G247" s="7" t="str">
        <f t="shared" si="278"/>
        <v/>
      </c>
      <c r="H247" s="5" t="str">
        <f t="shared" si="279"/>
        <v/>
      </c>
      <c r="I247" s="116" t="str">
        <f t="shared" si="280"/>
        <v/>
      </c>
      <c r="J247" s="7" t="str">
        <f t="shared" si="281"/>
        <v/>
      </c>
      <c r="K247" s="9" t="str">
        <f t="shared" si="282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21"/>
      <c r="B248" s="4"/>
      <c r="C248" s="4"/>
      <c r="D248" s="7"/>
      <c r="E248" s="7"/>
      <c r="F248" s="8" t="str">
        <f t="shared" si="277"/>
        <v/>
      </c>
      <c r="G248" s="7" t="str">
        <f t="shared" si="278"/>
        <v/>
      </c>
      <c r="H248" s="5" t="str">
        <f t="shared" si="279"/>
        <v/>
      </c>
      <c r="I248" s="116" t="str">
        <f t="shared" si="280"/>
        <v/>
      </c>
      <c r="J248" s="7" t="str">
        <f t="shared" si="281"/>
        <v/>
      </c>
      <c r="K248" s="9" t="str">
        <f t="shared" si="282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19"/>
      <c r="B249" s="4"/>
      <c r="C249" s="4"/>
      <c r="D249" s="7"/>
      <c r="E249" s="7"/>
      <c r="F249" s="8" t="str">
        <f t="shared" si="277"/>
        <v/>
      </c>
      <c r="G249" s="7" t="str">
        <f t="shared" si="278"/>
        <v/>
      </c>
      <c r="H249" s="5" t="str">
        <f t="shared" si="279"/>
        <v/>
      </c>
      <c r="I249" s="116" t="str">
        <f t="shared" si="280"/>
        <v/>
      </c>
      <c r="J249" s="7" t="str">
        <f t="shared" si="281"/>
        <v/>
      </c>
      <c r="K249" s="9" t="str">
        <f t="shared" si="282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19"/>
      <c r="B250" s="4"/>
      <c r="C250" s="4"/>
      <c r="D250" s="7"/>
      <c r="E250" s="7"/>
      <c r="F250" s="8" t="str">
        <f t="shared" si="277"/>
        <v/>
      </c>
      <c r="G250" s="7" t="str">
        <f t="shared" si="278"/>
        <v/>
      </c>
      <c r="H250" s="5" t="str">
        <f t="shared" si="279"/>
        <v/>
      </c>
      <c r="I250" s="116" t="str">
        <f t="shared" si="280"/>
        <v/>
      </c>
      <c r="J250" s="7" t="str">
        <f t="shared" si="281"/>
        <v/>
      </c>
      <c r="K250" s="9" t="str">
        <f t="shared" si="282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19"/>
      <c r="B251" s="4"/>
      <c r="C251" s="4"/>
      <c r="D251" s="7"/>
      <c r="E251" s="7"/>
      <c r="F251" s="8" t="str">
        <f t="shared" si="277"/>
        <v/>
      </c>
      <c r="G251" s="7" t="str">
        <f t="shared" si="278"/>
        <v/>
      </c>
      <c r="H251" s="5" t="str">
        <f t="shared" si="279"/>
        <v/>
      </c>
      <c r="I251" s="116" t="str">
        <f t="shared" si="280"/>
        <v/>
      </c>
      <c r="J251" s="7" t="str">
        <f t="shared" si="281"/>
        <v/>
      </c>
      <c r="K251" s="9" t="str">
        <f t="shared" si="282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19"/>
      <c r="B252" s="4"/>
      <c r="C252" s="4"/>
      <c r="D252" s="7"/>
      <c r="E252" s="7"/>
      <c r="F252" s="8" t="str">
        <f t="shared" si="277"/>
        <v/>
      </c>
      <c r="G252" s="7" t="str">
        <f t="shared" si="278"/>
        <v/>
      </c>
      <c r="H252" s="5" t="str">
        <f t="shared" si="279"/>
        <v/>
      </c>
      <c r="I252" s="116" t="str">
        <f t="shared" si="280"/>
        <v/>
      </c>
      <c r="J252" s="7" t="str">
        <f t="shared" si="281"/>
        <v/>
      </c>
      <c r="K252" s="9" t="str">
        <f t="shared" si="282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19"/>
      <c r="B253" s="4"/>
      <c r="C253" s="4"/>
      <c r="D253" s="7"/>
      <c r="E253" s="7"/>
      <c r="F253" s="8" t="str">
        <f t="shared" si="277"/>
        <v/>
      </c>
      <c r="G253" s="7" t="str">
        <f t="shared" si="278"/>
        <v/>
      </c>
      <c r="H253" s="5" t="str">
        <f t="shared" si="279"/>
        <v/>
      </c>
      <c r="I253" s="116" t="str">
        <f t="shared" si="280"/>
        <v/>
      </c>
      <c r="J253" s="7" t="str">
        <f t="shared" si="281"/>
        <v/>
      </c>
      <c r="K253" s="9" t="str">
        <f t="shared" si="282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ht="13.5" customHeight="1" x14ac:dyDescent="0.25">
      <c r="A254" s="119"/>
      <c r="B254" s="4"/>
      <c r="C254" s="4"/>
      <c r="D254" s="7"/>
      <c r="E254" s="7"/>
      <c r="F254" s="8" t="str">
        <f t="shared" si="277"/>
        <v/>
      </c>
      <c r="G254" s="7" t="str">
        <f t="shared" si="278"/>
        <v/>
      </c>
      <c r="H254" s="5" t="str">
        <f t="shared" si="279"/>
        <v/>
      </c>
      <c r="I254" s="116" t="str">
        <f t="shared" si="280"/>
        <v/>
      </c>
      <c r="J254" s="7" t="str">
        <f t="shared" si="281"/>
        <v/>
      </c>
      <c r="K254" s="9" t="str">
        <f t="shared" si="282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ht="14.25" customHeight="1" x14ac:dyDescent="0.25">
      <c r="A255" s="119"/>
      <c r="B255" s="4"/>
      <c r="C255" s="4"/>
      <c r="D255" s="7"/>
      <c r="E255" s="7"/>
      <c r="F255" s="8" t="str">
        <f t="shared" si="277"/>
        <v/>
      </c>
      <c r="G255" s="7" t="str">
        <f t="shared" si="278"/>
        <v/>
      </c>
      <c r="H255" s="5" t="str">
        <f t="shared" si="279"/>
        <v/>
      </c>
      <c r="I255" s="116" t="str">
        <f t="shared" si="280"/>
        <v/>
      </c>
      <c r="J255" s="7" t="str">
        <f t="shared" si="281"/>
        <v/>
      </c>
      <c r="K255" s="9" t="str">
        <f t="shared" si="282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ht="15" customHeight="1" x14ac:dyDescent="0.25">
      <c r="A256" s="119"/>
      <c r="B256" s="4"/>
      <c r="C256" s="4"/>
      <c r="D256" s="7"/>
      <c r="E256" s="7"/>
      <c r="F256" s="8" t="str">
        <f t="shared" si="277"/>
        <v/>
      </c>
      <c r="G256" s="7" t="str">
        <f t="shared" si="278"/>
        <v/>
      </c>
      <c r="H256" s="5" t="str">
        <f t="shared" si="279"/>
        <v/>
      </c>
      <c r="I256" s="116" t="str">
        <f t="shared" si="280"/>
        <v/>
      </c>
      <c r="J256" s="7" t="str">
        <f t="shared" si="281"/>
        <v/>
      </c>
      <c r="K256" s="9" t="str">
        <f t="shared" si="282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19"/>
      <c r="B257" s="4"/>
      <c r="C257" s="4"/>
      <c r="D257" s="7"/>
      <c r="E257" s="7"/>
      <c r="F257" s="8" t="str">
        <f t="shared" si="277"/>
        <v/>
      </c>
      <c r="G257" s="7" t="str">
        <f t="shared" si="278"/>
        <v/>
      </c>
      <c r="H257" s="5" t="str">
        <f t="shared" si="279"/>
        <v/>
      </c>
      <c r="I257" s="116" t="str">
        <f t="shared" si="280"/>
        <v/>
      </c>
      <c r="J257" s="7" t="str">
        <f t="shared" si="281"/>
        <v/>
      </c>
      <c r="K257" s="9" t="str">
        <f t="shared" si="282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19"/>
      <c r="B258" s="4"/>
      <c r="C258" s="4"/>
      <c r="D258" s="7"/>
      <c r="E258" s="7"/>
      <c r="F258" s="8" t="str">
        <f t="shared" ref="F258:F263" si="289">IF(ISBLANK(B258),"",IF(I258="L","Baixa",IF(I258="A","Média",IF(I258="","","Alta"))))</f>
        <v/>
      </c>
      <c r="G258" s="7" t="str">
        <f t="shared" ref="G258:G263" si="290">CONCATENATE(B258,I258)</f>
        <v/>
      </c>
      <c r="H258" s="5" t="str">
        <f t="shared" ref="H258:H263" si="291">IF(ISBLANK(B258),"",IF(B258="ALI",IF(I258="L",7,IF(I258="A",10,15)),IF(B258="AIE",IF(I258="L",5,IF(I258="A",7,10)),IF(B258="SE",IF(I258="L",4,IF(I258="A",5,7)),IF(OR(B258="EE",B258="CE"),IF(I258="L",3,IF(I258="A",4,6)),0)))))</f>
        <v/>
      </c>
      <c r="I258" s="116" t="str">
        <f t="shared" ref="I258:I263" si="292">IF(OR(ISBLANK(D258),ISBLANK(E258)),IF(OR(B258="ALI",B258="AIE"),"L",IF(OR(B258="EE",B258="SE",B258="CE"),"A","")),IF(B258="EE",IF(E258&gt;=3,IF(D258&gt;=5,"H","A"),IF(E258&gt;=2,IF(D258&gt;=16,"H",IF(D258&lt;=4,"L","A")),IF(D258&lt;=15,"L","A"))),IF(OR(B258="SE",B258="CE"),IF(E258&gt;=4,IF(D258&gt;=6,"H","A"),IF(E258&gt;=2,IF(D258&gt;=20,"H",IF(D258&lt;=5,"L","A")),IF(D258&lt;=19,"L","A"))),IF(OR(B258="ALI",B258="AIE"),IF(E258&gt;=6,IF(D258&gt;=20,"H","A"),IF(E258&gt;=2,IF(D258&gt;=51,"H",IF(D258&lt;=19,"L","A")),IF(D258&lt;=50,"L","A"))),""))))</f>
        <v/>
      </c>
      <c r="J258" s="7" t="str">
        <f t="shared" ref="J258:J263" si="293">CONCATENATE(B258,C258)</f>
        <v/>
      </c>
      <c r="K258" s="9" t="str">
        <f t="shared" ref="K258:K263" si="294">IF(OR(H258="",H258=0),L258,H258)</f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19"/>
      <c r="B259" s="4"/>
      <c r="C259" s="4"/>
      <c r="D259" s="7"/>
      <c r="E259" s="7"/>
      <c r="F259" s="8" t="str">
        <f t="shared" si="289"/>
        <v/>
      </c>
      <c r="G259" s="7" t="str">
        <f t="shared" si="290"/>
        <v/>
      </c>
      <c r="H259" s="5" t="str">
        <f t="shared" si="291"/>
        <v/>
      </c>
      <c r="I259" s="116" t="str">
        <f t="shared" si="292"/>
        <v/>
      </c>
      <c r="J259" s="7" t="str">
        <f t="shared" si="293"/>
        <v/>
      </c>
      <c r="K259" s="9" t="str">
        <f t="shared" si="294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19"/>
      <c r="B260" s="4"/>
      <c r="C260" s="4"/>
      <c r="D260" s="7"/>
      <c r="E260" s="7"/>
      <c r="F260" s="8" t="str">
        <f t="shared" si="289"/>
        <v/>
      </c>
      <c r="G260" s="7" t="str">
        <f t="shared" si="290"/>
        <v/>
      </c>
      <c r="H260" s="5" t="str">
        <f t="shared" si="291"/>
        <v/>
      </c>
      <c r="I260" s="116" t="str">
        <f t="shared" si="292"/>
        <v/>
      </c>
      <c r="J260" s="7" t="str">
        <f t="shared" si="293"/>
        <v/>
      </c>
      <c r="K260" s="9" t="str">
        <f t="shared" si="294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19"/>
      <c r="B261" s="4"/>
      <c r="C261" s="4"/>
      <c r="D261" s="7"/>
      <c r="E261" s="7"/>
      <c r="F261" s="8" t="str">
        <f t="shared" si="289"/>
        <v/>
      </c>
      <c r="G261" s="7" t="str">
        <f t="shared" si="290"/>
        <v/>
      </c>
      <c r="H261" s="5" t="str">
        <f t="shared" si="291"/>
        <v/>
      </c>
      <c r="I261" s="116" t="str">
        <f t="shared" si="292"/>
        <v/>
      </c>
      <c r="J261" s="7" t="str">
        <f t="shared" si="293"/>
        <v/>
      </c>
      <c r="K261" s="9" t="str">
        <f t="shared" si="294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19"/>
      <c r="B262" s="4"/>
      <c r="C262" s="4"/>
      <c r="D262" s="7"/>
      <c r="E262" s="7"/>
      <c r="F262" s="8" t="str">
        <f t="shared" si="289"/>
        <v/>
      </c>
      <c r="G262" s="7" t="str">
        <f t="shared" si="290"/>
        <v/>
      </c>
      <c r="H262" s="5" t="str">
        <f t="shared" si="291"/>
        <v/>
      </c>
      <c r="I262" s="116" t="str">
        <f t="shared" si="292"/>
        <v/>
      </c>
      <c r="J262" s="7" t="str">
        <f t="shared" si="293"/>
        <v/>
      </c>
      <c r="K262" s="9" t="str">
        <f t="shared" si="294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19"/>
      <c r="B263" s="4"/>
      <c r="C263" s="4"/>
      <c r="D263" s="7"/>
      <c r="E263" s="7"/>
      <c r="F263" s="8" t="str">
        <f t="shared" si="289"/>
        <v/>
      </c>
      <c r="G263" s="7" t="str">
        <f t="shared" si="290"/>
        <v/>
      </c>
      <c r="H263" s="5" t="str">
        <f t="shared" si="291"/>
        <v/>
      </c>
      <c r="I263" s="116" t="str">
        <f t="shared" si="292"/>
        <v/>
      </c>
      <c r="J263" s="7" t="str">
        <f t="shared" si="293"/>
        <v/>
      </c>
      <c r="K263" s="9" t="str">
        <f t="shared" si="294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19"/>
      <c r="B264" s="4"/>
      <c r="C264" s="4"/>
      <c r="D264" s="7"/>
      <c r="E264" s="7"/>
      <c r="F264" s="8" t="str">
        <f>IF(ISBLANK(B264),"",IF(I264="L","Baixa",IF(I264="A","Média",IF(I264="","","Alta"))))</f>
        <v/>
      </c>
      <c r="G264" s="7" t="str">
        <f>CONCATENATE(B264,I264)</f>
        <v/>
      </c>
      <c r="H264" s="5" t="str">
        <f>IF(ISBLANK(B264),"",IF(B264="ALI",IF(I264="L",7,IF(I264="A",10,15)),IF(B264="AIE",IF(I264="L",5,IF(I264="A",7,10)),IF(B264="SE",IF(I264="L",4,IF(I264="A",5,7)),IF(OR(B264="EE",B264="CE"),IF(I264="L",3,IF(I264="A",4,6)),0)))))</f>
        <v/>
      </c>
      <c r="I264" s="116" t="str">
        <f>IF(OR(ISBLANK(D264),ISBLANK(E264)),IF(OR(B264="ALI",B264="AIE"),"L",IF(OR(B264="EE",B264="SE",B264="CE"),"A","")),IF(B264="EE",IF(E264&gt;=3,IF(D264&gt;=5,"H","A"),IF(E264&gt;=2,IF(D264&gt;=16,"H",IF(D264&lt;=4,"L","A")),IF(D264&lt;=15,"L","A"))),IF(OR(B264="SE",B264="CE"),IF(E264&gt;=4,IF(D264&gt;=6,"H","A"),IF(E264&gt;=2,IF(D264&gt;=20,"H",IF(D264&lt;=5,"L","A")),IF(D264&lt;=19,"L","A"))),IF(OR(B264="ALI",B264="AIE"),IF(E264&gt;=6,IF(D264&gt;=20,"H","A"),IF(E264&gt;=2,IF(D264&gt;=51,"H",IF(D264&lt;=19,"L","A")),IF(D264&lt;=50,"L","A"))),""))))</f>
        <v/>
      </c>
      <c r="J264" s="7" t="str">
        <f>CONCATENATE(B264,C264)</f>
        <v/>
      </c>
      <c r="K264" s="9" t="str">
        <f t="shared" si="282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22"/>
      <c r="B265" s="4"/>
      <c r="C265" s="4"/>
      <c r="D265" s="7"/>
      <c r="E265" s="7"/>
      <c r="F265" s="8" t="str">
        <f t="shared" ref="F265:F328" si="295">IF(ISBLANK(B265),"",IF(I265="L","Baixa",IF(I265="A","Média",IF(I265="","","Alta"))))</f>
        <v/>
      </c>
      <c r="G265" s="7" t="str">
        <f t="shared" ref="G265:G328" si="296">CONCATENATE(B265,I265)</f>
        <v/>
      </c>
      <c r="H265" s="5" t="str">
        <f t="shared" ref="H265:H328" si="297">IF(ISBLANK(B265),"",IF(B265="ALI",IF(I265="L",7,IF(I265="A",10,15)),IF(B265="AIE",IF(I265="L",5,IF(I265="A",7,10)),IF(B265="SE",IF(I265="L",4,IF(I265="A",5,7)),IF(OR(B265="EE",B265="CE"),IF(I265="L",3,IF(I265="A",4,6)),0)))))</f>
        <v/>
      </c>
      <c r="I265" s="116" t="str">
        <f t="shared" ref="I265:I328" si="298">IF(OR(ISBLANK(D265),ISBLANK(E265)),IF(OR(B265="ALI",B265="AIE"),"L",IF(OR(B265="EE",B265="SE",B265="CE"),"A","")),IF(B265="EE",IF(E265&gt;=3,IF(D265&gt;=5,"H","A"),IF(E265&gt;=2,IF(D265&gt;=16,"H",IF(D265&lt;=4,"L","A")),IF(D265&lt;=15,"L","A"))),IF(OR(B265="SE",B265="CE"),IF(E265&gt;=4,IF(D265&gt;=6,"H","A"),IF(E265&gt;=2,IF(D265&gt;=20,"H",IF(D265&lt;=5,"L","A")),IF(D265&lt;=19,"L","A"))),IF(OR(B265="ALI",B265="AIE"),IF(E265&gt;=6,IF(D265&gt;=20,"H","A"),IF(E265&gt;=2,IF(D265&gt;=51,"H",IF(D265&lt;=19,"L","A")),IF(D265&lt;=50,"L","A"))),""))))</f>
        <v/>
      </c>
      <c r="J265" s="7" t="str">
        <f t="shared" ref="J265:J328" si="299">CONCATENATE(B265,C265)</f>
        <v/>
      </c>
      <c r="K265" s="9" t="str">
        <f t="shared" si="282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21"/>
      <c r="B266" s="4"/>
      <c r="C266" s="4"/>
      <c r="D266" s="7"/>
      <c r="E266" s="7"/>
      <c r="F266" s="8" t="str">
        <f t="shared" si="295"/>
        <v/>
      </c>
      <c r="G266" s="7" t="str">
        <f t="shared" si="296"/>
        <v/>
      </c>
      <c r="H266" s="5" t="str">
        <f t="shared" si="297"/>
        <v/>
      </c>
      <c r="I266" s="116" t="str">
        <f t="shared" si="298"/>
        <v/>
      </c>
      <c r="J266" s="7" t="str">
        <f t="shared" si="299"/>
        <v/>
      </c>
      <c r="K266" s="9" t="str">
        <f t="shared" si="282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19"/>
      <c r="B267" s="4"/>
      <c r="C267" s="4"/>
      <c r="D267" s="7"/>
      <c r="E267" s="7"/>
      <c r="F267" s="8" t="str">
        <f t="shared" si="295"/>
        <v/>
      </c>
      <c r="G267" s="7" t="str">
        <f t="shared" si="296"/>
        <v/>
      </c>
      <c r="H267" s="5" t="str">
        <f t="shared" si="297"/>
        <v/>
      </c>
      <c r="I267" s="116" t="str">
        <f t="shared" si="298"/>
        <v/>
      </c>
      <c r="J267" s="7" t="str">
        <f t="shared" si="299"/>
        <v/>
      </c>
      <c r="K267" s="9" t="str">
        <f t="shared" ref="K267:K330" si="300">IF(OR(H267="",H267=0),L267,H267)</f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19"/>
      <c r="B268" s="4"/>
      <c r="C268" s="4"/>
      <c r="D268" s="7"/>
      <c r="E268" s="7"/>
      <c r="F268" s="8" t="str">
        <f t="shared" si="295"/>
        <v/>
      </c>
      <c r="G268" s="7" t="str">
        <f t="shared" si="296"/>
        <v/>
      </c>
      <c r="H268" s="5" t="str">
        <f t="shared" si="297"/>
        <v/>
      </c>
      <c r="I268" s="116" t="str">
        <f t="shared" si="298"/>
        <v/>
      </c>
      <c r="J268" s="7" t="str">
        <f t="shared" si="299"/>
        <v/>
      </c>
      <c r="K268" s="9" t="str">
        <f t="shared" si="300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19"/>
      <c r="B269" s="4"/>
      <c r="C269" s="4"/>
      <c r="D269" s="7"/>
      <c r="E269" s="7"/>
      <c r="F269" s="8" t="str">
        <f t="shared" si="295"/>
        <v/>
      </c>
      <c r="G269" s="7" t="str">
        <f t="shared" si="296"/>
        <v/>
      </c>
      <c r="H269" s="5" t="str">
        <f t="shared" si="297"/>
        <v/>
      </c>
      <c r="I269" s="116" t="str">
        <f t="shared" si="298"/>
        <v/>
      </c>
      <c r="J269" s="7" t="str">
        <f t="shared" si="299"/>
        <v/>
      </c>
      <c r="K269" s="9" t="str">
        <f t="shared" si="300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21"/>
      <c r="B270" s="4"/>
      <c r="C270" s="4"/>
      <c r="D270" s="7"/>
      <c r="E270" s="7"/>
      <c r="F270" s="8" t="str">
        <f t="shared" si="295"/>
        <v/>
      </c>
      <c r="G270" s="7" t="str">
        <f t="shared" si="296"/>
        <v/>
      </c>
      <c r="H270" s="5" t="str">
        <f t="shared" si="297"/>
        <v/>
      </c>
      <c r="I270" s="116" t="str">
        <f t="shared" si="298"/>
        <v/>
      </c>
      <c r="J270" s="7" t="str">
        <f t="shared" si="299"/>
        <v/>
      </c>
      <c r="K270" s="9" t="str">
        <f t="shared" si="300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19"/>
      <c r="B271" s="4"/>
      <c r="C271" s="4"/>
      <c r="D271" s="7"/>
      <c r="E271" s="7"/>
      <c r="F271" s="8" t="str">
        <f t="shared" si="295"/>
        <v/>
      </c>
      <c r="G271" s="7" t="str">
        <f t="shared" si="296"/>
        <v/>
      </c>
      <c r="H271" s="5" t="str">
        <f t="shared" si="297"/>
        <v/>
      </c>
      <c r="I271" s="116" t="str">
        <f t="shared" si="298"/>
        <v/>
      </c>
      <c r="J271" s="7" t="str">
        <f t="shared" si="299"/>
        <v/>
      </c>
      <c r="K271" s="9" t="str">
        <f t="shared" si="300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19"/>
      <c r="B272" s="4"/>
      <c r="C272" s="4"/>
      <c r="D272" s="7"/>
      <c r="E272" s="7"/>
      <c r="F272" s="8" t="str">
        <f t="shared" si="295"/>
        <v/>
      </c>
      <c r="G272" s="7" t="str">
        <f t="shared" si="296"/>
        <v/>
      </c>
      <c r="H272" s="5" t="str">
        <f t="shared" si="297"/>
        <v/>
      </c>
      <c r="I272" s="116" t="str">
        <f t="shared" si="298"/>
        <v/>
      </c>
      <c r="J272" s="7" t="str">
        <f t="shared" si="299"/>
        <v/>
      </c>
      <c r="K272" s="9" t="str">
        <f t="shared" si="300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19"/>
      <c r="B273" s="4"/>
      <c r="C273" s="4"/>
      <c r="D273" s="7"/>
      <c r="E273" s="7"/>
      <c r="F273" s="8" t="str">
        <f t="shared" si="295"/>
        <v/>
      </c>
      <c r="G273" s="7" t="str">
        <f t="shared" si="296"/>
        <v/>
      </c>
      <c r="H273" s="5" t="str">
        <f t="shared" si="297"/>
        <v/>
      </c>
      <c r="I273" s="116" t="str">
        <f t="shared" si="298"/>
        <v/>
      </c>
      <c r="J273" s="7" t="str">
        <f t="shared" si="299"/>
        <v/>
      </c>
      <c r="K273" s="9" t="str">
        <f t="shared" si="300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19"/>
      <c r="B274" s="4"/>
      <c r="C274" s="4"/>
      <c r="D274" s="7"/>
      <c r="E274" s="7"/>
      <c r="F274" s="8" t="str">
        <f t="shared" si="295"/>
        <v/>
      </c>
      <c r="G274" s="7" t="str">
        <f t="shared" si="296"/>
        <v/>
      </c>
      <c r="H274" s="5" t="str">
        <f t="shared" si="297"/>
        <v/>
      </c>
      <c r="I274" s="116" t="str">
        <f t="shared" si="298"/>
        <v/>
      </c>
      <c r="J274" s="7" t="str">
        <f t="shared" si="299"/>
        <v/>
      </c>
      <c r="K274" s="9" t="str">
        <f t="shared" si="300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19"/>
      <c r="B275" s="4"/>
      <c r="C275" s="4"/>
      <c r="D275" s="7"/>
      <c r="E275" s="7"/>
      <c r="F275" s="8" t="str">
        <f t="shared" si="295"/>
        <v/>
      </c>
      <c r="G275" s="7" t="str">
        <f t="shared" si="296"/>
        <v/>
      </c>
      <c r="H275" s="5" t="str">
        <f t="shared" si="297"/>
        <v/>
      </c>
      <c r="I275" s="116" t="str">
        <f t="shared" si="298"/>
        <v/>
      </c>
      <c r="J275" s="7" t="str">
        <f t="shared" si="299"/>
        <v/>
      </c>
      <c r="K275" s="9" t="str">
        <f t="shared" si="300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19"/>
      <c r="B276" s="4"/>
      <c r="C276" s="4"/>
      <c r="D276" s="7"/>
      <c r="E276" s="7"/>
      <c r="F276" s="8" t="str">
        <f t="shared" si="295"/>
        <v/>
      </c>
      <c r="G276" s="7" t="str">
        <f t="shared" si="296"/>
        <v/>
      </c>
      <c r="H276" s="5" t="str">
        <f t="shared" si="297"/>
        <v/>
      </c>
      <c r="I276" s="116" t="str">
        <f t="shared" si="298"/>
        <v/>
      </c>
      <c r="J276" s="7" t="str">
        <f t="shared" si="299"/>
        <v/>
      </c>
      <c r="K276" s="9" t="str">
        <f t="shared" si="300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19"/>
      <c r="B277" s="4"/>
      <c r="C277" s="4"/>
      <c r="D277" s="7"/>
      <c r="E277" s="7"/>
      <c r="F277" s="8" t="str">
        <f t="shared" si="295"/>
        <v/>
      </c>
      <c r="G277" s="7" t="str">
        <f t="shared" si="296"/>
        <v/>
      </c>
      <c r="H277" s="5" t="str">
        <f t="shared" si="297"/>
        <v/>
      </c>
      <c r="I277" s="116" t="str">
        <f t="shared" si="298"/>
        <v/>
      </c>
      <c r="J277" s="7" t="str">
        <f t="shared" si="299"/>
        <v/>
      </c>
      <c r="K277" s="9" t="str">
        <f t="shared" si="300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19"/>
      <c r="B278" s="4"/>
      <c r="C278" s="4"/>
      <c r="D278" s="7"/>
      <c r="E278" s="7"/>
      <c r="F278" s="8" t="str">
        <f t="shared" si="295"/>
        <v/>
      </c>
      <c r="G278" s="7" t="str">
        <f t="shared" si="296"/>
        <v/>
      </c>
      <c r="H278" s="5" t="str">
        <f t="shared" si="297"/>
        <v/>
      </c>
      <c r="I278" s="116" t="str">
        <f t="shared" si="298"/>
        <v/>
      </c>
      <c r="J278" s="7" t="str">
        <f t="shared" si="299"/>
        <v/>
      </c>
      <c r="K278" s="9" t="str">
        <f t="shared" si="300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19"/>
      <c r="B279" s="4"/>
      <c r="C279" s="4"/>
      <c r="D279" s="7"/>
      <c r="E279" s="7"/>
      <c r="F279" s="8" t="str">
        <f t="shared" si="295"/>
        <v/>
      </c>
      <c r="G279" s="7" t="str">
        <f t="shared" si="296"/>
        <v/>
      </c>
      <c r="H279" s="5" t="str">
        <f t="shared" si="297"/>
        <v/>
      </c>
      <c r="I279" s="116" t="str">
        <f t="shared" si="298"/>
        <v/>
      </c>
      <c r="J279" s="7" t="str">
        <f t="shared" si="299"/>
        <v/>
      </c>
      <c r="K279" s="9" t="str">
        <f t="shared" si="300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19"/>
      <c r="B280" s="4"/>
      <c r="C280" s="4"/>
      <c r="D280" s="7"/>
      <c r="E280" s="7"/>
      <c r="F280" s="8" t="str">
        <f t="shared" si="295"/>
        <v/>
      </c>
      <c r="G280" s="7" t="str">
        <f t="shared" si="296"/>
        <v/>
      </c>
      <c r="H280" s="5" t="str">
        <f t="shared" si="297"/>
        <v/>
      </c>
      <c r="I280" s="116" t="str">
        <f t="shared" si="298"/>
        <v/>
      </c>
      <c r="J280" s="7" t="str">
        <f t="shared" si="299"/>
        <v/>
      </c>
      <c r="K280" s="9" t="str">
        <f t="shared" si="300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19"/>
      <c r="B281" s="4"/>
      <c r="C281" s="4"/>
      <c r="D281" s="7"/>
      <c r="E281" s="7"/>
      <c r="F281" s="8" t="str">
        <f t="shared" si="295"/>
        <v/>
      </c>
      <c r="G281" s="7" t="str">
        <f t="shared" si="296"/>
        <v/>
      </c>
      <c r="H281" s="5" t="str">
        <f t="shared" si="297"/>
        <v/>
      </c>
      <c r="I281" s="116" t="str">
        <f t="shared" si="298"/>
        <v/>
      </c>
      <c r="J281" s="7" t="str">
        <f t="shared" si="299"/>
        <v/>
      </c>
      <c r="K281" s="9" t="str">
        <f t="shared" si="300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19"/>
      <c r="B282" s="4"/>
      <c r="C282" s="4"/>
      <c r="D282" s="7"/>
      <c r="E282" s="7"/>
      <c r="F282" s="8" t="str">
        <f t="shared" si="295"/>
        <v/>
      </c>
      <c r="G282" s="7" t="str">
        <f t="shared" si="296"/>
        <v/>
      </c>
      <c r="H282" s="5" t="str">
        <f t="shared" si="297"/>
        <v/>
      </c>
      <c r="I282" s="116" t="str">
        <f t="shared" si="298"/>
        <v/>
      </c>
      <c r="J282" s="7" t="str">
        <f t="shared" si="299"/>
        <v/>
      </c>
      <c r="K282" s="9" t="str">
        <f t="shared" si="300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19"/>
      <c r="B283" s="4"/>
      <c r="C283" s="4"/>
      <c r="D283" s="7"/>
      <c r="E283" s="7"/>
      <c r="F283" s="8" t="str">
        <f t="shared" si="295"/>
        <v/>
      </c>
      <c r="G283" s="7" t="str">
        <f t="shared" si="296"/>
        <v/>
      </c>
      <c r="H283" s="5" t="str">
        <f t="shared" si="297"/>
        <v/>
      </c>
      <c r="I283" s="116" t="str">
        <f t="shared" si="298"/>
        <v/>
      </c>
      <c r="J283" s="7" t="str">
        <f t="shared" si="299"/>
        <v/>
      </c>
      <c r="K283" s="9" t="str">
        <f t="shared" si="300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19"/>
      <c r="B284" s="4"/>
      <c r="C284" s="4"/>
      <c r="D284" s="7"/>
      <c r="E284" s="7"/>
      <c r="F284" s="8" t="str">
        <f t="shared" si="295"/>
        <v/>
      </c>
      <c r="G284" s="7" t="str">
        <f t="shared" si="296"/>
        <v/>
      </c>
      <c r="H284" s="5" t="str">
        <f t="shared" si="297"/>
        <v/>
      </c>
      <c r="I284" s="116" t="str">
        <f t="shared" si="298"/>
        <v/>
      </c>
      <c r="J284" s="7" t="str">
        <f t="shared" si="299"/>
        <v/>
      </c>
      <c r="K284" s="9" t="str">
        <f t="shared" si="300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19"/>
      <c r="B285" s="4"/>
      <c r="C285" s="4"/>
      <c r="D285" s="7"/>
      <c r="E285" s="7"/>
      <c r="F285" s="8" t="str">
        <f t="shared" si="295"/>
        <v/>
      </c>
      <c r="G285" s="7" t="str">
        <f t="shared" si="296"/>
        <v/>
      </c>
      <c r="H285" s="5" t="str">
        <f t="shared" si="297"/>
        <v/>
      </c>
      <c r="I285" s="116" t="str">
        <f t="shared" si="298"/>
        <v/>
      </c>
      <c r="J285" s="7" t="str">
        <f t="shared" si="299"/>
        <v/>
      </c>
      <c r="K285" s="9" t="str">
        <f t="shared" si="300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19"/>
      <c r="B286" s="4"/>
      <c r="C286" s="4"/>
      <c r="D286" s="7"/>
      <c r="E286" s="7"/>
      <c r="F286" s="8" t="str">
        <f t="shared" si="295"/>
        <v/>
      </c>
      <c r="G286" s="7" t="str">
        <f t="shared" si="296"/>
        <v/>
      </c>
      <c r="H286" s="5" t="str">
        <f t="shared" si="297"/>
        <v/>
      </c>
      <c r="I286" s="116" t="str">
        <f t="shared" si="298"/>
        <v/>
      </c>
      <c r="J286" s="7" t="str">
        <f t="shared" si="299"/>
        <v/>
      </c>
      <c r="K286" s="9" t="str">
        <f t="shared" si="300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19"/>
      <c r="B287" s="4"/>
      <c r="C287" s="4"/>
      <c r="D287" s="7"/>
      <c r="E287" s="7"/>
      <c r="F287" s="8" t="str">
        <f t="shared" si="295"/>
        <v/>
      </c>
      <c r="G287" s="7" t="str">
        <f t="shared" si="296"/>
        <v/>
      </c>
      <c r="H287" s="5" t="str">
        <f t="shared" si="297"/>
        <v/>
      </c>
      <c r="I287" s="116" t="str">
        <f t="shared" si="298"/>
        <v/>
      </c>
      <c r="J287" s="7" t="str">
        <f t="shared" si="299"/>
        <v/>
      </c>
      <c r="K287" s="9" t="str">
        <f t="shared" si="300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19"/>
      <c r="B288" s="4"/>
      <c r="C288" s="4"/>
      <c r="D288" s="7"/>
      <c r="E288" s="7"/>
      <c r="F288" s="8" t="str">
        <f t="shared" si="295"/>
        <v/>
      </c>
      <c r="G288" s="7" t="str">
        <f t="shared" si="296"/>
        <v/>
      </c>
      <c r="H288" s="5" t="str">
        <f t="shared" si="297"/>
        <v/>
      </c>
      <c r="I288" s="116" t="str">
        <f t="shared" si="298"/>
        <v/>
      </c>
      <c r="J288" s="7" t="str">
        <f t="shared" si="299"/>
        <v/>
      </c>
      <c r="K288" s="9" t="str">
        <f t="shared" si="300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19"/>
      <c r="B289" s="4"/>
      <c r="C289" s="4"/>
      <c r="D289" s="7"/>
      <c r="E289" s="7"/>
      <c r="F289" s="8" t="str">
        <f t="shared" si="295"/>
        <v/>
      </c>
      <c r="G289" s="7" t="str">
        <f t="shared" si="296"/>
        <v/>
      </c>
      <c r="H289" s="5" t="str">
        <f t="shared" si="297"/>
        <v/>
      </c>
      <c r="I289" s="116" t="str">
        <f t="shared" si="298"/>
        <v/>
      </c>
      <c r="J289" s="7" t="str">
        <f t="shared" si="299"/>
        <v/>
      </c>
      <c r="K289" s="9" t="str">
        <f t="shared" si="300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19"/>
      <c r="B290" s="4"/>
      <c r="C290" s="4"/>
      <c r="D290" s="7"/>
      <c r="E290" s="7"/>
      <c r="F290" s="8" t="str">
        <f t="shared" si="295"/>
        <v/>
      </c>
      <c r="G290" s="7" t="str">
        <f t="shared" si="296"/>
        <v/>
      </c>
      <c r="H290" s="5" t="str">
        <f t="shared" si="297"/>
        <v/>
      </c>
      <c r="I290" s="116" t="str">
        <f t="shared" si="298"/>
        <v/>
      </c>
      <c r="J290" s="7" t="str">
        <f t="shared" si="299"/>
        <v/>
      </c>
      <c r="K290" s="9" t="str">
        <f t="shared" si="300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19"/>
      <c r="B291" s="4"/>
      <c r="C291" s="4"/>
      <c r="D291" s="7"/>
      <c r="E291" s="7"/>
      <c r="F291" s="8" t="str">
        <f t="shared" si="295"/>
        <v/>
      </c>
      <c r="G291" s="7" t="str">
        <f t="shared" si="296"/>
        <v/>
      </c>
      <c r="H291" s="5" t="str">
        <f t="shared" si="297"/>
        <v/>
      </c>
      <c r="I291" s="116" t="str">
        <f t="shared" si="298"/>
        <v/>
      </c>
      <c r="J291" s="7" t="str">
        <f t="shared" si="299"/>
        <v/>
      </c>
      <c r="K291" s="9" t="str">
        <f t="shared" si="300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19"/>
      <c r="B292" s="4"/>
      <c r="C292" s="4"/>
      <c r="D292" s="7"/>
      <c r="E292" s="7"/>
      <c r="F292" s="8" t="str">
        <f t="shared" si="295"/>
        <v/>
      </c>
      <c r="G292" s="7" t="str">
        <f t="shared" si="296"/>
        <v/>
      </c>
      <c r="H292" s="5" t="str">
        <f t="shared" si="297"/>
        <v/>
      </c>
      <c r="I292" s="116" t="str">
        <f t="shared" si="298"/>
        <v/>
      </c>
      <c r="J292" s="7" t="str">
        <f t="shared" si="299"/>
        <v/>
      </c>
      <c r="K292" s="9" t="str">
        <f t="shared" si="300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19"/>
      <c r="B293" s="4"/>
      <c r="C293" s="4"/>
      <c r="D293" s="7"/>
      <c r="E293" s="7"/>
      <c r="F293" s="8" t="str">
        <f t="shared" si="295"/>
        <v/>
      </c>
      <c r="G293" s="7" t="str">
        <f t="shared" si="296"/>
        <v/>
      </c>
      <c r="H293" s="5" t="str">
        <f t="shared" si="297"/>
        <v/>
      </c>
      <c r="I293" s="116" t="str">
        <f t="shared" si="298"/>
        <v/>
      </c>
      <c r="J293" s="7" t="str">
        <f t="shared" si="299"/>
        <v/>
      </c>
      <c r="K293" s="9" t="str">
        <f t="shared" si="300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19"/>
      <c r="B294" s="4"/>
      <c r="C294" s="4"/>
      <c r="D294" s="7"/>
      <c r="E294" s="7"/>
      <c r="F294" s="8" t="str">
        <f t="shared" si="295"/>
        <v/>
      </c>
      <c r="G294" s="7" t="str">
        <f t="shared" si="296"/>
        <v/>
      </c>
      <c r="H294" s="5" t="str">
        <f t="shared" si="297"/>
        <v/>
      </c>
      <c r="I294" s="116" t="str">
        <f t="shared" si="298"/>
        <v/>
      </c>
      <c r="J294" s="7" t="str">
        <f t="shared" si="299"/>
        <v/>
      </c>
      <c r="K294" s="9" t="str">
        <f t="shared" si="300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19"/>
      <c r="B295" s="4"/>
      <c r="C295" s="4"/>
      <c r="D295" s="7"/>
      <c r="E295" s="7"/>
      <c r="F295" s="8" t="str">
        <f t="shared" si="295"/>
        <v/>
      </c>
      <c r="G295" s="7" t="str">
        <f t="shared" si="296"/>
        <v/>
      </c>
      <c r="H295" s="5" t="str">
        <f t="shared" si="297"/>
        <v/>
      </c>
      <c r="I295" s="116" t="str">
        <f t="shared" si="298"/>
        <v/>
      </c>
      <c r="J295" s="7" t="str">
        <f t="shared" si="299"/>
        <v/>
      </c>
      <c r="K295" s="9" t="str">
        <f t="shared" si="300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19"/>
      <c r="B296" s="4"/>
      <c r="C296" s="4"/>
      <c r="D296" s="7"/>
      <c r="E296" s="7"/>
      <c r="F296" s="8" t="str">
        <f t="shared" si="295"/>
        <v/>
      </c>
      <c r="G296" s="7" t="str">
        <f t="shared" si="296"/>
        <v/>
      </c>
      <c r="H296" s="5" t="str">
        <f t="shared" si="297"/>
        <v/>
      </c>
      <c r="I296" s="116" t="str">
        <f t="shared" si="298"/>
        <v/>
      </c>
      <c r="J296" s="7" t="str">
        <f t="shared" si="299"/>
        <v/>
      </c>
      <c r="K296" s="9" t="str">
        <f t="shared" si="300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19"/>
      <c r="B297" s="4"/>
      <c r="C297" s="4"/>
      <c r="D297" s="7"/>
      <c r="E297" s="7"/>
      <c r="F297" s="8" t="str">
        <f t="shared" si="295"/>
        <v/>
      </c>
      <c r="G297" s="7" t="str">
        <f t="shared" si="296"/>
        <v/>
      </c>
      <c r="H297" s="5" t="str">
        <f t="shared" si="297"/>
        <v/>
      </c>
      <c r="I297" s="116" t="str">
        <f t="shared" si="298"/>
        <v/>
      </c>
      <c r="J297" s="7" t="str">
        <f t="shared" si="299"/>
        <v/>
      </c>
      <c r="K297" s="9" t="str">
        <f t="shared" si="300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19"/>
      <c r="B298" s="4"/>
      <c r="C298" s="4"/>
      <c r="D298" s="7"/>
      <c r="E298" s="7"/>
      <c r="F298" s="8" t="str">
        <f t="shared" si="295"/>
        <v/>
      </c>
      <c r="G298" s="7" t="str">
        <f t="shared" si="296"/>
        <v/>
      </c>
      <c r="H298" s="5" t="str">
        <f t="shared" si="297"/>
        <v/>
      </c>
      <c r="I298" s="116" t="str">
        <f t="shared" si="298"/>
        <v/>
      </c>
      <c r="J298" s="7" t="str">
        <f t="shared" si="299"/>
        <v/>
      </c>
      <c r="K298" s="9" t="str">
        <f t="shared" si="300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19"/>
      <c r="B299" s="4"/>
      <c r="C299" s="4"/>
      <c r="D299" s="7"/>
      <c r="E299" s="7"/>
      <c r="F299" s="8" t="str">
        <f t="shared" si="295"/>
        <v/>
      </c>
      <c r="G299" s="7" t="str">
        <f t="shared" si="296"/>
        <v/>
      </c>
      <c r="H299" s="5" t="str">
        <f t="shared" si="297"/>
        <v/>
      </c>
      <c r="I299" s="116" t="str">
        <f t="shared" si="298"/>
        <v/>
      </c>
      <c r="J299" s="7" t="str">
        <f t="shared" si="299"/>
        <v/>
      </c>
      <c r="K299" s="9" t="str">
        <f t="shared" si="300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19"/>
      <c r="B300" s="4"/>
      <c r="C300" s="4"/>
      <c r="D300" s="7"/>
      <c r="E300" s="7"/>
      <c r="F300" s="8" t="str">
        <f t="shared" si="295"/>
        <v/>
      </c>
      <c r="G300" s="7" t="str">
        <f t="shared" si="296"/>
        <v/>
      </c>
      <c r="H300" s="5" t="str">
        <f t="shared" si="297"/>
        <v/>
      </c>
      <c r="I300" s="116" t="str">
        <f t="shared" si="298"/>
        <v/>
      </c>
      <c r="J300" s="7" t="str">
        <f t="shared" si="299"/>
        <v/>
      </c>
      <c r="K300" s="9" t="str">
        <f t="shared" si="300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19"/>
      <c r="B301" s="4"/>
      <c r="C301" s="4"/>
      <c r="D301" s="7"/>
      <c r="E301" s="7"/>
      <c r="F301" s="8" t="str">
        <f t="shared" si="295"/>
        <v/>
      </c>
      <c r="G301" s="7" t="str">
        <f t="shared" si="296"/>
        <v/>
      </c>
      <c r="H301" s="5" t="str">
        <f t="shared" si="297"/>
        <v/>
      </c>
      <c r="I301" s="116" t="str">
        <f t="shared" si="298"/>
        <v/>
      </c>
      <c r="J301" s="7" t="str">
        <f t="shared" si="299"/>
        <v/>
      </c>
      <c r="K301" s="9" t="str">
        <f t="shared" si="300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19"/>
      <c r="B302" s="4"/>
      <c r="C302" s="4"/>
      <c r="D302" s="7"/>
      <c r="E302" s="7"/>
      <c r="F302" s="8" t="str">
        <f t="shared" si="295"/>
        <v/>
      </c>
      <c r="G302" s="7" t="str">
        <f t="shared" si="296"/>
        <v/>
      </c>
      <c r="H302" s="5" t="str">
        <f t="shared" si="297"/>
        <v/>
      </c>
      <c r="I302" s="116" t="str">
        <f t="shared" si="298"/>
        <v/>
      </c>
      <c r="J302" s="7" t="str">
        <f t="shared" si="299"/>
        <v/>
      </c>
      <c r="K302" s="9" t="str">
        <f t="shared" si="300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19"/>
      <c r="B303" s="4"/>
      <c r="C303" s="4"/>
      <c r="D303" s="7"/>
      <c r="E303" s="7"/>
      <c r="F303" s="8" t="str">
        <f t="shared" si="295"/>
        <v/>
      </c>
      <c r="G303" s="7" t="str">
        <f t="shared" si="296"/>
        <v/>
      </c>
      <c r="H303" s="5" t="str">
        <f t="shared" si="297"/>
        <v/>
      </c>
      <c r="I303" s="116" t="str">
        <f t="shared" si="298"/>
        <v/>
      </c>
      <c r="J303" s="7" t="str">
        <f t="shared" si="299"/>
        <v/>
      </c>
      <c r="K303" s="9" t="str">
        <f t="shared" si="300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19"/>
      <c r="B304" s="4"/>
      <c r="C304" s="4"/>
      <c r="D304" s="7"/>
      <c r="E304" s="7"/>
      <c r="F304" s="8" t="str">
        <f t="shared" si="295"/>
        <v/>
      </c>
      <c r="G304" s="7" t="str">
        <f t="shared" si="296"/>
        <v/>
      </c>
      <c r="H304" s="5" t="str">
        <f t="shared" si="297"/>
        <v/>
      </c>
      <c r="I304" s="116" t="str">
        <f t="shared" si="298"/>
        <v/>
      </c>
      <c r="J304" s="7" t="str">
        <f t="shared" si="299"/>
        <v/>
      </c>
      <c r="K304" s="9" t="str">
        <f t="shared" si="300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19"/>
      <c r="B305" s="4"/>
      <c r="C305" s="4"/>
      <c r="D305" s="7"/>
      <c r="E305" s="7"/>
      <c r="F305" s="8" t="str">
        <f t="shared" si="295"/>
        <v/>
      </c>
      <c r="G305" s="7" t="str">
        <f t="shared" si="296"/>
        <v/>
      </c>
      <c r="H305" s="5" t="str">
        <f t="shared" si="297"/>
        <v/>
      </c>
      <c r="I305" s="116" t="str">
        <f t="shared" si="298"/>
        <v/>
      </c>
      <c r="J305" s="7" t="str">
        <f t="shared" si="299"/>
        <v/>
      </c>
      <c r="K305" s="9" t="str">
        <f t="shared" si="300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19"/>
      <c r="B306" s="4"/>
      <c r="C306" s="4"/>
      <c r="D306" s="7"/>
      <c r="E306" s="7"/>
      <c r="F306" s="8" t="str">
        <f t="shared" si="295"/>
        <v/>
      </c>
      <c r="G306" s="7" t="str">
        <f t="shared" si="296"/>
        <v/>
      </c>
      <c r="H306" s="5" t="str">
        <f t="shared" si="297"/>
        <v/>
      </c>
      <c r="I306" s="116" t="str">
        <f t="shared" si="298"/>
        <v/>
      </c>
      <c r="J306" s="7" t="str">
        <f t="shared" si="299"/>
        <v/>
      </c>
      <c r="K306" s="9" t="str">
        <f t="shared" si="300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19"/>
      <c r="B307" s="4"/>
      <c r="C307" s="4"/>
      <c r="D307" s="7"/>
      <c r="E307" s="7"/>
      <c r="F307" s="8" t="str">
        <f t="shared" si="295"/>
        <v/>
      </c>
      <c r="G307" s="7" t="str">
        <f t="shared" si="296"/>
        <v/>
      </c>
      <c r="H307" s="5" t="str">
        <f t="shared" si="297"/>
        <v/>
      </c>
      <c r="I307" s="116" t="str">
        <f t="shared" si="298"/>
        <v/>
      </c>
      <c r="J307" s="7" t="str">
        <f t="shared" si="299"/>
        <v/>
      </c>
      <c r="K307" s="9" t="str">
        <f t="shared" si="300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19"/>
      <c r="B308" s="4"/>
      <c r="C308" s="4"/>
      <c r="D308" s="7"/>
      <c r="E308" s="7"/>
      <c r="F308" s="8" t="str">
        <f t="shared" si="295"/>
        <v/>
      </c>
      <c r="G308" s="7" t="str">
        <f t="shared" si="296"/>
        <v/>
      </c>
      <c r="H308" s="5" t="str">
        <f t="shared" si="297"/>
        <v/>
      </c>
      <c r="I308" s="116" t="str">
        <f t="shared" si="298"/>
        <v/>
      </c>
      <c r="J308" s="7" t="str">
        <f t="shared" si="299"/>
        <v/>
      </c>
      <c r="K308" s="9" t="str">
        <f t="shared" si="300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19"/>
      <c r="B309" s="4"/>
      <c r="C309" s="4"/>
      <c r="D309" s="7"/>
      <c r="E309" s="7"/>
      <c r="F309" s="8" t="str">
        <f t="shared" si="295"/>
        <v/>
      </c>
      <c r="G309" s="7" t="str">
        <f t="shared" si="296"/>
        <v/>
      </c>
      <c r="H309" s="5" t="str">
        <f t="shared" si="297"/>
        <v/>
      </c>
      <c r="I309" s="116" t="str">
        <f t="shared" si="298"/>
        <v/>
      </c>
      <c r="J309" s="7" t="str">
        <f t="shared" si="299"/>
        <v/>
      </c>
      <c r="K309" s="9" t="str">
        <f t="shared" si="300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19"/>
      <c r="B310" s="4"/>
      <c r="C310" s="4"/>
      <c r="D310" s="7"/>
      <c r="E310" s="7"/>
      <c r="F310" s="8" t="str">
        <f t="shared" si="295"/>
        <v/>
      </c>
      <c r="G310" s="7" t="str">
        <f t="shared" si="296"/>
        <v/>
      </c>
      <c r="H310" s="5" t="str">
        <f t="shared" si="297"/>
        <v/>
      </c>
      <c r="I310" s="116" t="str">
        <f t="shared" si="298"/>
        <v/>
      </c>
      <c r="J310" s="7" t="str">
        <f t="shared" si="299"/>
        <v/>
      </c>
      <c r="K310" s="9" t="str">
        <f t="shared" si="300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19"/>
      <c r="B311" s="4"/>
      <c r="C311" s="4"/>
      <c r="D311" s="7"/>
      <c r="E311" s="7"/>
      <c r="F311" s="8" t="str">
        <f t="shared" si="295"/>
        <v/>
      </c>
      <c r="G311" s="7" t="str">
        <f t="shared" si="296"/>
        <v/>
      </c>
      <c r="H311" s="5" t="str">
        <f t="shared" si="297"/>
        <v/>
      </c>
      <c r="I311" s="116" t="str">
        <f t="shared" si="298"/>
        <v/>
      </c>
      <c r="J311" s="7" t="str">
        <f t="shared" si="299"/>
        <v/>
      </c>
      <c r="K311" s="9" t="str">
        <f t="shared" si="300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5">
      <c r="A312" s="119"/>
      <c r="B312" s="4"/>
      <c r="C312" s="4"/>
      <c r="D312" s="7"/>
      <c r="E312" s="7"/>
      <c r="F312" s="8" t="str">
        <f t="shared" si="295"/>
        <v/>
      </c>
      <c r="G312" s="7" t="str">
        <f t="shared" si="296"/>
        <v/>
      </c>
      <c r="H312" s="5" t="str">
        <f t="shared" si="297"/>
        <v/>
      </c>
      <c r="I312" s="116" t="str">
        <f t="shared" si="298"/>
        <v/>
      </c>
      <c r="J312" s="7" t="str">
        <f t="shared" si="299"/>
        <v/>
      </c>
      <c r="K312" s="9" t="str">
        <f t="shared" si="300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19"/>
      <c r="B313" s="4"/>
      <c r="C313" s="4"/>
      <c r="D313" s="7"/>
      <c r="E313" s="7"/>
      <c r="F313" s="8" t="str">
        <f t="shared" si="295"/>
        <v/>
      </c>
      <c r="G313" s="7" t="str">
        <f t="shared" si="296"/>
        <v/>
      </c>
      <c r="H313" s="5" t="str">
        <f t="shared" si="297"/>
        <v/>
      </c>
      <c r="I313" s="116" t="str">
        <f t="shared" si="298"/>
        <v/>
      </c>
      <c r="J313" s="7" t="str">
        <f t="shared" si="299"/>
        <v/>
      </c>
      <c r="K313" s="9" t="str">
        <f t="shared" si="300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19"/>
      <c r="B314" s="4"/>
      <c r="C314" s="4"/>
      <c r="D314" s="7"/>
      <c r="E314" s="7"/>
      <c r="F314" s="8" t="str">
        <f t="shared" si="295"/>
        <v/>
      </c>
      <c r="G314" s="7" t="str">
        <f t="shared" si="296"/>
        <v/>
      </c>
      <c r="H314" s="5" t="str">
        <f t="shared" si="297"/>
        <v/>
      </c>
      <c r="I314" s="116" t="str">
        <f t="shared" si="298"/>
        <v/>
      </c>
      <c r="J314" s="7" t="str">
        <f t="shared" si="299"/>
        <v/>
      </c>
      <c r="K314" s="9" t="str">
        <f t="shared" si="300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19"/>
      <c r="B315" s="4"/>
      <c r="C315" s="4"/>
      <c r="D315" s="7"/>
      <c r="E315" s="7"/>
      <c r="F315" s="8" t="str">
        <f t="shared" si="295"/>
        <v/>
      </c>
      <c r="G315" s="7" t="str">
        <f t="shared" si="296"/>
        <v/>
      </c>
      <c r="H315" s="5" t="str">
        <f t="shared" si="297"/>
        <v/>
      </c>
      <c r="I315" s="116" t="str">
        <f t="shared" si="298"/>
        <v/>
      </c>
      <c r="J315" s="7" t="str">
        <f t="shared" si="299"/>
        <v/>
      </c>
      <c r="K315" s="9" t="str">
        <f t="shared" si="300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19"/>
      <c r="B316" s="4"/>
      <c r="C316" s="4"/>
      <c r="D316" s="7"/>
      <c r="E316" s="7"/>
      <c r="F316" s="8" t="str">
        <f t="shared" si="295"/>
        <v/>
      </c>
      <c r="G316" s="7" t="str">
        <f t="shared" si="296"/>
        <v/>
      </c>
      <c r="H316" s="5" t="str">
        <f t="shared" si="297"/>
        <v/>
      </c>
      <c r="I316" s="116" t="str">
        <f t="shared" si="298"/>
        <v/>
      </c>
      <c r="J316" s="7" t="str">
        <f t="shared" si="299"/>
        <v/>
      </c>
      <c r="K316" s="9" t="str">
        <f t="shared" si="300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19"/>
      <c r="B317" s="4"/>
      <c r="C317" s="4"/>
      <c r="D317" s="7"/>
      <c r="E317" s="7"/>
      <c r="F317" s="8" t="str">
        <f t="shared" si="295"/>
        <v/>
      </c>
      <c r="G317" s="7" t="str">
        <f t="shared" si="296"/>
        <v/>
      </c>
      <c r="H317" s="5" t="str">
        <f t="shared" si="297"/>
        <v/>
      </c>
      <c r="I317" s="116" t="str">
        <f t="shared" si="298"/>
        <v/>
      </c>
      <c r="J317" s="7" t="str">
        <f t="shared" si="299"/>
        <v/>
      </c>
      <c r="K317" s="9" t="str">
        <f t="shared" si="300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19"/>
      <c r="B318" s="4"/>
      <c r="C318" s="4"/>
      <c r="D318" s="7"/>
      <c r="E318" s="7"/>
      <c r="F318" s="8" t="str">
        <f t="shared" si="295"/>
        <v/>
      </c>
      <c r="G318" s="7" t="str">
        <f t="shared" si="296"/>
        <v/>
      </c>
      <c r="H318" s="5" t="str">
        <f t="shared" si="297"/>
        <v/>
      </c>
      <c r="I318" s="116" t="str">
        <f t="shared" si="298"/>
        <v/>
      </c>
      <c r="J318" s="7" t="str">
        <f t="shared" si="299"/>
        <v/>
      </c>
      <c r="K318" s="9" t="str">
        <f t="shared" si="300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19"/>
      <c r="B319" s="4"/>
      <c r="C319" s="4"/>
      <c r="D319" s="7"/>
      <c r="E319" s="7"/>
      <c r="F319" s="8" t="str">
        <f t="shared" si="295"/>
        <v/>
      </c>
      <c r="G319" s="7" t="str">
        <f t="shared" si="296"/>
        <v/>
      </c>
      <c r="H319" s="5" t="str">
        <f t="shared" si="297"/>
        <v/>
      </c>
      <c r="I319" s="116" t="str">
        <f t="shared" si="298"/>
        <v/>
      </c>
      <c r="J319" s="7" t="str">
        <f t="shared" si="299"/>
        <v/>
      </c>
      <c r="K319" s="9" t="str">
        <f t="shared" si="300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19"/>
      <c r="B320" s="4"/>
      <c r="C320" s="4"/>
      <c r="D320" s="7"/>
      <c r="E320" s="7"/>
      <c r="F320" s="8" t="str">
        <f t="shared" si="295"/>
        <v/>
      </c>
      <c r="G320" s="7" t="str">
        <f t="shared" si="296"/>
        <v/>
      </c>
      <c r="H320" s="5" t="str">
        <f t="shared" si="297"/>
        <v/>
      </c>
      <c r="I320" s="116" t="str">
        <f t="shared" si="298"/>
        <v/>
      </c>
      <c r="J320" s="7" t="str">
        <f t="shared" si="299"/>
        <v/>
      </c>
      <c r="K320" s="9" t="str">
        <f t="shared" si="300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19"/>
      <c r="B321" s="4"/>
      <c r="C321" s="4"/>
      <c r="D321" s="7"/>
      <c r="E321" s="7"/>
      <c r="F321" s="8" t="str">
        <f t="shared" si="295"/>
        <v/>
      </c>
      <c r="G321" s="7" t="str">
        <f t="shared" si="296"/>
        <v/>
      </c>
      <c r="H321" s="5" t="str">
        <f t="shared" si="297"/>
        <v/>
      </c>
      <c r="I321" s="116" t="str">
        <f t="shared" si="298"/>
        <v/>
      </c>
      <c r="J321" s="7" t="str">
        <f t="shared" si="299"/>
        <v/>
      </c>
      <c r="K321" s="9" t="str">
        <f t="shared" si="300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19"/>
      <c r="B322" s="4"/>
      <c r="C322" s="4"/>
      <c r="D322" s="7"/>
      <c r="E322" s="7"/>
      <c r="F322" s="8" t="str">
        <f t="shared" si="295"/>
        <v/>
      </c>
      <c r="G322" s="7" t="str">
        <f t="shared" si="296"/>
        <v/>
      </c>
      <c r="H322" s="5" t="str">
        <f t="shared" si="297"/>
        <v/>
      </c>
      <c r="I322" s="116" t="str">
        <f t="shared" si="298"/>
        <v/>
      </c>
      <c r="J322" s="7" t="str">
        <f t="shared" si="299"/>
        <v/>
      </c>
      <c r="K322" s="9" t="str">
        <f t="shared" si="300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19"/>
      <c r="B323" s="4"/>
      <c r="C323" s="4"/>
      <c r="D323" s="7"/>
      <c r="E323" s="7"/>
      <c r="F323" s="8" t="str">
        <f t="shared" si="295"/>
        <v/>
      </c>
      <c r="G323" s="7" t="str">
        <f t="shared" si="296"/>
        <v/>
      </c>
      <c r="H323" s="5" t="str">
        <f t="shared" si="297"/>
        <v/>
      </c>
      <c r="I323" s="116" t="str">
        <f t="shared" si="298"/>
        <v/>
      </c>
      <c r="J323" s="7" t="str">
        <f t="shared" si="299"/>
        <v/>
      </c>
      <c r="K323" s="9" t="str">
        <f t="shared" si="300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19"/>
      <c r="B324" s="4"/>
      <c r="C324" s="4"/>
      <c r="D324" s="7"/>
      <c r="E324" s="7"/>
      <c r="F324" s="8" t="str">
        <f t="shared" si="295"/>
        <v/>
      </c>
      <c r="G324" s="7" t="str">
        <f t="shared" si="296"/>
        <v/>
      </c>
      <c r="H324" s="5" t="str">
        <f t="shared" si="297"/>
        <v/>
      </c>
      <c r="I324" s="116" t="str">
        <f t="shared" si="298"/>
        <v/>
      </c>
      <c r="J324" s="7" t="str">
        <f t="shared" si="299"/>
        <v/>
      </c>
      <c r="K324" s="9" t="str">
        <f t="shared" si="300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19"/>
      <c r="B325" s="4"/>
      <c r="C325" s="4"/>
      <c r="D325" s="7"/>
      <c r="E325" s="7"/>
      <c r="F325" s="8" t="str">
        <f t="shared" si="295"/>
        <v/>
      </c>
      <c r="G325" s="7" t="str">
        <f t="shared" si="296"/>
        <v/>
      </c>
      <c r="H325" s="5" t="str">
        <f t="shared" si="297"/>
        <v/>
      </c>
      <c r="I325" s="116" t="str">
        <f t="shared" si="298"/>
        <v/>
      </c>
      <c r="J325" s="7" t="str">
        <f t="shared" si="299"/>
        <v/>
      </c>
      <c r="K325" s="9" t="str">
        <f t="shared" si="300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5">
      <c r="A326" s="119"/>
      <c r="B326" s="4"/>
      <c r="C326" s="4"/>
      <c r="D326" s="7"/>
      <c r="E326" s="7"/>
      <c r="F326" s="8" t="str">
        <f t="shared" si="295"/>
        <v/>
      </c>
      <c r="G326" s="7" t="str">
        <f t="shared" si="296"/>
        <v/>
      </c>
      <c r="H326" s="5" t="str">
        <f t="shared" si="297"/>
        <v/>
      </c>
      <c r="I326" s="116" t="str">
        <f t="shared" si="298"/>
        <v/>
      </c>
      <c r="J326" s="7" t="str">
        <f t="shared" si="299"/>
        <v/>
      </c>
      <c r="K326" s="9" t="str">
        <f t="shared" si="300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5">
      <c r="A327" s="119"/>
      <c r="B327" s="4"/>
      <c r="C327" s="4"/>
      <c r="D327" s="7"/>
      <c r="E327" s="7"/>
      <c r="F327" s="8" t="str">
        <f t="shared" si="295"/>
        <v/>
      </c>
      <c r="G327" s="7" t="str">
        <f t="shared" si="296"/>
        <v/>
      </c>
      <c r="H327" s="5" t="str">
        <f t="shared" si="297"/>
        <v/>
      </c>
      <c r="I327" s="116" t="str">
        <f t="shared" si="298"/>
        <v/>
      </c>
      <c r="J327" s="7" t="str">
        <f t="shared" si="299"/>
        <v/>
      </c>
      <c r="K327" s="9" t="str">
        <f t="shared" si="300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5">
      <c r="A328" s="119"/>
      <c r="B328" s="4"/>
      <c r="C328" s="4"/>
      <c r="D328" s="7"/>
      <c r="E328" s="7"/>
      <c r="F328" s="8" t="str">
        <f t="shared" si="295"/>
        <v/>
      </c>
      <c r="G328" s="7" t="str">
        <f t="shared" si="296"/>
        <v/>
      </c>
      <c r="H328" s="5" t="str">
        <f t="shared" si="297"/>
        <v/>
      </c>
      <c r="I328" s="116" t="str">
        <f t="shared" si="298"/>
        <v/>
      </c>
      <c r="J328" s="7" t="str">
        <f t="shared" si="299"/>
        <v/>
      </c>
      <c r="K328" s="9" t="str">
        <f t="shared" si="300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19"/>
      <c r="B329" s="4"/>
      <c r="C329" s="4"/>
      <c r="D329" s="7"/>
      <c r="E329" s="7"/>
      <c r="F329" s="8" t="str">
        <f t="shared" ref="F329:F392" si="301">IF(ISBLANK(B329),"",IF(I329="L","Baixa",IF(I329="A","Média",IF(I329="","","Alta"))))</f>
        <v/>
      </c>
      <c r="G329" s="7" t="str">
        <f t="shared" ref="G329:G392" si="302">CONCATENATE(B329,I329)</f>
        <v/>
      </c>
      <c r="H329" s="5" t="str">
        <f t="shared" ref="H329:H392" si="303">IF(ISBLANK(B329),"",IF(B329="ALI",IF(I329="L",7,IF(I329="A",10,15)),IF(B329="AIE",IF(I329="L",5,IF(I329="A",7,10)),IF(B329="SE",IF(I329="L",4,IF(I329="A",5,7)),IF(OR(B329="EE",B329="CE"),IF(I329="L",3,IF(I329="A",4,6)),0)))))</f>
        <v/>
      </c>
      <c r="I329" s="116" t="str">
        <f t="shared" ref="I329:I392" si="304">IF(OR(ISBLANK(D329),ISBLANK(E329)),IF(OR(B329="ALI",B329="AIE"),"L",IF(OR(B329="EE",B329="SE",B329="CE"),"A","")),IF(B329="EE",IF(E329&gt;=3,IF(D329&gt;=5,"H","A"),IF(E329&gt;=2,IF(D329&gt;=16,"H",IF(D329&lt;=4,"L","A")),IF(D329&lt;=15,"L","A"))),IF(OR(B329="SE",B329="CE"),IF(E329&gt;=4,IF(D329&gt;=6,"H","A"),IF(E329&gt;=2,IF(D329&gt;=20,"H",IF(D329&lt;=5,"L","A")),IF(D329&lt;=19,"L","A"))),IF(OR(B329="ALI",B329="AIE"),IF(E329&gt;=6,IF(D329&gt;=20,"H","A"),IF(E329&gt;=2,IF(D329&gt;=51,"H",IF(D329&lt;=19,"L","A")),IF(D329&lt;=50,"L","A"))),""))))</f>
        <v/>
      </c>
      <c r="J329" s="7" t="str">
        <f t="shared" ref="J329:J392" si="305">CONCATENATE(B329,C329)</f>
        <v/>
      </c>
      <c r="K329" s="9" t="str">
        <f t="shared" si="300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19"/>
      <c r="B330" s="4"/>
      <c r="C330" s="4"/>
      <c r="D330" s="7"/>
      <c r="E330" s="7"/>
      <c r="F330" s="8" t="str">
        <f t="shared" si="301"/>
        <v/>
      </c>
      <c r="G330" s="7" t="str">
        <f t="shared" si="302"/>
        <v/>
      </c>
      <c r="H330" s="5" t="str">
        <f t="shared" si="303"/>
        <v/>
      </c>
      <c r="I330" s="116" t="str">
        <f t="shared" si="304"/>
        <v/>
      </c>
      <c r="J330" s="7" t="str">
        <f t="shared" si="305"/>
        <v/>
      </c>
      <c r="K330" s="9" t="str">
        <f t="shared" si="300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19"/>
      <c r="B331" s="4"/>
      <c r="C331" s="4"/>
      <c r="D331" s="7"/>
      <c r="E331" s="7"/>
      <c r="F331" s="8" t="str">
        <f t="shared" si="301"/>
        <v/>
      </c>
      <c r="G331" s="7" t="str">
        <f t="shared" si="302"/>
        <v/>
      </c>
      <c r="H331" s="5" t="str">
        <f t="shared" si="303"/>
        <v/>
      </c>
      <c r="I331" s="116" t="str">
        <f t="shared" si="304"/>
        <v/>
      </c>
      <c r="J331" s="7" t="str">
        <f t="shared" si="305"/>
        <v/>
      </c>
      <c r="K331" s="9" t="str">
        <f t="shared" ref="K331:K394" si="306">IF(OR(H331="",H331=0),L331,H331)</f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19"/>
      <c r="B332" s="4"/>
      <c r="C332" s="4"/>
      <c r="D332" s="7"/>
      <c r="E332" s="7"/>
      <c r="F332" s="8" t="str">
        <f t="shared" si="301"/>
        <v/>
      </c>
      <c r="G332" s="7" t="str">
        <f t="shared" si="302"/>
        <v/>
      </c>
      <c r="H332" s="5" t="str">
        <f t="shared" si="303"/>
        <v/>
      </c>
      <c r="I332" s="116" t="str">
        <f t="shared" si="304"/>
        <v/>
      </c>
      <c r="J332" s="7" t="str">
        <f t="shared" si="305"/>
        <v/>
      </c>
      <c r="K332" s="9" t="str">
        <f t="shared" si="306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19"/>
      <c r="B333" s="4"/>
      <c r="C333" s="4"/>
      <c r="D333" s="7"/>
      <c r="E333" s="7"/>
      <c r="F333" s="8" t="str">
        <f t="shared" si="301"/>
        <v/>
      </c>
      <c r="G333" s="7" t="str">
        <f t="shared" si="302"/>
        <v/>
      </c>
      <c r="H333" s="5" t="str">
        <f t="shared" si="303"/>
        <v/>
      </c>
      <c r="I333" s="116" t="str">
        <f t="shared" si="304"/>
        <v/>
      </c>
      <c r="J333" s="7" t="str">
        <f t="shared" si="305"/>
        <v/>
      </c>
      <c r="K333" s="9" t="str">
        <f t="shared" si="306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19"/>
      <c r="B334" s="4"/>
      <c r="C334" s="4"/>
      <c r="D334" s="7"/>
      <c r="E334" s="7"/>
      <c r="F334" s="8" t="str">
        <f t="shared" si="301"/>
        <v/>
      </c>
      <c r="G334" s="7" t="str">
        <f t="shared" si="302"/>
        <v/>
      </c>
      <c r="H334" s="5" t="str">
        <f t="shared" si="303"/>
        <v/>
      </c>
      <c r="I334" s="116" t="str">
        <f t="shared" si="304"/>
        <v/>
      </c>
      <c r="J334" s="7" t="str">
        <f t="shared" si="305"/>
        <v/>
      </c>
      <c r="K334" s="9" t="str">
        <f t="shared" si="306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19"/>
      <c r="B335" s="4"/>
      <c r="C335" s="4"/>
      <c r="D335" s="7"/>
      <c r="E335" s="7"/>
      <c r="F335" s="8" t="str">
        <f t="shared" si="301"/>
        <v/>
      </c>
      <c r="G335" s="7" t="str">
        <f t="shared" si="302"/>
        <v/>
      </c>
      <c r="H335" s="5" t="str">
        <f t="shared" si="303"/>
        <v/>
      </c>
      <c r="I335" s="116" t="str">
        <f t="shared" si="304"/>
        <v/>
      </c>
      <c r="J335" s="7" t="str">
        <f t="shared" si="305"/>
        <v/>
      </c>
      <c r="K335" s="9" t="str">
        <f t="shared" si="306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19"/>
      <c r="B336" s="4"/>
      <c r="C336" s="4"/>
      <c r="D336" s="7"/>
      <c r="E336" s="7"/>
      <c r="F336" s="8" t="str">
        <f t="shared" si="301"/>
        <v/>
      </c>
      <c r="G336" s="7" t="str">
        <f t="shared" si="302"/>
        <v/>
      </c>
      <c r="H336" s="5" t="str">
        <f t="shared" si="303"/>
        <v/>
      </c>
      <c r="I336" s="116" t="str">
        <f t="shared" si="304"/>
        <v/>
      </c>
      <c r="J336" s="7" t="str">
        <f t="shared" si="305"/>
        <v/>
      </c>
      <c r="K336" s="9" t="str">
        <f t="shared" si="306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19"/>
      <c r="B337" s="4"/>
      <c r="C337" s="4"/>
      <c r="D337" s="7"/>
      <c r="E337" s="7"/>
      <c r="F337" s="8" t="str">
        <f t="shared" si="301"/>
        <v/>
      </c>
      <c r="G337" s="7" t="str">
        <f t="shared" si="302"/>
        <v/>
      </c>
      <c r="H337" s="5" t="str">
        <f t="shared" si="303"/>
        <v/>
      </c>
      <c r="I337" s="116" t="str">
        <f t="shared" si="304"/>
        <v/>
      </c>
      <c r="J337" s="7" t="str">
        <f t="shared" si="305"/>
        <v/>
      </c>
      <c r="K337" s="9" t="str">
        <f t="shared" si="306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19"/>
      <c r="B338" s="4"/>
      <c r="C338" s="4"/>
      <c r="D338" s="7"/>
      <c r="E338" s="7"/>
      <c r="F338" s="8" t="str">
        <f t="shared" si="301"/>
        <v/>
      </c>
      <c r="G338" s="7" t="str">
        <f t="shared" si="302"/>
        <v/>
      </c>
      <c r="H338" s="5" t="str">
        <f t="shared" si="303"/>
        <v/>
      </c>
      <c r="I338" s="116" t="str">
        <f t="shared" si="304"/>
        <v/>
      </c>
      <c r="J338" s="7" t="str">
        <f t="shared" si="305"/>
        <v/>
      </c>
      <c r="K338" s="9" t="str">
        <f t="shared" si="306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19"/>
      <c r="B339" s="4"/>
      <c r="C339" s="4"/>
      <c r="D339" s="7"/>
      <c r="E339" s="7"/>
      <c r="F339" s="8" t="str">
        <f t="shared" si="301"/>
        <v/>
      </c>
      <c r="G339" s="7" t="str">
        <f t="shared" si="302"/>
        <v/>
      </c>
      <c r="H339" s="5" t="str">
        <f t="shared" si="303"/>
        <v/>
      </c>
      <c r="I339" s="116" t="str">
        <f t="shared" si="304"/>
        <v/>
      </c>
      <c r="J339" s="7" t="str">
        <f t="shared" si="305"/>
        <v/>
      </c>
      <c r="K339" s="9" t="str">
        <f t="shared" si="306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19"/>
      <c r="B340" s="4"/>
      <c r="C340" s="4"/>
      <c r="D340" s="7"/>
      <c r="E340" s="7"/>
      <c r="F340" s="8" t="str">
        <f t="shared" si="301"/>
        <v/>
      </c>
      <c r="G340" s="7" t="str">
        <f t="shared" si="302"/>
        <v/>
      </c>
      <c r="H340" s="5" t="str">
        <f t="shared" si="303"/>
        <v/>
      </c>
      <c r="I340" s="116" t="str">
        <f t="shared" si="304"/>
        <v/>
      </c>
      <c r="J340" s="7" t="str">
        <f t="shared" si="305"/>
        <v/>
      </c>
      <c r="K340" s="9" t="str">
        <f t="shared" si="306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19"/>
      <c r="B341" s="4"/>
      <c r="C341" s="4"/>
      <c r="D341" s="7"/>
      <c r="E341" s="7"/>
      <c r="F341" s="8" t="str">
        <f t="shared" si="301"/>
        <v/>
      </c>
      <c r="G341" s="7" t="str">
        <f t="shared" si="302"/>
        <v/>
      </c>
      <c r="H341" s="5" t="str">
        <f t="shared" si="303"/>
        <v/>
      </c>
      <c r="I341" s="116" t="str">
        <f t="shared" si="304"/>
        <v/>
      </c>
      <c r="J341" s="7" t="str">
        <f t="shared" si="305"/>
        <v/>
      </c>
      <c r="K341" s="9" t="str">
        <f t="shared" si="306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19"/>
      <c r="B342" s="4"/>
      <c r="C342" s="4"/>
      <c r="D342" s="7"/>
      <c r="E342" s="7"/>
      <c r="F342" s="8" t="str">
        <f t="shared" si="301"/>
        <v/>
      </c>
      <c r="G342" s="7" t="str">
        <f t="shared" si="302"/>
        <v/>
      </c>
      <c r="H342" s="5" t="str">
        <f t="shared" si="303"/>
        <v/>
      </c>
      <c r="I342" s="116" t="str">
        <f t="shared" si="304"/>
        <v/>
      </c>
      <c r="J342" s="7" t="str">
        <f t="shared" si="305"/>
        <v/>
      </c>
      <c r="K342" s="9" t="str">
        <f t="shared" si="306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19"/>
      <c r="B343" s="4"/>
      <c r="C343" s="4"/>
      <c r="D343" s="7"/>
      <c r="E343" s="7"/>
      <c r="F343" s="8" t="str">
        <f t="shared" si="301"/>
        <v/>
      </c>
      <c r="G343" s="7" t="str">
        <f t="shared" si="302"/>
        <v/>
      </c>
      <c r="H343" s="5" t="str">
        <f t="shared" si="303"/>
        <v/>
      </c>
      <c r="I343" s="116" t="str">
        <f t="shared" si="304"/>
        <v/>
      </c>
      <c r="J343" s="7" t="str">
        <f t="shared" si="305"/>
        <v/>
      </c>
      <c r="K343" s="9" t="str">
        <f t="shared" si="306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19"/>
      <c r="B344" s="4"/>
      <c r="C344" s="4"/>
      <c r="D344" s="7"/>
      <c r="E344" s="7"/>
      <c r="F344" s="8" t="str">
        <f t="shared" si="301"/>
        <v/>
      </c>
      <c r="G344" s="7" t="str">
        <f t="shared" si="302"/>
        <v/>
      </c>
      <c r="H344" s="5" t="str">
        <f t="shared" si="303"/>
        <v/>
      </c>
      <c r="I344" s="116" t="str">
        <f t="shared" si="304"/>
        <v/>
      </c>
      <c r="J344" s="7" t="str">
        <f t="shared" si="305"/>
        <v/>
      </c>
      <c r="K344" s="9" t="str">
        <f t="shared" si="306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19"/>
      <c r="B345" s="4"/>
      <c r="C345" s="4"/>
      <c r="D345" s="7"/>
      <c r="E345" s="7"/>
      <c r="F345" s="8" t="str">
        <f t="shared" si="301"/>
        <v/>
      </c>
      <c r="G345" s="7" t="str">
        <f t="shared" si="302"/>
        <v/>
      </c>
      <c r="H345" s="5" t="str">
        <f t="shared" si="303"/>
        <v/>
      </c>
      <c r="I345" s="116" t="str">
        <f t="shared" si="304"/>
        <v/>
      </c>
      <c r="J345" s="7" t="str">
        <f t="shared" si="305"/>
        <v/>
      </c>
      <c r="K345" s="9" t="str">
        <f t="shared" si="306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19"/>
      <c r="B346" s="4"/>
      <c r="C346" s="4"/>
      <c r="D346" s="7"/>
      <c r="E346" s="7"/>
      <c r="F346" s="8" t="str">
        <f t="shared" si="301"/>
        <v/>
      </c>
      <c r="G346" s="7" t="str">
        <f t="shared" si="302"/>
        <v/>
      </c>
      <c r="H346" s="5" t="str">
        <f t="shared" si="303"/>
        <v/>
      </c>
      <c r="I346" s="116" t="str">
        <f t="shared" si="304"/>
        <v/>
      </c>
      <c r="J346" s="7" t="str">
        <f t="shared" si="305"/>
        <v/>
      </c>
      <c r="K346" s="9" t="str">
        <f t="shared" si="306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19"/>
      <c r="B347" s="4"/>
      <c r="C347" s="4"/>
      <c r="D347" s="7"/>
      <c r="E347" s="7"/>
      <c r="F347" s="8" t="str">
        <f t="shared" si="301"/>
        <v/>
      </c>
      <c r="G347" s="7" t="str">
        <f t="shared" si="302"/>
        <v/>
      </c>
      <c r="H347" s="5" t="str">
        <f t="shared" si="303"/>
        <v/>
      </c>
      <c r="I347" s="116" t="str">
        <f t="shared" si="304"/>
        <v/>
      </c>
      <c r="J347" s="7" t="str">
        <f t="shared" si="305"/>
        <v/>
      </c>
      <c r="K347" s="9" t="str">
        <f t="shared" si="306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19"/>
      <c r="B348" s="4"/>
      <c r="C348" s="4"/>
      <c r="D348" s="7"/>
      <c r="E348" s="7"/>
      <c r="F348" s="8" t="str">
        <f t="shared" si="301"/>
        <v/>
      </c>
      <c r="G348" s="7" t="str">
        <f t="shared" si="302"/>
        <v/>
      </c>
      <c r="H348" s="5" t="str">
        <f t="shared" si="303"/>
        <v/>
      </c>
      <c r="I348" s="116" t="str">
        <f t="shared" si="304"/>
        <v/>
      </c>
      <c r="J348" s="7" t="str">
        <f t="shared" si="305"/>
        <v/>
      </c>
      <c r="K348" s="9" t="str">
        <f t="shared" si="306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19"/>
      <c r="B349" s="4"/>
      <c r="C349" s="4"/>
      <c r="D349" s="7"/>
      <c r="E349" s="7"/>
      <c r="F349" s="8" t="str">
        <f t="shared" si="301"/>
        <v/>
      </c>
      <c r="G349" s="7" t="str">
        <f t="shared" si="302"/>
        <v/>
      </c>
      <c r="H349" s="5" t="str">
        <f t="shared" si="303"/>
        <v/>
      </c>
      <c r="I349" s="116" t="str">
        <f t="shared" si="304"/>
        <v/>
      </c>
      <c r="J349" s="7" t="str">
        <f t="shared" si="305"/>
        <v/>
      </c>
      <c r="K349" s="9" t="str">
        <f t="shared" si="306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19"/>
      <c r="B350" s="4"/>
      <c r="C350" s="4"/>
      <c r="D350" s="7"/>
      <c r="E350" s="7"/>
      <c r="F350" s="8" t="str">
        <f t="shared" si="301"/>
        <v/>
      </c>
      <c r="G350" s="7" t="str">
        <f t="shared" si="302"/>
        <v/>
      </c>
      <c r="H350" s="5" t="str">
        <f t="shared" si="303"/>
        <v/>
      </c>
      <c r="I350" s="116" t="str">
        <f t="shared" si="304"/>
        <v/>
      </c>
      <c r="J350" s="7" t="str">
        <f t="shared" si="305"/>
        <v/>
      </c>
      <c r="K350" s="9" t="str">
        <f t="shared" si="306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19"/>
      <c r="B351" s="4"/>
      <c r="C351" s="4"/>
      <c r="D351" s="7"/>
      <c r="E351" s="7"/>
      <c r="F351" s="8" t="str">
        <f t="shared" si="301"/>
        <v/>
      </c>
      <c r="G351" s="7" t="str">
        <f t="shared" si="302"/>
        <v/>
      </c>
      <c r="H351" s="5" t="str">
        <f t="shared" si="303"/>
        <v/>
      </c>
      <c r="I351" s="116" t="str">
        <f t="shared" si="304"/>
        <v/>
      </c>
      <c r="J351" s="7" t="str">
        <f t="shared" si="305"/>
        <v/>
      </c>
      <c r="K351" s="9" t="str">
        <f t="shared" si="306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19"/>
      <c r="B352" s="4"/>
      <c r="C352" s="4"/>
      <c r="D352" s="7"/>
      <c r="E352" s="7"/>
      <c r="F352" s="8" t="str">
        <f t="shared" si="301"/>
        <v/>
      </c>
      <c r="G352" s="7" t="str">
        <f t="shared" si="302"/>
        <v/>
      </c>
      <c r="H352" s="5" t="str">
        <f t="shared" si="303"/>
        <v/>
      </c>
      <c r="I352" s="116" t="str">
        <f t="shared" si="304"/>
        <v/>
      </c>
      <c r="J352" s="7" t="str">
        <f t="shared" si="305"/>
        <v/>
      </c>
      <c r="K352" s="9" t="str">
        <f t="shared" si="306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19"/>
      <c r="B353" s="4"/>
      <c r="C353" s="4"/>
      <c r="D353" s="7"/>
      <c r="E353" s="7"/>
      <c r="F353" s="8" t="str">
        <f t="shared" si="301"/>
        <v/>
      </c>
      <c r="G353" s="7" t="str">
        <f t="shared" si="302"/>
        <v/>
      </c>
      <c r="H353" s="5" t="str">
        <f t="shared" si="303"/>
        <v/>
      </c>
      <c r="I353" s="116" t="str">
        <f t="shared" si="304"/>
        <v/>
      </c>
      <c r="J353" s="7" t="str">
        <f t="shared" si="305"/>
        <v/>
      </c>
      <c r="K353" s="9" t="str">
        <f t="shared" si="306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19"/>
      <c r="B354" s="4"/>
      <c r="C354" s="4"/>
      <c r="D354" s="7"/>
      <c r="E354" s="7"/>
      <c r="F354" s="8" t="str">
        <f t="shared" si="301"/>
        <v/>
      </c>
      <c r="G354" s="7" t="str">
        <f t="shared" si="302"/>
        <v/>
      </c>
      <c r="H354" s="5" t="str">
        <f t="shared" si="303"/>
        <v/>
      </c>
      <c r="I354" s="116" t="str">
        <f t="shared" si="304"/>
        <v/>
      </c>
      <c r="J354" s="7" t="str">
        <f t="shared" si="305"/>
        <v/>
      </c>
      <c r="K354" s="9" t="str">
        <f t="shared" si="306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19"/>
      <c r="B355" s="4"/>
      <c r="C355" s="4"/>
      <c r="D355" s="7"/>
      <c r="E355" s="7"/>
      <c r="F355" s="8" t="str">
        <f t="shared" si="301"/>
        <v/>
      </c>
      <c r="G355" s="7" t="str">
        <f t="shared" si="302"/>
        <v/>
      </c>
      <c r="H355" s="5" t="str">
        <f t="shared" si="303"/>
        <v/>
      </c>
      <c r="I355" s="116" t="str">
        <f t="shared" si="304"/>
        <v/>
      </c>
      <c r="J355" s="7" t="str">
        <f t="shared" si="305"/>
        <v/>
      </c>
      <c r="K355" s="9" t="str">
        <f t="shared" si="306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19"/>
      <c r="B356" s="4"/>
      <c r="C356" s="4"/>
      <c r="D356" s="7"/>
      <c r="E356" s="7"/>
      <c r="F356" s="8" t="str">
        <f t="shared" si="301"/>
        <v/>
      </c>
      <c r="G356" s="7" t="str">
        <f t="shared" si="302"/>
        <v/>
      </c>
      <c r="H356" s="5" t="str">
        <f t="shared" si="303"/>
        <v/>
      </c>
      <c r="I356" s="116" t="str">
        <f t="shared" si="304"/>
        <v/>
      </c>
      <c r="J356" s="7" t="str">
        <f t="shared" si="305"/>
        <v/>
      </c>
      <c r="K356" s="9" t="str">
        <f t="shared" si="306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19"/>
      <c r="B357" s="4"/>
      <c r="C357" s="4"/>
      <c r="D357" s="7"/>
      <c r="E357" s="7"/>
      <c r="F357" s="8" t="str">
        <f t="shared" si="301"/>
        <v/>
      </c>
      <c r="G357" s="7" t="str">
        <f t="shared" si="302"/>
        <v/>
      </c>
      <c r="H357" s="5" t="str">
        <f t="shared" si="303"/>
        <v/>
      </c>
      <c r="I357" s="116" t="str">
        <f t="shared" si="304"/>
        <v/>
      </c>
      <c r="J357" s="7" t="str">
        <f t="shared" si="305"/>
        <v/>
      </c>
      <c r="K357" s="9" t="str">
        <f t="shared" si="306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19"/>
      <c r="B358" s="4"/>
      <c r="C358" s="4"/>
      <c r="D358" s="7"/>
      <c r="E358" s="7"/>
      <c r="F358" s="8" t="str">
        <f t="shared" si="301"/>
        <v/>
      </c>
      <c r="G358" s="7" t="str">
        <f t="shared" si="302"/>
        <v/>
      </c>
      <c r="H358" s="5" t="str">
        <f t="shared" si="303"/>
        <v/>
      </c>
      <c r="I358" s="116" t="str">
        <f t="shared" si="304"/>
        <v/>
      </c>
      <c r="J358" s="7" t="str">
        <f t="shared" si="305"/>
        <v/>
      </c>
      <c r="K358" s="9" t="str">
        <f t="shared" si="306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19"/>
      <c r="B359" s="4"/>
      <c r="C359" s="4"/>
      <c r="D359" s="7"/>
      <c r="E359" s="7"/>
      <c r="F359" s="8" t="str">
        <f t="shared" si="301"/>
        <v/>
      </c>
      <c r="G359" s="7" t="str">
        <f t="shared" si="302"/>
        <v/>
      </c>
      <c r="H359" s="5" t="str">
        <f t="shared" si="303"/>
        <v/>
      </c>
      <c r="I359" s="116" t="str">
        <f t="shared" si="304"/>
        <v/>
      </c>
      <c r="J359" s="7" t="str">
        <f t="shared" si="305"/>
        <v/>
      </c>
      <c r="K359" s="9" t="str">
        <f t="shared" si="306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19"/>
      <c r="B360" s="4"/>
      <c r="C360" s="4"/>
      <c r="D360" s="7"/>
      <c r="E360" s="7"/>
      <c r="F360" s="8" t="str">
        <f t="shared" si="301"/>
        <v/>
      </c>
      <c r="G360" s="7" t="str">
        <f t="shared" si="302"/>
        <v/>
      </c>
      <c r="H360" s="5" t="str">
        <f t="shared" si="303"/>
        <v/>
      </c>
      <c r="I360" s="116" t="str">
        <f t="shared" si="304"/>
        <v/>
      </c>
      <c r="J360" s="7" t="str">
        <f t="shared" si="305"/>
        <v/>
      </c>
      <c r="K360" s="9" t="str">
        <f t="shared" si="306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19"/>
      <c r="B361" s="4"/>
      <c r="C361" s="4"/>
      <c r="D361" s="7"/>
      <c r="E361" s="7"/>
      <c r="F361" s="8" t="str">
        <f t="shared" si="301"/>
        <v/>
      </c>
      <c r="G361" s="7" t="str">
        <f t="shared" si="302"/>
        <v/>
      </c>
      <c r="H361" s="5" t="str">
        <f t="shared" si="303"/>
        <v/>
      </c>
      <c r="I361" s="116" t="str">
        <f t="shared" si="304"/>
        <v/>
      </c>
      <c r="J361" s="7" t="str">
        <f t="shared" si="305"/>
        <v/>
      </c>
      <c r="K361" s="9" t="str">
        <f t="shared" si="306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19"/>
      <c r="B362" s="4"/>
      <c r="C362" s="4"/>
      <c r="D362" s="7"/>
      <c r="E362" s="7"/>
      <c r="F362" s="8" t="str">
        <f t="shared" si="301"/>
        <v/>
      </c>
      <c r="G362" s="7" t="str">
        <f t="shared" si="302"/>
        <v/>
      </c>
      <c r="H362" s="5" t="str">
        <f t="shared" si="303"/>
        <v/>
      </c>
      <c r="I362" s="116" t="str">
        <f t="shared" si="304"/>
        <v/>
      </c>
      <c r="J362" s="7" t="str">
        <f t="shared" si="305"/>
        <v/>
      </c>
      <c r="K362" s="9" t="str">
        <f t="shared" si="306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19"/>
      <c r="B363" s="4"/>
      <c r="C363" s="4"/>
      <c r="D363" s="7"/>
      <c r="E363" s="7"/>
      <c r="F363" s="8" t="str">
        <f t="shared" si="301"/>
        <v/>
      </c>
      <c r="G363" s="7" t="str">
        <f t="shared" si="302"/>
        <v/>
      </c>
      <c r="H363" s="5" t="str">
        <f t="shared" si="303"/>
        <v/>
      </c>
      <c r="I363" s="116" t="str">
        <f t="shared" si="304"/>
        <v/>
      </c>
      <c r="J363" s="7" t="str">
        <f t="shared" si="305"/>
        <v/>
      </c>
      <c r="K363" s="9" t="str">
        <f t="shared" si="306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19"/>
      <c r="B364" s="4"/>
      <c r="C364" s="4"/>
      <c r="D364" s="7"/>
      <c r="E364" s="7"/>
      <c r="F364" s="8" t="str">
        <f t="shared" si="301"/>
        <v/>
      </c>
      <c r="G364" s="7" t="str">
        <f t="shared" si="302"/>
        <v/>
      </c>
      <c r="H364" s="5" t="str">
        <f t="shared" si="303"/>
        <v/>
      </c>
      <c r="I364" s="116" t="str">
        <f t="shared" si="304"/>
        <v/>
      </c>
      <c r="J364" s="7" t="str">
        <f t="shared" si="305"/>
        <v/>
      </c>
      <c r="K364" s="9" t="str">
        <f t="shared" si="306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19"/>
      <c r="B365" s="4"/>
      <c r="C365" s="4"/>
      <c r="D365" s="7"/>
      <c r="E365" s="7"/>
      <c r="F365" s="8" t="str">
        <f t="shared" si="301"/>
        <v/>
      </c>
      <c r="G365" s="7" t="str">
        <f t="shared" si="302"/>
        <v/>
      </c>
      <c r="H365" s="5" t="str">
        <f t="shared" si="303"/>
        <v/>
      </c>
      <c r="I365" s="116" t="str">
        <f t="shared" si="304"/>
        <v/>
      </c>
      <c r="J365" s="7" t="str">
        <f t="shared" si="305"/>
        <v/>
      </c>
      <c r="K365" s="9" t="str">
        <f t="shared" si="306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19"/>
      <c r="B366" s="4"/>
      <c r="C366" s="4"/>
      <c r="D366" s="7"/>
      <c r="E366" s="7"/>
      <c r="F366" s="8" t="str">
        <f t="shared" si="301"/>
        <v/>
      </c>
      <c r="G366" s="7" t="str">
        <f t="shared" si="302"/>
        <v/>
      </c>
      <c r="H366" s="5" t="str">
        <f t="shared" si="303"/>
        <v/>
      </c>
      <c r="I366" s="116" t="str">
        <f t="shared" si="304"/>
        <v/>
      </c>
      <c r="J366" s="7" t="str">
        <f t="shared" si="305"/>
        <v/>
      </c>
      <c r="K366" s="9" t="str">
        <f t="shared" si="306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19"/>
      <c r="B367" s="4"/>
      <c r="C367" s="4"/>
      <c r="D367" s="7"/>
      <c r="E367" s="7"/>
      <c r="F367" s="8" t="str">
        <f t="shared" si="301"/>
        <v/>
      </c>
      <c r="G367" s="7" t="str">
        <f t="shared" si="302"/>
        <v/>
      </c>
      <c r="H367" s="5" t="str">
        <f t="shared" si="303"/>
        <v/>
      </c>
      <c r="I367" s="116" t="str">
        <f t="shared" si="304"/>
        <v/>
      </c>
      <c r="J367" s="7" t="str">
        <f t="shared" si="305"/>
        <v/>
      </c>
      <c r="K367" s="9" t="str">
        <f t="shared" si="306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19"/>
      <c r="B368" s="4"/>
      <c r="C368" s="4"/>
      <c r="D368" s="7"/>
      <c r="E368" s="7"/>
      <c r="F368" s="8" t="str">
        <f t="shared" si="301"/>
        <v/>
      </c>
      <c r="G368" s="7" t="str">
        <f t="shared" si="302"/>
        <v/>
      </c>
      <c r="H368" s="5" t="str">
        <f t="shared" si="303"/>
        <v/>
      </c>
      <c r="I368" s="116" t="str">
        <f t="shared" si="304"/>
        <v/>
      </c>
      <c r="J368" s="7" t="str">
        <f t="shared" si="305"/>
        <v/>
      </c>
      <c r="K368" s="9" t="str">
        <f t="shared" si="306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19"/>
      <c r="B369" s="4"/>
      <c r="C369" s="4"/>
      <c r="D369" s="7"/>
      <c r="E369" s="7"/>
      <c r="F369" s="8" t="str">
        <f t="shared" si="301"/>
        <v/>
      </c>
      <c r="G369" s="7" t="str">
        <f t="shared" si="302"/>
        <v/>
      </c>
      <c r="H369" s="5" t="str">
        <f t="shared" si="303"/>
        <v/>
      </c>
      <c r="I369" s="116" t="str">
        <f t="shared" si="304"/>
        <v/>
      </c>
      <c r="J369" s="7" t="str">
        <f t="shared" si="305"/>
        <v/>
      </c>
      <c r="K369" s="9" t="str">
        <f t="shared" si="306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19"/>
      <c r="B370" s="4"/>
      <c r="C370" s="4"/>
      <c r="D370" s="7"/>
      <c r="E370" s="7"/>
      <c r="F370" s="8" t="str">
        <f t="shared" si="301"/>
        <v/>
      </c>
      <c r="G370" s="7" t="str">
        <f t="shared" si="302"/>
        <v/>
      </c>
      <c r="H370" s="5" t="str">
        <f t="shared" si="303"/>
        <v/>
      </c>
      <c r="I370" s="116" t="str">
        <f t="shared" si="304"/>
        <v/>
      </c>
      <c r="J370" s="7" t="str">
        <f t="shared" si="305"/>
        <v/>
      </c>
      <c r="K370" s="9" t="str">
        <f t="shared" si="306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19"/>
      <c r="B371" s="4"/>
      <c r="C371" s="4"/>
      <c r="D371" s="7"/>
      <c r="E371" s="7"/>
      <c r="F371" s="8" t="str">
        <f t="shared" si="301"/>
        <v/>
      </c>
      <c r="G371" s="7" t="str">
        <f t="shared" si="302"/>
        <v/>
      </c>
      <c r="H371" s="5" t="str">
        <f t="shared" si="303"/>
        <v/>
      </c>
      <c r="I371" s="116" t="str">
        <f t="shared" si="304"/>
        <v/>
      </c>
      <c r="J371" s="7" t="str">
        <f t="shared" si="305"/>
        <v/>
      </c>
      <c r="K371" s="9" t="str">
        <f t="shared" si="306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19"/>
      <c r="B372" s="4"/>
      <c r="C372" s="4"/>
      <c r="D372" s="7"/>
      <c r="E372" s="7"/>
      <c r="F372" s="8" t="str">
        <f t="shared" si="301"/>
        <v/>
      </c>
      <c r="G372" s="7" t="str">
        <f t="shared" si="302"/>
        <v/>
      </c>
      <c r="H372" s="5" t="str">
        <f t="shared" si="303"/>
        <v/>
      </c>
      <c r="I372" s="116" t="str">
        <f t="shared" si="304"/>
        <v/>
      </c>
      <c r="J372" s="7" t="str">
        <f t="shared" si="305"/>
        <v/>
      </c>
      <c r="K372" s="9" t="str">
        <f t="shared" si="306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19"/>
      <c r="B373" s="4"/>
      <c r="C373" s="4"/>
      <c r="D373" s="7"/>
      <c r="E373" s="7"/>
      <c r="F373" s="8" t="str">
        <f t="shared" si="301"/>
        <v/>
      </c>
      <c r="G373" s="7" t="str">
        <f t="shared" si="302"/>
        <v/>
      </c>
      <c r="H373" s="5" t="str">
        <f t="shared" si="303"/>
        <v/>
      </c>
      <c r="I373" s="116" t="str">
        <f t="shared" si="304"/>
        <v/>
      </c>
      <c r="J373" s="7" t="str">
        <f t="shared" si="305"/>
        <v/>
      </c>
      <c r="K373" s="9" t="str">
        <f t="shared" si="306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19"/>
      <c r="B374" s="4"/>
      <c r="C374" s="4"/>
      <c r="D374" s="7"/>
      <c r="E374" s="7"/>
      <c r="F374" s="8" t="str">
        <f t="shared" si="301"/>
        <v/>
      </c>
      <c r="G374" s="7" t="str">
        <f t="shared" si="302"/>
        <v/>
      </c>
      <c r="H374" s="5" t="str">
        <f t="shared" si="303"/>
        <v/>
      </c>
      <c r="I374" s="116" t="str">
        <f t="shared" si="304"/>
        <v/>
      </c>
      <c r="J374" s="7" t="str">
        <f t="shared" si="305"/>
        <v/>
      </c>
      <c r="K374" s="9" t="str">
        <f t="shared" si="306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19"/>
      <c r="B375" s="4"/>
      <c r="C375" s="4"/>
      <c r="D375" s="7"/>
      <c r="E375" s="7"/>
      <c r="F375" s="8" t="str">
        <f t="shared" si="301"/>
        <v/>
      </c>
      <c r="G375" s="7" t="str">
        <f t="shared" si="302"/>
        <v/>
      </c>
      <c r="H375" s="5" t="str">
        <f t="shared" si="303"/>
        <v/>
      </c>
      <c r="I375" s="116" t="str">
        <f t="shared" si="304"/>
        <v/>
      </c>
      <c r="J375" s="7" t="str">
        <f t="shared" si="305"/>
        <v/>
      </c>
      <c r="K375" s="9" t="str">
        <f t="shared" si="306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19"/>
      <c r="B376" s="4"/>
      <c r="C376" s="4"/>
      <c r="D376" s="7"/>
      <c r="E376" s="7"/>
      <c r="F376" s="8" t="str">
        <f t="shared" si="301"/>
        <v/>
      </c>
      <c r="G376" s="7" t="str">
        <f t="shared" si="302"/>
        <v/>
      </c>
      <c r="H376" s="5" t="str">
        <f t="shared" si="303"/>
        <v/>
      </c>
      <c r="I376" s="116" t="str">
        <f t="shared" si="304"/>
        <v/>
      </c>
      <c r="J376" s="7" t="str">
        <f t="shared" si="305"/>
        <v/>
      </c>
      <c r="K376" s="9" t="str">
        <f t="shared" si="306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19"/>
      <c r="B377" s="4"/>
      <c r="C377" s="4"/>
      <c r="D377" s="7"/>
      <c r="E377" s="7"/>
      <c r="F377" s="8" t="str">
        <f t="shared" si="301"/>
        <v/>
      </c>
      <c r="G377" s="7" t="str">
        <f t="shared" si="302"/>
        <v/>
      </c>
      <c r="H377" s="5" t="str">
        <f t="shared" si="303"/>
        <v/>
      </c>
      <c r="I377" s="116" t="str">
        <f t="shared" si="304"/>
        <v/>
      </c>
      <c r="J377" s="7" t="str">
        <f t="shared" si="305"/>
        <v/>
      </c>
      <c r="K377" s="9" t="str">
        <f t="shared" si="306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19"/>
      <c r="B378" s="4"/>
      <c r="C378" s="4"/>
      <c r="D378" s="7"/>
      <c r="E378" s="7"/>
      <c r="F378" s="8" t="str">
        <f t="shared" si="301"/>
        <v/>
      </c>
      <c r="G378" s="7" t="str">
        <f t="shared" si="302"/>
        <v/>
      </c>
      <c r="H378" s="5" t="str">
        <f t="shared" si="303"/>
        <v/>
      </c>
      <c r="I378" s="116" t="str">
        <f t="shared" si="304"/>
        <v/>
      </c>
      <c r="J378" s="7" t="str">
        <f t="shared" si="305"/>
        <v/>
      </c>
      <c r="K378" s="9" t="str">
        <f t="shared" si="306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19"/>
      <c r="B379" s="4"/>
      <c r="C379" s="4"/>
      <c r="D379" s="7"/>
      <c r="E379" s="7"/>
      <c r="F379" s="8" t="str">
        <f t="shared" si="301"/>
        <v/>
      </c>
      <c r="G379" s="7" t="str">
        <f t="shared" si="302"/>
        <v/>
      </c>
      <c r="H379" s="5" t="str">
        <f t="shared" si="303"/>
        <v/>
      </c>
      <c r="I379" s="116" t="str">
        <f t="shared" si="304"/>
        <v/>
      </c>
      <c r="J379" s="7" t="str">
        <f t="shared" si="305"/>
        <v/>
      </c>
      <c r="K379" s="9" t="str">
        <f t="shared" si="306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19"/>
      <c r="B380" s="4"/>
      <c r="C380" s="4"/>
      <c r="D380" s="7"/>
      <c r="E380" s="7"/>
      <c r="F380" s="8" t="str">
        <f t="shared" si="301"/>
        <v/>
      </c>
      <c r="G380" s="7" t="str">
        <f t="shared" si="302"/>
        <v/>
      </c>
      <c r="H380" s="5" t="str">
        <f t="shared" si="303"/>
        <v/>
      </c>
      <c r="I380" s="116" t="str">
        <f t="shared" si="304"/>
        <v/>
      </c>
      <c r="J380" s="7" t="str">
        <f t="shared" si="305"/>
        <v/>
      </c>
      <c r="K380" s="9" t="str">
        <f t="shared" si="306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19"/>
      <c r="B381" s="4"/>
      <c r="C381" s="4"/>
      <c r="D381" s="7"/>
      <c r="E381" s="7"/>
      <c r="F381" s="8" t="str">
        <f t="shared" si="301"/>
        <v/>
      </c>
      <c r="G381" s="7" t="str">
        <f t="shared" si="302"/>
        <v/>
      </c>
      <c r="H381" s="5" t="str">
        <f t="shared" si="303"/>
        <v/>
      </c>
      <c r="I381" s="116" t="str">
        <f t="shared" si="304"/>
        <v/>
      </c>
      <c r="J381" s="7" t="str">
        <f t="shared" si="305"/>
        <v/>
      </c>
      <c r="K381" s="9" t="str">
        <f t="shared" si="306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19"/>
      <c r="B382" s="4"/>
      <c r="C382" s="4"/>
      <c r="D382" s="7"/>
      <c r="E382" s="7"/>
      <c r="F382" s="8" t="str">
        <f t="shared" si="301"/>
        <v/>
      </c>
      <c r="G382" s="7" t="str">
        <f t="shared" si="302"/>
        <v/>
      </c>
      <c r="H382" s="5" t="str">
        <f t="shared" si="303"/>
        <v/>
      </c>
      <c r="I382" s="116" t="str">
        <f t="shared" si="304"/>
        <v/>
      </c>
      <c r="J382" s="7" t="str">
        <f t="shared" si="305"/>
        <v/>
      </c>
      <c r="K382" s="9" t="str">
        <f t="shared" si="306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19"/>
      <c r="B383" s="4"/>
      <c r="C383" s="4"/>
      <c r="D383" s="7"/>
      <c r="E383" s="7"/>
      <c r="F383" s="8" t="str">
        <f t="shared" si="301"/>
        <v/>
      </c>
      <c r="G383" s="7" t="str">
        <f t="shared" si="302"/>
        <v/>
      </c>
      <c r="H383" s="5" t="str">
        <f t="shared" si="303"/>
        <v/>
      </c>
      <c r="I383" s="116" t="str">
        <f t="shared" si="304"/>
        <v/>
      </c>
      <c r="J383" s="7" t="str">
        <f t="shared" si="305"/>
        <v/>
      </c>
      <c r="K383" s="9" t="str">
        <f t="shared" si="306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19"/>
      <c r="B384" s="4"/>
      <c r="C384" s="4"/>
      <c r="D384" s="7"/>
      <c r="E384" s="7"/>
      <c r="F384" s="8" t="str">
        <f t="shared" si="301"/>
        <v/>
      </c>
      <c r="G384" s="7" t="str">
        <f t="shared" si="302"/>
        <v/>
      </c>
      <c r="H384" s="5" t="str">
        <f t="shared" si="303"/>
        <v/>
      </c>
      <c r="I384" s="116" t="str">
        <f t="shared" si="304"/>
        <v/>
      </c>
      <c r="J384" s="7" t="str">
        <f t="shared" si="305"/>
        <v/>
      </c>
      <c r="K384" s="9" t="str">
        <f t="shared" si="306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19"/>
      <c r="B385" s="4"/>
      <c r="C385" s="4"/>
      <c r="D385" s="7"/>
      <c r="E385" s="7"/>
      <c r="F385" s="8" t="str">
        <f t="shared" si="301"/>
        <v/>
      </c>
      <c r="G385" s="7" t="str">
        <f t="shared" si="302"/>
        <v/>
      </c>
      <c r="H385" s="5" t="str">
        <f t="shared" si="303"/>
        <v/>
      </c>
      <c r="I385" s="116" t="str">
        <f t="shared" si="304"/>
        <v/>
      </c>
      <c r="J385" s="7" t="str">
        <f t="shared" si="305"/>
        <v/>
      </c>
      <c r="K385" s="9" t="str">
        <f t="shared" si="306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19"/>
      <c r="B386" s="4"/>
      <c r="C386" s="4"/>
      <c r="D386" s="7"/>
      <c r="E386" s="7"/>
      <c r="F386" s="8" t="str">
        <f t="shared" si="301"/>
        <v/>
      </c>
      <c r="G386" s="7" t="str">
        <f t="shared" si="302"/>
        <v/>
      </c>
      <c r="H386" s="5" t="str">
        <f t="shared" si="303"/>
        <v/>
      </c>
      <c r="I386" s="116" t="str">
        <f t="shared" si="304"/>
        <v/>
      </c>
      <c r="J386" s="7" t="str">
        <f t="shared" si="305"/>
        <v/>
      </c>
      <c r="K386" s="9" t="str">
        <f t="shared" si="306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19"/>
      <c r="B387" s="4"/>
      <c r="C387" s="4"/>
      <c r="D387" s="7"/>
      <c r="E387" s="7"/>
      <c r="F387" s="8" t="str">
        <f t="shared" si="301"/>
        <v/>
      </c>
      <c r="G387" s="7" t="str">
        <f t="shared" si="302"/>
        <v/>
      </c>
      <c r="H387" s="5" t="str">
        <f t="shared" si="303"/>
        <v/>
      </c>
      <c r="I387" s="116" t="str">
        <f t="shared" si="304"/>
        <v/>
      </c>
      <c r="J387" s="7" t="str">
        <f t="shared" si="305"/>
        <v/>
      </c>
      <c r="K387" s="9" t="str">
        <f t="shared" si="306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19"/>
      <c r="B388" s="4"/>
      <c r="C388" s="4"/>
      <c r="D388" s="7"/>
      <c r="E388" s="7"/>
      <c r="F388" s="8" t="str">
        <f t="shared" si="301"/>
        <v/>
      </c>
      <c r="G388" s="7" t="str">
        <f t="shared" si="302"/>
        <v/>
      </c>
      <c r="H388" s="5" t="str">
        <f t="shared" si="303"/>
        <v/>
      </c>
      <c r="I388" s="116" t="str">
        <f t="shared" si="304"/>
        <v/>
      </c>
      <c r="J388" s="7" t="str">
        <f t="shared" si="305"/>
        <v/>
      </c>
      <c r="K388" s="9" t="str">
        <f t="shared" si="306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19"/>
      <c r="B389" s="4"/>
      <c r="C389" s="4"/>
      <c r="D389" s="7"/>
      <c r="E389" s="7"/>
      <c r="F389" s="8" t="str">
        <f t="shared" si="301"/>
        <v/>
      </c>
      <c r="G389" s="7" t="str">
        <f t="shared" si="302"/>
        <v/>
      </c>
      <c r="H389" s="5" t="str">
        <f t="shared" si="303"/>
        <v/>
      </c>
      <c r="I389" s="116" t="str">
        <f t="shared" si="304"/>
        <v/>
      </c>
      <c r="J389" s="7" t="str">
        <f t="shared" si="305"/>
        <v/>
      </c>
      <c r="K389" s="9" t="str">
        <f t="shared" si="306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19"/>
      <c r="B390" s="4"/>
      <c r="C390" s="4"/>
      <c r="D390" s="7"/>
      <c r="E390" s="7"/>
      <c r="F390" s="8" t="str">
        <f t="shared" si="301"/>
        <v/>
      </c>
      <c r="G390" s="7" t="str">
        <f t="shared" si="302"/>
        <v/>
      </c>
      <c r="H390" s="5" t="str">
        <f t="shared" si="303"/>
        <v/>
      </c>
      <c r="I390" s="116" t="str">
        <f t="shared" si="304"/>
        <v/>
      </c>
      <c r="J390" s="7" t="str">
        <f t="shared" si="305"/>
        <v/>
      </c>
      <c r="K390" s="9" t="str">
        <f t="shared" si="306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19"/>
      <c r="B391" s="4"/>
      <c r="C391" s="4"/>
      <c r="D391" s="7"/>
      <c r="E391" s="7"/>
      <c r="F391" s="8" t="str">
        <f t="shared" si="301"/>
        <v/>
      </c>
      <c r="G391" s="7" t="str">
        <f t="shared" si="302"/>
        <v/>
      </c>
      <c r="H391" s="5" t="str">
        <f t="shared" si="303"/>
        <v/>
      </c>
      <c r="I391" s="116" t="str">
        <f t="shared" si="304"/>
        <v/>
      </c>
      <c r="J391" s="7" t="str">
        <f t="shared" si="305"/>
        <v/>
      </c>
      <c r="K391" s="9" t="str">
        <f t="shared" si="306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19"/>
      <c r="B392" s="4"/>
      <c r="C392" s="4"/>
      <c r="D392" s="7"/>
      <c r="E392" s="7"/>
      <c r="F392" s="8" t="str">
        <f t="shared" si="301"/>
        <v/>
      </c>
      <c r="G392" s="7" t="str">
        <f t="shared" si="302"/>
        <v/>
      </c>
      <c r="H392" s="5" t="str">
        <f t="shared" si="303"/>
        <v/>
      </c>
      <c r="I392" s="116" t="str">
        <f t="shared" si="304"/>
        <v/>
      </c>
      <c r="J392" s="7" t="str">
        <f t="shared" si="305"/>
        <v/>
      </c>
      <c r="K392" s="9" t="str">
        <f t="shared" si="306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19"/>
      <c r="B393" s="4"/>
      <c r="C393" s="4"/>
      <c r="D393" s="7"/>
      <c r="E393" s="7"/>
      <c r="F393" s="8" t="str">
        <f t="shared" ref="F393:F456" si="307">IF(ISBLANK(B393),"",IF(I393="L","Baixa",IF(I393="A","Média",IF(I393="","","Alta"))))</f>
        <v/>
      </c>
      <c r="G393" s="7" t="str">
        <f t="shared" ref="G393:G456" si="308">CONCATENATE(B393,I393)</f>
        <v/>
      </c>
      <c r="H393" s="5" t="str">
        <f t="shared" ref="H393:H456" si="309">IF(ISBLANK(B393),"",IF(B393="ALI",IF(I393="L",7,IF(I393="A",10,15)),IF(B393="AIE",IF(I393="L",5,IF(I393="A",7,10)),IF(B393="SE",IF(I393="L",4,IF(I393="A",5,7)),IF(OR(B393="EE",B393="CE"),IF(I393="L",3,IF(I393="A",4,6)),0)))))</f>
        <v/>
      </c>
      <c r="I393" s="116" t="str">
        <f t="shared" ref="I393:I456" si="310">IF(OR(ISBLANK(D393),ISBLANK(E393)),IF(OR(B393="ALI",B393="AIE"),"L",IF(OR(B393="EE",B393="SE",B393="CE"),"A","")),IF(B393="EE",IF(E393&gt;=3,IF(D393&gt;=5,"H","A"),IF(E393&gt;=2,IF(D393&gt;=16,"H",IF(D393&lt;=4,"L","A")),IF(D393&lt;=15,"L","A"))),IF(OR(B393="SE",B393="CE"),IF(E393&gt;=4,IF(D393&gt;=6,"H","A"),IF(E393&gt;=2,IF(D393&gt;=20,"H",IF(D393&lt;=5,"L","A")),IF(D393&lt;=19,"L","A"))),IF(OR(B393="ALI",B393="AIE"),IF(E393&gt;=6,IF(D393&gt;=20,"H","A"),IF(E393&gt;=2,IF(D393&gt;=51,"H",IF(D393&lt;=19,"L","A")),IF(D393&lt;=50,"L","A"))),""))))</f>
        <v/>
      </c>
      <c r="J393" s="7" t="str">
        <f t="shared" ref="J393:J456" si="311">CONCATENATE(B393,C393)</f>
        <v/>
      </c>
      <c r="K393" s="9" t="str">
        <f t="shared" si="306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19"/>
      <c r="B394" s="4"/>
      <c r="C394" s="4"/>
      <c r="D394" s="7"/>
      <c r="E394" s="7"/>
      <c r="F394" s="8" t="str">
        <f t="shared" si="307"/>
        <v/>
      </c>
      <c r="G394" s="7" t="str">
        <f t="shared" si="308"/>
        <v/>
      </c>
      <c r="H394" s="5" t="str">
        <f t="shared" si="309"/>
        <v/>
      </c>
      <c r="I394" s="116" t="str">
        <f t="shared" si="310"/>
        <v/>
      </c>
      <c r="J394" s="7" t="str">
        <f t="shared" si="311"/>
        <v/>
      </c>
      <c r="K394" s="9" t="str">
        <f t="shared" si="306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19"/>
      <c r="B395" s="4"/>
      <c r="C395" s="4"/>
      <c r="D395" s="7"/>
      <c r="E395" s="7"/>
      <c r="F395" s="8" t="str">
        <f t="shared" si="307"/>
        <v/>
      </c>
      <c r="G395" s="7" t="str">
        <f t="shared" si="308"/>
        <v/>
      </c>
      <c r="H395" s="5" t="str">
        <f t="shared" si="309"/>
        <v/>
      </c>
      <c r="I395" s="116" t="str">
        <f t="shared" si="310"/>
        <v/>
      </c>
      <c r="J395" s="7" t="str">
        <f t="shared" si="311"/>
        <v/>
      </c>
      <c r="K395" s="9" t="str">
        <f t="shared" ref="K395:K458" si="312">IF(OR(H395="",H395=0),L395,H395)</f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19"/>
      <c r="B396" s="4"/>
      <c r="C396" s="4"/>
      <c r="D396" s="7"/>
      <c r="E396" s="7"/>
      <c r="F396" s="8" t="str">
        <f t="shared" si="307"/>
        <v/>
      </c>
      <c r="G396" s="7" t="str">
        <f t="shared" si="308"/>
        <v/>
      </c>
      <c r="H396" s="5" t="str">
        <f t="shared" si="309"/>
        <v/>
      </c>
      <c r="I396" s="116" t="str">
        <f t="shared" si="310"/>
        <v/>
      </c>
      <c r="J396" s="7" t="str">
        <f t="shared" si="311"/>
        <v/>
      </c>
      <c r="K396" s="9" t="str">
        <f t="shared" si="312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19"/>
      <c r="B397" s="4"/>
      <c r="C397" s="4"/>
      <c r="D397" s="7"/>
      <c r="E397" s="7"/>
      <c r="F397" s="8" t="str">
        <f t="shared" si="307"/>
        <v/>
      </c>
      <c r="G397" s="7" t="str">
        <f t="shared" si="308"/>
        <v/>
      </c>
      <c r="H397" s="5" t="str">
        <f t="shared" si="309"/>
        <v/>
      </c>
      <c r="I397" s="116" t="str">
        <f t="shared" si="310"/>
        <v/>
      </c>
      <c r="J397" s="7" t="str">
        <f t="shared" si="311"/>
        <v/>
      </c>
      <c r="K397" s="9" t="str">
        <f t="shared" si="312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19"/>
      <c r="B398" s="4"/>
      <c r="C398" s="4"/>
      <c r="D398" s="7"/>
      <c r="E398" s="7"/>
      <c r="F398" s="8" t="str">
        <f t="shared" si="307"/>
        <v/>
      </c>
      <c r="G398" s="7" t="str">
        <f t="shared" si="308"/>
        <v/>
      </c>
      <c r="H398" s="5" t="str">
        <f t="shared" si="309"/>
        <v/>
      </c>
      <c r="I398" s="116" t="str">
        <f t="shared" si="310"/>
        <v/>
      </c>
      <c r="J398" s="7" t="str">
        <f t="shared" si="311"/>
        <v/>
      </c>
      <c r="K398" s="9" t="str">
        <f t="shared" si="312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19"/>
      <c r="B399" s="4"/>
      <c r="C399" s="4"/>
      <c r="D399" s="7"/>
      <c r="E399" s="7"/>
      <c r="F399" s="8" t="str">
        <f t="shared" si="307"/>
        <v/>
      </c>
      <c r="G399" s="7" t="str">
        <f t="shared" si="308"/>
        <v/>
      </c>
      <c r="H399" s="5" t="str">
        <f t="shared" si="309"/>
        <v/>
      </c>
      <c r="I399" s="116" t="str">
        <f t="shared" si="310"/>
        <v/>
      </c>
      <c r="J399" s="7" t="str">
        <f t="shared" si="311"/>
        <v/>
      </c>
      <c r="K399" s="9" t="str">
        <f t="shared" si="312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19"/>
      <c r="B400" s="4"/>
      <c r="C400" s="4"/>
      <c r="D400" s="7"/>
      <c r="E400" s="7"/>
      <c r="F400" s="8" t="str">
        <f t="shared" si="307"/>
        <v/>
      </c>
      <c r="G400" s="7" t="str">
        <f t="shared" si="308"/>
        <v/>
      </c>
      <c r="H400" s="5" t="str">
        <f t="shared" si="309"/>
        <v/>
      </c>
      <c r="I400" s="116" t="str">
        <f t="shared" si="310"/>
        <v/>
      </c>
      <c r="J400" s="7" t="str">
        <f t="shared" si="311"/>
        <v/>
      </c>
      <c r="K400" s="9" t="str">
        <f t="shared" si="312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19"/>
      <c r="B401" s="4"/>
      <c r="C401" s="4"/>
      <c r="D401" s="7"/>
      <c r="E401" s="7"/>
      <c r="F401" s="8" t="str">
        <f t="shared" si="307"/>
        <v/>
      </c>
      <c r="G401" s="7" t="str">
        <f t="shared" si="308"/>
        <v/>
      </c>
      <c r="H401" s="5" t="str">
        <f t="shared" si="309"/>
        <v/>
      </c>
      <c r="I401" s="116" t="str">
        <f t="shared" si="310"/>
        <v/>
      </c>
      <c r="J401" s="7" t="str">
        <f t="shared" si="311"/>
        <v/>
      </c>
      <c r="K401" s="9" t="str">
        <f t="shared" si="312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19"/>
      <c r="B402" s="4"/>
      <c r="C402" s="4"/>
      <c r="D402" s="7"/>
      <c r="E402" s="7"/>
      <c r="F402" s="8" t="str">
        <f t="shared" si="307"/>
        <v/>
      </c>
      <c r="G402" s="7" t="str">
        <f t="shared" si="308"/>
        <v/>
      </c>
      <c r="H402" s="5" t="str">
        <f t="shared" si="309"/>
        <v/>
      </c>
      <c r="I402" s="116" t="str">
        <f t="shared" si="310"/>
        <v/>
      </c>
      <c r="J402" s="7" t="str">
        <f t="shared" si="311"/>
        <v/>
      </c>
      <c r="K402" s="9" t="str">
        <f t="shared" si="312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19"/>
      <c r="B403" s="4"/>
      <c r="C403" s="4"/>
      <c r="D403" s="7"/>
      <c r="E403" s="7"/>
      <c r="F403" s="8" t="str">
        <f t="shared" si="307"/>
        <v/>
      </c>
      <c r="G403" s="7" t="str">
        <f t="shared" si="308"/>
        <v/>
      </c>
      <c r="H403" s="5" t="str">
        <f t="shared" si="309"/>
        <v/>
      </c>
      <c r="I403" s="116" t="str">
        <f t="shared" si="310"/>
        <v/>
      </c>
      <c r="J403" s="7" t="str">
        <f t="shared" si="311"/>
        <v/>
      </c>
      <c r="K403" s="9" t="str">
        <f t="shared" si="312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19"/>
      <c r="B404" s="4"/>
      <c r="C404" s="4"/>
      <c r="D404" s="7"/>
      <c r="E404" s="7"/>
      <c r="F404" s="8" t="str">
        <f t="shared" si="307"/>
        <v/>
      </c>
      <c r="G404" s="7" t="str">
        <f t="shared" si="308"/>
        <v/>
      </c>
      <c r="H404" s="5" t="str">
        <f t="shared" si="309"/>
        <v/>
      </c>
      <c r="I404" s="116" t="str">
        <f t="shared" si="310"/>
        <v/>
      </c>
      <c r="J404" s="7" t="str">
        <f t="shared" si="311"/>
        <v/>
      </c>
      <c r="K404" s="9" t="str">
        <f t="shared" si="312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19"/>
      <c r="B405" s="4"/>
      <c r="C405" s="4"/>
      <c r="D405" s="7"/>
      <c r="E405" s="7"/>
      <c r="F405" s="8" t="str">
        <f t="shared" si="307"/>
        <v/>
      </c>
      <c r="G405" s="7" t="str">
        <f t="shared" si="308"/>
        <v/>
      </c>
      <c r="H405" s="5" t="str">
        <f t="shared" si="309"/>
        <v/>
      </c>
      <c r="I405" s="116" t="str">
        <f t="shared" si="310"/>
        <v/>
      </c>
      <c r="J405" s="7" t="str">
        <f t="shared" si="311"/>
        <v/>
      </c>
      <c r="K405" s="9" t="str">
        <f t="shared" si="312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19"/>
      <c r="B406" s="4"/>
      <c r="C406" s="4"/>
      <c r="D406" s="7"/>
      <c r="E406" s="7"/>
      <c r="F406" s="8" t="str">
        <f t="shared" si="307"/>
        <v/>
      </c>
      <c r="G406" s="7" t="str">
        <f t="shared" si="308"/>
        <v/>
      </c>
      <c r="H406" s="5" t="str">
        <f t="shared" si="309"/>
        <v/>
      </c>
      <c r="I406" s="116" t="str">
        <f t="shared" si="310"/>
        <v/>
      </c>
      <c r="J406" s="7" t="str">
        <f t="shared" si="311"/>
        <v/>
      </c>
      <c r="K406" s="9" t="str">
        <f t="shared" si="312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19"/>
      <c r="B407" s="4"/>
      <c r="C407" s="4"/>
      <c r="D407" s="7"/>
      <c r="E407" s="7"/>
      <c r="F407" s="8" t="str">
        <f t="shared" si="307"/>
        <v/>
      </c>
      <c r="G407" s="7" t="str">
        <f t="shared" si="308"/>
        <v/>
      </c>
      <c r="H407" s="5" t="str">
        <f t="shared" si="309"/>
        <v/>
      </c>
      <c r="I407" s="116" t="str">
        <f t="shared" si="310"/>
        <v/>
      </c>
      <c r="J407" s="7" t="str">
        <f t="shared" si="311"/>
        <v/>
      </c>
      <c r="K407" s="9" t="str">
        <f t="shared" si="312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19"/>
      <c r="B408" s="4"/>
      <c r="C408" s="4"/>
      <c r="D408" s="7"/>
      <c r="E408" s="7"/>
      <c r="F408" s="8" t="str">
        <f t="shared" si="307"/>
        <v/>
      </c>
      <c r="G408" s="7" t="str">
        <f t="shared" si="308"/>
        <v/>
      </c>
      <c r="H408" s="5" t="str">
        <f t="shared" si="309"/>
        <v/>
      </c>
      <c r="I408" s="116" t="str">
        <f t="shared" si="310"/>
        <v/>
      </c>
      <c r="J408" s="7" t="str">
        <f t="shared" si="311"/>
        <v/>
      </c>
      <c r="K408" s="9" t="str">
        <f t="shared" si="312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19"/>
      <c r="B409" s="4"/>
      <c r="C409" s="4"/>
      <c r="D409" s="7"/>
      <c r="E409" s="7"/>
      <c r="F409" s="8" t="str">
        <f t="shared" si="307"/>
        <v/>
      </c>
      <c r="G409" s="7" t="str">
        <f t="shared" si="308"/>
        <v/>
      </c>
      <c r="H409" s="5" t="str">
        <f t="shared" si="309"/>
        <v/>
      </c>
      <c r="I409" s="116" t="str">
        <f t="shared" si="310"/>
        <v/>
      </c>
      <c r="J409" s="7" t="str">
        <f t="shared" si="311"/>
        <v/>
      </c>
      <c r="K409" s="9" t="str">
        <f t="shared" si="312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19"/>
      <c r="B410" s="4"/>
      <c r="C410" s="4"/>
      <c r="D410" s="7"/>
      <c r="E410" s="7"/>
      <c r="F410" s="8" t="str">
        <f t="shared" si="307"/>
        <v/>
      </c>
      <c r="G410" s="7" t="str">
        <f t="shared" si="308"/>
        <v/>
      </c>
      <c r="H410" s="5" t="str">
        <f t="shared" si="309"/>
        <v/>
      </c>
      <c r="I410" s="116" t="str">
        <f t="shared" si="310"/>
        <v/>
      </c>
      <c r="J410" s="7" t="str">
        <f t="shared" si="311"/>
        <v/>
      </c>
      <c r="K410" s="9" t="str">
        <f t="shared" si="312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19"/>
      <c r="B411" s="4"/>
      <c r="C411" s="4"/>
      <c r="D411" s="7"/>
      <c r="E411" s="7"/>
      <c r="F411" s="8" t="str">
        <f t="shared" si="307"/>
        <v/>
      </c>
      <c r="G411" s="7" t="str">
        <f t="shared" si="308"/>
        <v/>
      </c>
      <c r="H411" s="5" t="str">
        <f t="shared" si="309"/>
        <v/>
      </c>
      <c r="I411" s="116" t="str">
        <f t="shared" si="310"/>
        <v/>
      </c>
      <c r="J411" s="7" t="str">
        <f t="shared" si="311"/>
        <v/>
      </c>
      <c r="K411" s="9" t="str">
        <f t="shared" si="312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19"/>
      <c r="B412" s="4"/>
      <c r="C412" s="4"/>
      <c r="D412" s="7"/>
      <c r="E412" s="7"/>
      <c r="F412" s="8" t="str">
        <f t="shared" si="307"/>
        <v/>
      </c>
      <c r="G412" s="7" t="str">
        <f t="shared" si="308"/>
        <v/>
      </c>
      <c r="H412" s="5" t="str">
        <f t="shared" si="309"/>
        <v/>
      </c>
      <c r="I412" s="116" t="str">
        <f t="shared" si="310"/>
        <v/>
      </c>
      <c r="J412" s="7" t="str">
        <f t="shared" si="311"/>
        <v/>
      </c>
      <c r="K412" s="9" t="str">
        <f t="shared" si="312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19"/>
      <c r="B413" s="4"/>
      <c r="C413" s="4"/>
      <c r="D413" s="7"/>
      <c r="E413" s="7"/>
      <c r="F413" s="8" t="str">
        <f t="shared" si="307"/>
        <v/>
      </c>
      <c r="G413" s="7" t="str">
        <f t="shared" si="308"/>
        <v/>
      </c>
      <c r="H413" s="5" t="str">
        <f t="shared" si="309"/>
        <v/>
      </c>
      <c r="I413" s="116" t="str">
        <f t="shared" si="310"/>
        <v/>
      </c>
      <c r="J413" s="7" t="str">
        <f t="shared" si="311"/>
        <v/>
      </c>
      <c r="K413" s="9" t="str">
        <f t="shared" si="312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19"/>
      <c r="B414" s="4"/>
      <c r="C414" s="4"/>
      <c r="D414" s="7"/>
      <c r="E414" s="7"/>
      <c r="F414" s="8" t="str">
        <f t="shared" si="307"/>
        <v/>
      </c>
      <c r="G414" s="7" t="str">
        <f t="shared" si="308"/>
        <v/>
      </c>
      <c r="H414" s="5" t="str">
        <f t="shared" si="309"/>
        <v/>
      </c>
      <c r="I414" s="116" t="str">
        <f t="shared" si="310"/>
        <v/>
      </c>
      <c r="J414" s="7" t="str">
        <f t="shared" si="311"/>
        <v/>
      </c>
      <c r="K414" s="9" t="str">
        <f t="shared" si="312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19"/>
      <c r="B415" s="4"/>
      <c r="C415" s="4"/>
      <c r="D415" s="7"/>
      <c r="E415" s="7"/>
      <c r="F415" s="8" t="str">
        <f t="shared" si="307"/>
        <v/>
      </c>
      <c r="G415" s="7" t="str">
        <f t="shared" si="308"/>
        <v/>
      </c>
      <c r="H415" s="5" t="str">
        <f t="shared" si="309"/>
        <v/>
      </c>
      <c r="I415" s="116" t="str">
        <f t="shared" si="310"/>
        <v/>
      </c>
      <c r="J415" s="7" t="str">
        <f t="shared" si="311"/>
        <v/>
      </c>
      <c r="K415" s="9" t="str">
        <f t="shared" si="312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19"/>
      <c r="B416" s="4"/>
      <c r="C416" s="4"/>
      <c r="D416" s="7"/>
      <c r="E416" s="7"/>
      <c r="F416" s="8" t="str">
        <f t="shared" si="307"/>
        <v/>
      </c>
      <c r="G416" s="7" t="str">
        <f t="shared" si="308"/>
        <v/>
      </c>
      <c r="H416" s="5" t="str">
        <f t="shared" si="309"/>
        <v/>
      </c>
      <c r="I416" s="116" t="str">
        <f t="shared" si="310"/>
        <v/>
      </c>
      <c r="J416" s="7" t="str">
        <f t="shared" si="311"/>
        <v/>
      </c>
      <c r="K416" s="9" t="str">
        <f t="shared" si="312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19"/>
      <c r="B417" s="4"/>
      <c r="C417" s="4"/>
      <c r="D417" s="7"/>
      <c r="E417" s="7"/>
      <c r="F417" s="8" t="str">
        <f t="shared" si="307"/>
        <v/>
      </c>
      <c r="G417" s="7" t="str">
        <f t="shared" si="308"/>
        <v/>
      </c>
      <c r="H417" s="5" t="str">
        <f t="shared" si="309"/>
        <v/>
      </c>
      <c r="I417" s="116" t="str">
        <f t="shared" si="310"/>
        <v/>
      </c>
      <c r="J417" s="7" t="str">
        <f t="shared" si="311"/>
        <v/>
      </c>
      <c r="K417" s="9" t="str">
        <f t="shared" si="312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19"/>
      <c r="B418" s="4"/>
      <c r="C418" s="4"/>
      <c r="D418" s="7"/>
      <c r="E418" s="7"/>
      <c r="F418" s="8" t="str">
        <f t="shared" si="307"/>
        <v/>
      </c>
      <c r="G418" s="7" t="str">
        <f t="shared" si="308"/>
        <v/>
      </c>
      <c r="H418" s="5" t="str">
        <f t="shared" si="309"/>
        <v/>
      </c>
      <c r="I418" s="116" t="str">
        <f t="shared" si="310"/>
        <v/>
      </c>
      <c r="J418" s="7" t="str">
        <f t="shared" si="311"/>
        <v/>
      </c>
      <c r="K418" s="9" t="str">
        <f t="shared" si="312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19"/>
      <c r="B419" s="4"/>
      <c r="C419" s="4"/>
      <c r="D419" s="7"/>
      <c r="E419" s="7"/>
      <c r="F419" s="8" t="str">
        <f t="shared" si="307"/>
        <v/>
      </c>
      <c r="G419" s="7" t="str">
        <f t="shared" si="308"/>
        <v/>
      </c>
      <c r="H419" s="5" t="str">
        <f t="shared" si="309"/>
        <v/>
      </c>
      <c r="I419" s="116" t="str">
        <f t="shared" si="310"/>
        <v/>
      </c>
      <c r="J419" s="7" t="str">
        <f t="shared" si="311"/>
        <v/>
      </c>
      <c r="K419" s="9" t="str">
        <f t="shared" si="312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19"/>
      <c r="B420" s="4"/>
      <c r="C420" s="4"/>
      <c r="D420" s="7"/>
      <c r="E420" s="7"/>
      <c r="F420" s="8" t="str">
        <f t="shared" si="307"/>
        <v/>
      </c>
      <c r="G420" s="7" t="str">
        <f t="shared" si="308"/>
        <v/>
      </c>
      <c r="H420" s="5" t="str">
        <f t="shared" si="309"/>
        <v/>
      </c>
      <c r="I420" s="116" t="str">
        <f t="shared" si="310"/>
        <v/>
      </c>
      <c r="J420" s="7" t="str">
        <f t="shared" si="311"/>
        <v/>
      </c>
      <c r="K420" s="9" t="str">
        <f t="shared" si="312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19"/>
      <c r="B421" s="4"/>
      <c r="C421" s="4"/>
      <c r="D421" s="7"/>
      <c r="E421" s="7"/>
      <c r="F421" s="8" t="str">
        <f t="shared" si="307"/>
        <v/>
      </c>
      <c r="G421" s="7" t="str">
        <f t="shared" si="308"/>
        <v/>
      </c>
      <c r="H421" s="5" t="str">
        <f t="shared" si="309"/>
        <v/>
      </c>
      <c r="I421" s="116" t="str">
        <f t="shared" si="310"/>
        <v/>
      </c>
      <c r="J421" s="7" t="str">
        <f t="shared" si="311"/>
        <v/>
      </c>
      <c r="K421" s="9" t="str">
        <f t="shared" si="312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19"/>
      <c r="B422" s="4"/>
      <c r="C422" s="4"/>
      <c r="D422" s="7"/>
      <c r="E422" s="7"/>
      <c r="F422" s="8" t="str">
        <f t="shared" si="307"/>
        <v/>
      </c>
      <c r="G422" s="7" t="str">
        <f t="shared" si="308"/>
        <v/>
      </c>
      <c r="H422" s="5" t="str">
        <f t="shared" si="309"/>
        <v/>
      </c>
      <c r="I422" s="116" t="str">
        <f t="shared" si="310"/>
        <v/>
      </c>
      <c r="J422" s="7" t="str">
        <f t="shared" si="311"/>
        <v/>
      </c>
      <c r="K422" s="9" t="str">
        <f t="shared" si="312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19"/>
      <c r="B423" s="4"/>
      <c r="C423" s="4"/>
      <c r="D423" s="7"/>
      <c r="E423" s="7"/>
      <c r="F423" s="8" t="str">
        <f t="shared" si="307"/>
        <v/>
      </c>
      <c r="G423" s="7" t="str">
        <f t="shared" si="308"/>
        <v/>
      </c>
      <c r="H423" s="5" t="str">
        <f t="shared" si="309"/>
        <v/>
      </c>
      <c r="I423" s="116" t="str">
        <f t="shared" si="310"/>
        <v/>
      </c>
      <c r="J423" s="7" t="str">
        <f t="shared" si="311"/>
        <v/>
      </c>
      <c r="K423" s="9" t="str">
        <f t="shared" si="312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19"/>
      <c r="B424" s="4"/>
      <c r="C424" s="4"/>
      <c r="D424" s="7"/>
      <c r="E424" s="7"/>
      <c r="F424" s="8" t="str">
        <f t="shared" si="307"/>
        <v/>
      </c>
      <c r="G424" s="7" t="str">
        <f t="shared" si="308"/>
        <v/>
      </c>
      <c r="H424" s="5" t="str">
        <f t="shared" si="309"/>
        <v/>
      </c>
      <c r="I424" s="116" t="str">
        <f t="shared" si="310"/>
        <v/>
      </c>
      <c r="J424" s="7" t="str">
        <f t="shared" si="311"/>
        <v/>
      </c>
      <c r="K424" s="9" t="str">
        <f t="shared" si="312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19"/>
      <c r="B425" s="4"/>
      <c r="C425" s="4"/>
      <c r="D425" s="7"/>
      <c r="E425" s="7"/>
      <c r="F425" s="8" t="str">
        <f t="shared" si="307"/>
        <v/>
      </c>
      <c r="G425" s="7" t="str">
        <f t="shared" si="308"/>
        <v/>
      </c>
      <c r="H425" s="5" t="str">
        <f t="shared" si="309"/>
        <v/>
      </c>
      <c r="I425" s="116" t="str">
        <f t="shared" si="310"/>
        <v/>
      </c>
      <c r="J425" s="7" t="str">
        <f t="shared" si="311"/>
        <v/>
      </c>
      <c r="K425" s="9" t="str">
        <f t="shared" si="312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19"/>
      <c r="B426" s="4"/>
      <c r="C426" s="4"/>
      <c r="D426" s="7"/>
      <c r="E426" s="7"/>
      <c r="F426" s="8" t="str">
        <f t="shared" si="307"/>
        <v/>
      </c>
      <c r="G426" s="7" t="str">
        <f t="shared" si="308"/>
        <v/>
      </c>
      <c r="H426" s="5" t="str">
        <f t="shared" si="309"/>
        <v/>
      </c>
      <c r="I426" s="116" t="str">
        <f t="shared" si="310"/>
        <v/>
      </c>
      <c r="J426" s="7" t="str">
        <f t="shared" si="311"/>
        <v/>
      </c>
      <c r="K426" s="9" t="str">
        <f t="shared" si="312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19"/>
      <c r="B427" s="4"/>
      <c r="C427" s="4"/>
      <c r="D427" s="7"/>
      <c r="E427" s="7"/>
      <c r="F427" s="8" t="str">
        <f t="shared" si="307"/>
        <v/>
      </c>
      <c r="G427" s="7" t="str">
        <f t="shared" si="308"/>
        <v/>
      </c>
      <c r="H427" s="5" t="str">
        <f t="shared" si="309"/>
        <v/>
      </c>
      <c r="I427" s="116" t="str">
        <f t="shared" si="310"/>
        <v/>
      </c>
      <c r="J427" s="7" t="str">
        <f t="shared" si="311"/>
        <v/>
      </c>
      <c r="K427" s="9" t="str">
        <f t="shared" si="312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19"/>
      <c r="B428" s="4"/>
      <c r="C428" s="4"/>
      <c r="D428" s="7"/>
      <c r="E428" s="7"/>
      <c r="F428" s="8" t="str">
        <f t="shared" si="307"/>
        <v/>
      </c>
      <c r="G428" s="7" t="str">
        <f t="shared" si="308"/>
        <v/>
      </c>
      <c r="H428" s="5" t="str">
        <f t="shared" si="309"/>
        <v/>
      </c>
      <c r="I428" s="116" t="str">
        <f t="shared" si="310"/>
        <v/>
      </c>
      <c r="J428" s="7" t="str">
        <f t="shared" si="311"/>
        <v/>
      </c>
      <c r="K428" s="9" t="str">
        <f t="shared" si="312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19"/>
      <c r="B429" s="4"/>
      <c r="C429" s="4"/>
      <c r="D429" s="7"/>
      <c r="E429" s="7"/>
      <c r="F429" s="8" t="str">
        <f t="shared" si="307"/>
        <v/>
      </c>
      <c r="G429" s="7" t="str">
        <f t="shared" si="308"/>
        <v/>
      </c>
      <c r="H429" s="5" t="str">
        <f t="shared" si="309"/>
        <v/>
      </c>
      <c r="I429" s="116" t="str">
        <f t="shared" si="310"/>
        <v/>
      </c>
      <c r="J429" s="7" t="str">
        <f t="shared" si="311"/>
        <v/>
      </c>
      <c r="K429" s="9" t="str">
        <f t="shared" si="312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19"/>
      <c r="B430" s="4"/>
      <c r="C430" s="4"/>
      <c r="D430" s="7"/>
      <c r="E430" s="7"/>
      <c r="F430" s="8" t="str">
        <f t="shared" si="307"/>
        <v/>
      </c>
      <c r="G430" s="7" t="str">
        <f t="shared" si="308"/>
        <v/>
      </c>
      <c r="H430" s="5" t="str">
        <f t="shared" si="309"/>
        <v/>
      </c>
      <c r="I430" s="116" t="str">
        <f t="shared" si="310"/>
        <v/>
      </c>
      <c r="J430" s="7" t="str">
        <f t="shared" si="311"/>
        <v/>
      </c>
      <c r="K430" s="9" t="str">
        <f t="shared" si="312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19"/>
      <c r="B431" s="4"/>
      <c r="C431" s="4"/>
      <c r="D431" s="7"/>
      <c r="E431" s="7"/>
      <c r="F431" s="8" t="str">
        <f t="shared" si="307"/>
        <v/>
      </c>
      <c r="G431" s="7" t="str">
        <f t="shared" si="308"/>
        <v/>
      </c>
      <c r="H431" s="5" t="str">
        <f t="shared" si="309"/>
        <v/>
      </c>
      <c r="I431" s="116" t="str">
        <f t="shared" si="310"/>
        <v/>
      </c>
      <c r="J431" s="7" t="str">
        <f t="shared" si="311"/>
        <v/>
      </c>
      <c r="K431" s="9" t="str">
        <f t="shared" si="312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19"/>
      <c r="B432" s="4"/>
      <c r="C432" s="4"/>
      <c r="D432" s="7"/>
      <c r="E432" s="7"/>
      <c r="F432" s="8" t="str">
        <f t="shared" si="307"/>
        <v/>
      </c>
      <c r="G432" s="7" t="str">
        <f t="shared" si="308"/>
        <v/>
      </c>
      <c r="H432" s="5" t="str">
        <f t="shared" si="309"/>
        <v/>
      </c>
      <c r="I432" s="116" t="str">
        <f t="shared" si="310"/>
        <v/>
      </c>
      <c r="J432" s="7" t="str">
        <f t="shared" si="311"/>
        <v/>
      </c>
      <c r="K432" s="9" t="str">
        <f t="shared" si="312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19"/>
      <c r="B433" s="4"/>
      <c r="C433" s="4"/>
      <c r="D433" s="7"/>
      <c r="E433" s="7"/>
      <c r="F433" s="8" t="str">
        <f t="shared" si="307"/>
        <v/>
      </c>
      <c r="G433" s="7" t="str">
        <f t="shared" si="308"/>
        <v/>
      </c>
      <c r="H433" s="5" t="str">
        <f t="shared" si="309"/>
        <v/>
      </c>
      <c r="I433" s="116" t="str">
        <f t="shared" si="310"/>
        <v/>
      </c>
      <c r="J433" s="7" t="str">
        <f t="shared" si="311"/>
        <v/>
      </c>
      <c r="K433" s="9" t="str">
        <f t="shared" si="312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19"/>
      <c r="B434" s="4"/>
      <c r="C434" s="4"/>
      <c r="D434" s="7"/>
      <c r="E434" s="7"/>
      <c r="F434" s="8" t="str">
        <f t="shared" si="307"/>
        <v/>
      </c>
      <c r="G434" s="7" t="str">
        <f t="shared" si="308"/>
        <v/>
      </c>
      <c r="H434" s="5" t="str">
        <f t="shared" si="309"/>
        <v/>
      </c>
      <c r="I434" s="116" t="str">
        <f t="shared" si="310"/>
        <v/>
      </c>
      <c r="J434" s="7" t="str">
        <f t="shared" si="311"/>
        <v/>
      </c>
      <c r="K434" s="9" t="str">
        <f t="shared" si="312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19"/>
      <c r="B435" s="4"/>
      <c r="C435" s="4"/>
      <c r="D435" s="7"/>
      <c r="E435" s="7"/>
      <c r="F435" s="8" t="str">
        <f t="shared" si="307"/>
        <v/>
      </c>
      <c r="G435" s="7" t="str">
        <f t="shared" si="308"/>
        <v/>
      </c>
      <c r="H435" s="5" t="str">
        <f t="shared" si="309"/>
        <v/>
      </c>
      <c r="I435" s="116" t="str">
        <f t="shared" si="310"/>
        <v/>
      </c>
      <c r="J435" s="7" t="str">
        <f t="shared" si="311"/>
        <v/>
      </c>
      <c r="K435" s="9" t="str">
        <f t="shared" si="312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19"/>
      <c r="B436" s="4"/>
      <c r="C436" s="4"/>
      <c r="D436" s="7"/>
      <c r="E436" s="7"/>
      <c r="F436" s="8" t="str">
        <f t="shared" si="307"/>
        <v/>
      </c>
      <c r="G436" s="7" t="str">
        <f t="shared" si="308"/>
        <v/>
      </c>
      <c r="H436" s="5" t="str">
        <f t="shared" si="309"/>
        <v/>
      </c>
      <c r="I436" s="116" t="str">
        <f t="shared" si="310"/>
        <v/>
      </c>
      <c r="J436" s="7" t="str">
        <f t="shared" si="311"/>
        <v/>
      </c>
      <c r="K436" s="9" t="str">
        <f t="shared" si="312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19"/>
      <c r="B437" s="4"/>
      <c r="C437" s="4"/>
      <c r="D437" s="7"/>
      <c r="E437" s="7"/>
      <c r="F437" s="8" t="str">
        <f t="shared" si="307"/>
        <v/>
      </c>
      <c r="G437" s="7" t="str">
        <f t="shared" si="308"/>
        <v/>
      </c>
      <c r="H437" s="5" t="str">
        <f t="shared" si="309"/>
        <v/>
      </c>
      <c r="I437" s="116" t="str">
        <f t="shared" si="310"/>
        <v/>
      </c>
      <c r="J437" s="7" t="str">
        <f t="shared" si="311"/>
        <v/>
      </c>
      <c r="K437" s="9" t="str">
        <f t="shared" si="312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19"/>
      <c r="B438" s="4"/>
      <c r="C438" s="4"/>
      <c r="D438" s="7"/>
      <c r="E438" s="7"/>
      <c r="F438" s="8" t="str">
        <f t="shared" si="307"/>
        <v/>
      </c>
      <c r="G438" s="7" t="str">
        <f t="shared" si="308"/>
        <v/>
      </c>
      <c r="H438" s="5" t="str">
        <f t="shared" si="309"/>
        <v/>
      </c>
      <c r="I438" s="116" t="str">
        <f t="shared" si="310"/>
        <v/>
      </c>
      <c r="J438" s="7" t="str">
        <f t="shared" si="311"/>
        <v/>
      </c>
      <c r="K438" s="9" t="str">
        <f t="shared" si="312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19"/>
      <c r="B439" s="4"/>
      <c r="C439" s="4"/>
      <c r="D439" s="7"/>
      <c r="E439" s="7"/>
      <c r="F439" s="8" t="str">
        <f t="shared" si="307"/>
        <v/>
      </c>
      <c r="G439" s="7" t="str">
        <f t="shared" si="308"/>
        <v/>
      </c>
      <c r="H439" s="5" t="str">
        <f t="shared" si="309"/>
        <v/>
      </c>
      <c r="I439" s="116" t="str">
        <f t="shared" si="310"/>
        <v/>
      </c>
      <c r="J439" s="7" t="str">
        <f t="shared" si="311"/>
        <v/>
      </c>
      <c r="K439" s="9" t="str">
        <f t="shared" si="312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19"/>
      <c r="B440" s="4"/>
      <c r="C440" s="4"/>
      <c r="D440" s="7"/>
      <c r="E440" s="7"/>
      <c r="F440" s="8" t="str">
        <f t="shared" si="307"/>
        <v/>
      </c>
      <c r="G440" s="7" t="str">
        <f t="shared" si="308"/>
        <v/>
      </c>
      <c r="H440" s="5" t="str">
        <f t="shared" si="309"/>
        <v/>
      </c>
      <c r="I440" s="116" t="str">
        <f t="shared" si="310"/>
        <v/>
      </c>
      <c r="J440" s="7" t="str">
        <f t="shared" si="311"/>
        <v/>
      </c>
      <c r="K440" s="9" t="str">
        <f t="shared" si="312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19"/>
      <c r="B441" s="4"/>
      <c r="C441" s="4"/>
      <c r="D441" s="7"/>
      <c r="E441" s="7"/>
      <c r="F441" s="8" t="str">
        <f t="shared" si="307"/>
        <v/>
      </c>
      <c r="G441" s="7" t="str">
        <f t="shared" si="308"/>
        <v/>
      </c>
      <c r="H441" s="5" t="str">
        <f t="shared" si="309"/>
        <v/>
      </c>
      <c r="I441" s="116" t="str">
        <f t="shared" si="310"/>
        <v/>
      </c>
      <c r="J441" s="7" t="str">
        <f t="shared" si="311"/>
        <v/>
      </c>
      <c r="K441" s="9" t="str">
        <f t="shared" si="312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19"/>
      <c r="B442" s="4"/>
      <c r="C442" s="4"/>
      <c r="D442" s="7"/>
      <c r="E442" s="7"/>
      <c r="F442" s="8" t="str">
        <f t="shared" si="307"/>
        <v/>
      </c>
      <c r="G442" s="7" t="str">
        <f t="shared" si="308"/>
        <v/>
      </c>
      <c r="H442" s="5" t="str">
        <f t="shared" si="309"/>
        <v/>
      </c>
      <c r="I442" s="116" t="str">
        <f t="shared" si="310"/>
        <v/>
      </c>
      <c r="J442" s="7" t="str">
        <f t="shared" si="311"/>
        <v/>
      </c>
      <c r="K442" s="9" t="str">
        <f t="shared" si="312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19"/>
      <c r="B443" s="4"/>
      <c r="C443" s="4"/>
      <c r="D443" s="7"/>
      <c r="E443" s="7"/>
      <c r="F443" s="8" t="str">
        <f t="shared" si="307"/>
        <v/>
      </c>
      <c r="G443" s="7" t="str">
        <f t="shared" si="308"/>
        <v/>
      </c>
      <c r="H443" s="5" t="str">
        <f t="shared" si="309"/>
        <v/>
      </c>
      <c r="I443" s="116" t="str">
        <f t="shared" si="310"/>
        <v/>
      </c>
      <c r="J443" s="7" t="str">
        <f t="shared" si="311"/>
        <v/>
      </c>
      <c r="K443" s="9" t="str">
        <f t="shared" si="312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19"/>
      <c r="B444" s="4"/>
      <c r="C444" s="4"/>
      <c r="D444" s="7"/>
      <c r="E444" s="7"/>
      <c r="F444" s="8" t="str">
        <f t="shared" si="307"/>
        <v/>
      </c>
      <c r="G444" s="7" t="str">
        <f t="shared" si="308"/>
        <v/>
      </c>
      <c r="H444" s="5" t="str">
        <f t="shared" si="309"/>
        <v/>
      </c>
      <c r="I444" s="116" t="str">
        <f t="shared" si="310"/>
        <v/>
      </c>
      <c r="J444" s="7" t="str">
        <f t="shared" si="311"/>
        <v/>
      </c>
      <c r="K444" s="9" t="str">
        <f t="shared" si="312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19"/>
      <c r="B445" s="4"/>
      <c r="C445" s="4"/>
      <c r="D445" s="7"/>
      <c r="E445" s="7"/>
      <c r="F445" s="8" t="str">
        <f t="shared" si="307"/>
        <v/>
      </c>
      <c r="G445" s="7" t="str">
        <f t="shared" si="308"/>
        <v/>
      </c>
      <c r="H445" s="5" t="str">
        <f t="shared" si="309"/>
        <v/>
      </c>
      <c r="I445" s="116" t="str">
        <f t="shared" si="310"/>
        <v/>
      </c>
      <c r="J445" s="7" t="str">
        <f t="shared" si="311"/>
        <v/>
      </c>
      <c r="K445" s="9" t="str">
        <f t="shared" si="312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19"/>
      <c r="B446" s="4"/>
      <c r="C446" s="4"/>
      <c r="D446" s="7"/>
      <c r="E446" s="7"/>
      <c r="F446" s="8" t="str">
        <f t="shared" si="307"/>
        <v/>
      </c>
      <c r="G446" s="7" t="str">
        <f t="shared" si="308"/>
        <v/>
      </c>
      <c r="H446" s="5" t="str">
        <f t="shared" si="309"/>
        <v/>
      </c>
      <c r="I446" s="116" t="str">
        <f t="shared" si="310"/>
        <v/>
      </c>
      <c r="J446" s="7" t="str">
        <f t="shared" si="311"/>
        <v/>
      </c>
      <c r="K446" s="9" t="str">
        <f t="shared" si="312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19"/>
      <c r="B447" s="4"/>
      <c r="C447" s="4"/>
      <c r="D447" s="7"/>
      <c r="E447" s="7"/>
      <c r="F447" s="8" t="str">
        <f t="shared" si="307"/>
        <v/>
      </c>
      <c r="G447" s="7" t="str">
        <f t="shared" si="308"/>
        <v/>
      </c>
      <c r="H447" s="5" t="str">
        <f t="shared" si="309"/>
        <v/>
      </c>
      <c r="I447" s="116" t="str">
        <f t="shared" si="310"/>
        <v/>
      </c>
      <c r="J447" s="7" t="str">
        <f t="shared" si="311"/>
        <v/>
      </c>
      <c r="K447" s="9" t="str">
        <f t="shared" si="312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19"/>
      <c r="B448" s="4"/>
      <c r="C448" s="4"/>
      <c r="D448" s="7"/>
      <c r="E448" s="7"/>
      <c r="F448" s="8" t="str">
        <f t="shared" si="307"/>
        <v/>
      </c>
      <c r="G448" s="7" t="str">
        <f t="shared" si="308"/>
        <v/>
      </c>
      <c r="H448" s="5" t="str">
        <f t="shared" si="309"/>
        <v/>
      </c>
      <c r="I448" s="116" t="str">
        <f t="shared" si="310"/>
        <v/>
      </c>
      <c r="J448" s="7" t="str">
        <f t="shared" si="311"/>
        <v/>
      </c>
      <c r="K448" s="9" t="str">
        <f t="shared" si="312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19"/>
      <c r="B449" s="4"/>
      <c r="C449" s="4"/>
      <c r="D449" s="7"/>
      <c r="E449" s="7"/>
      <c r="F449" s="8" t="str">
        <f t="shared" si="307"/>
        <v/>
      </c>
      <c r="G449" s="7" t="str">
        <f t="shared" si="308"/>
        <v/>
      </c>
      <c r="H449" s="5" t="str">
        <f t="shared" si="309"/>
        <v/>
      </c>
      <c r="I449" s="116" t="str">
        <f t="shared" si="310"/>
        <v/>
      </c>
      <c r="J449" s="7" t="str">
        <f t="shared" si="311"/>
        <v/>
      </c>
      <c r="K449" s="9" t="str">
        <f t="shared" si="312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19"/>
      <c r="B450" s="4"/>
      <c r="C450" s="4"/>
      <c r="D450" s="7"/>
      <c r="E450" s="7"/>
      <c r="F450" s="8" t="str">
        <f t="shared" si="307"/>
        <v/>
      </c>
      <c r="G450" s="7" t="str">
        <f t="shared" si="308"/>
        <v/>
      </c>
      <c r="H450" s="5" t="str">
        <f t="shared" si="309"/>
        <v/>
      </c>
      <c r="I450" s="116" t="str">
        <f t="shared" si="310"/>
        <v/>
      </c>
      <c r="J450" s="7" t="str">
        <f t="shared" si="311"/>
        <v/>
      </c>
      <c r="K450" s="9" t="str">
        <f t="shared" si="312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19"/>
      <c r="B451" s="4"/>
      <c r="C451" s="4"/>
      <c r="D451" s="7"/>
      <c r="E451" s="7"/>
      <c r="F451" s="8" t="str">
        <f t="shared" si="307"/>
        <v/>
      </c>
      <c r="G451" s="7" t="str">
        <f t="shared" si="308"/>
        <v/>
      </c>
      <c r="H451" s="5" t="str">
        <f t="shared" si="309"/>
        <v/>
      </c>
      <c r="I451" s="116" t="str">
        <f t="shared" si="310"/>
        <v/>
      </c>
      <c r="J451" s="7" t="str">
        <f t="shared" si="311"/>
        <v/>
      </c>
      <c r="K451" s="9" t="str">
        <f t="shared" si="312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19"/>
      <c r="B452" s="4"/>
      <c r="C452" s="4"/>
      <c r="D452" s="7"/>
      <c r="E452" s="7"/>
      <c r="F452" s="8" t="str">
        <f t="shared" si="307"/>
        <v/>
      </c>
      <c r="G452" s="7" t="str">
        <f t="shared" si="308"/>
        <v/>
      </c>
      <c r="H452" s="5" t="str">
        <f t="shared" si="309"/>
        <v/>
      </c>
      <c r="I452" s="116" t="str">
        <f t="shared" si="310"/>
        <v/>
      </c>
      <c r="J452" s="7" t="str">
        <f t="shared" si="311"/>
        <v/>
      </c>
      <c r="K452" s="9" t="str">
        <f t="shared" si="312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19"/>
      <c r="B453" s="4"/>
      <c r="C453" s="4"/>
      <c r="D453" s="7"/>
      <c r="E453" s="7"/>
      <c r="F453" s="8" t="str">
        <f t="shared" si="307"/>
        <v/>
      </c>
      <c r="G453" s="7" t="str">
        <f t="shared" si="308"/>
        <v/>
      </c>
      <c r="H453" s="5" t="str">
        <f t="shared" si="309"/>
        <v/>
      </c>
      <c r="I453" s="116" t="str">
        <f t="shared" si="310"/>
        <v/>
      </c>
      <c r="J453" s="7" t="str">
        <f t="shared" si="311"/>
        <v/>
      </c>
      <c r="K453" s="9" t="str">
        <f t="shared" si="312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19"/>
      <c r="B454" s="4"/>
      <c r="C454" s="4"/>
      <c r="D454" s="7"/>
      <c r="E454" s="7"/>
      <c r="F454" s="8" t="str">
        <f t="shared" si="307"/>
        <v/>
      </c>
      <c r="G454" s="7" t="str">
        <f t="shared" si="308"/>
        <v/>
      </c>
      <c r="H454" s="5" t="str">
        <f t="shared" si="309"/>
        <v/>
      </c>
      <c r="I454" s="116" t="str">
        <f t="shared" si="310"/>
        <v/>
      </c>
      <c r="J454" s="7" t="str">
        <f t="shared" si="311"/>
        <v/>
      </c>
      <c r="K454" s="9" t="str">
        <f t="shared" si="312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19"/>
      <c r="B455" s="4"/>
      <c r="C455" s="4"/>
      <c r="D455" s="7"/>
      <c r="E455" s="7"/>
      <c r="F455" s="8" t="str">
        <f t="shared" si="307"/>
        <v/>
      </c>
      <c r="G455" s="7" t="str">
        <f t="shared" si="308"/>
        <v/>
      </c>
      <c r="H455" s="5" t="str">
        <f t="shared" si="309"/>
        <v/>
      </c>
      <c r="I455" s="116" t="str">
        <f t="shared" si="310"/>
        <v/>
      </c>
      <c r="J455" s="7" t="str">
        <f t="shared" si="311"/>
        <v/>
      </c>
      <c r="K455" s="9" t="str">
        <f t="shared" si="312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19"/>
      <c r="B456" s="4"/>
      <c r="C456" s="4"/>
      <c r="D456" s="7"/>
      <c r="E456" s="7"/>
      <c r="F456" s="8" t="str">
        <f t="shared" si="307"/>
        <v/>
      </c>
      <c r="G456" s="7" t="str">
        <f t="shared" si="308"/>
        <v/>
      </c>
      <c r="H456" s="5" t="str">
        <f t="shared" si="309"/>
        <v/>
      </c>
      <c r="I456" s="116" t="str">
        <f t="shared" si="310"/>
        <v/>
      </c>
      <c r="J456" s="7" t="str">
        <f t="shared" si="311"/>
        <v/>
      </c>
      <c r="K456" s="9" t="str">
        <f t="shared" si="312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19"/>
      <c r="B457" s="4"/>
      <c r="C457" s="4"/>
      <c r="D457" s="7"/>
      <c r="E457" s="7"/>
      <c r="F457" s="8" t="str">
        <f t="shared" ref="F457:F520" si="313">IF(ISBLANK(B457),"",IF(I457="L","Baixa",IF(I457="A","Média",IF(I457="","","Alta"))))</f>
        <v/>
      </c>
      <c r="G457" s="7" t="str">
        <f t="shared" ref="G457:G520" si="314">CONCATENATE(B457,I457)</f>
        <v/>
      </c>
      <c r="H457" s="5" t="str">
        <f t="shared" ref="H457:H520" si="315">IF(ISBLANK(B457),"",IF(B457="ALI",IF(I457="L",7,IF(I457="A",10,15)),IF(B457="AIE",IF(I457="L",5,IF(I457="A",7,10)),IF(B457="SE",IF(I457="L",4,IF(I457="A",5,7)),IF(OR(B457="EE",B457="CE"),IF(I457="L",3,IF(I457="A",4,6)),0)))))</f>
        <v/>
      </c>
      <c r="I457" s="116" t="str">
        <f t="shared" ref="I457:I520" si="316">IF(OR(ISBLANK(D457),ISBLANK(E457)),IF(OR(B457="ALI",B457="AIE"),"L",IF(OR(B457="EE",B457="SE",B457="CE"),"A","")),IF(B457="EE",IF(E457&gt;=3,IF(D457&gt;=5,"H","A"),IF(E457&gt;=2,IF(D457&gt;=16,"H",IF(D457&lt;=4,"L","A")),IF(D457&lt;=15,"L","A"))),IF(OR(B457="SE",B457="CE"),IF(E457&gt;=4,IF(D457&gt;=6,"H","A"),IF(E457&gt;=2,IF(D457&gt;=20,"H",IF(D457&lt;=5,"L","A")),IF(D457&lt;=19,"L","A"))),IF(OR(B457="ALI",B457="AIE"),IF(E457&gt;=6,IF(D457&gt;=20,"H","A"),IF(E457&gt;=2,IF(D457&gt;=51,"H",IF(D457&lt;=19,"L","A")),IF(D457&lt;=50,"L","A"))),""))))</f>
        <v/>
      </c>
      <c r="J457" s="7" t="str">
        <f t="shared" ref="J457:J520" si="317">CONCATENATE(B457,C457)</f>
        <v/>
      </c>
      <c r="K457" s="9" t="str">
        <f t="shared" si="312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19"/>
      <c r="B458" s="4"/>
      <c r="C458" s="4"/>
      <c r="D458" s="7"/>
      <c r="E458" s="7"/>
      <c r="F458" s="8" t="str">
        <f t="shared" si="313"/>
        <v/>
      </c>
      <c r="G458" s="7" t="str">
        <f t="shared" si="314"/>
        <v/>
      </c>
      <c r="H458" s="5" t="str">
        <f t="shared" si="315"/>
        <v/>
      </c>
      <c r="I458" s="116" t="str">
        <f t="shared" si="316"/>
        <v/>
      </c>
      <c r="J458" s="7" t="str">
        <f t="shared" si="317"/>
        <v/>
      </c>
      <c r="K458" s="9" t="str">
        <f t="shared" si="312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19"/>
      <c r="B459" s="4"/>
      <c r="C459" s="4"/>
      <c r="D459" s="7"/>
      <c r="E459" s="7"/>
      <c r="F459" s="8" t="str">
        <f t="shared" si="313"/>
        <v/>
      </c>
      <c r="G459" s="7" t="str">
        <f t="shared" si="314"/>
        <v/>
      </c>
      <c r="H459" s="5" t="str">
        <f t="shared" si="315"/>
        <v/>
      </c>
      <c r="I459" s="116" t="str">
        <f t="shared" si="316"/>
        <v/>
      </c>
      <c r="J459" s="7" t="str">
        <f t="shared" si="317"/>
        <v/>
      </c>
      <c r="K459" s="9" t="str">
        <f t="shared" ref="K459:K522" si="318">IF(OR(H459="",H459=0),L459,H459)</f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19"/>
      <c r="B460" s="4"/>
      <c r="C460" s="4"/>
      <c r="D460" s="7"/>
      <c r="E460" s="7"/>
      <c r="F460" s="8" t="str">
        <f t="shared" si="313"/>
        <v/>
      </c>
      <c r="G460" s="7" t="str">
        <f t="shared" si="314"/>
        <v/>
      </c>
      <c r="H460" s="5" t="str">
        <f t="shared" si="315"/>
        <v/>
      </c>
      <c r="I460" s="116" t="str">
        <f t="shared" si="316"/>
        <v/>
      </c>
      <c r="J460" s="7" t="str">
        <f t="shared" si="317"/>
        <v/>
      </c>
      <c r="K460" s="9" t="str">
        <f t="shared" si="318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19"/>
      <c r="B461" s="4"/>
      <c r="C461" s="4"/>
      <c r="D461" s="7"/>
      <c r="E461" s="7"/>
      <c r="F461" s="8" t="str">
        <f t="shared" si="313"/>
        <v/>
      </c>
      <c r="G461" s="7" t="str">
        <f t="shared" si="314"/>
        <v/>
      </c>
      <c r="H461" s="5" t="str">
        <f t="shared" si="315"/>
        <v/>
      </c>
      <c r="I461" s="116" t="str">
        <f t="shared" si="316"/>
        <v/>
      </c>
      <c r="J461" s="7" t="str">
        <f t="shared" si="317"/>
        <v/>
      </c>
      <c r="K461" s="9" t="str">
        <f t="shared" si="318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19"/>
      <c r="B462" s="4"/>
      <c r="C462" s="4"/>
      <c r="D462" s="7"/>
      <c r="E462" s="7"/>
      <c r="F462" s="8" t="str">
        <f t="shared" si="313"/>
        <v/>
      </c>
      <c r="G462" s="7" t="str">
        <f t="shared" si="314"/>
        <v/>
      </c>
      <c r="H462" s="5" t="str">
        <f t="shared" si="315"/>
        <v/>
      </c>
      <c r="I462" s="116" t="str">
        <f t="shared" si="316"/>
        <v/>
      </c>
      <c r="J462" s="7" t="str">
        <f t="shared" si="317"/>
        <v/>
      </c>
      <c r="K462" s="9" t="str">
        <f t="shared" si="318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19"/>
      <c r="B463" s="4"/>
      <c r="C463" s="4"/>
      <c r="D463" s="7"/>
      <c r="E463" s="7"/>
      <c r="F463" s="8" t="str">
        <f t="shared" si="313"/>
        <v/>
      </c>
      <c r="G463" s="7" t="str">
        <f t="shared" si="314"/>
        <v/>
      </c>
      <c r="H463" s="5" t="str">
        <f t="shared" si="315"/>
        <v/>
      </c>
      <c r="I463" s="116" t="str">
        <f t="shared" si="316"/>
        <v/>
      </c>
      <c r="J463" s="7" t="str">
        <f t="shared" si="317"/>
        <v/>
      </c>
      <c r="K463" s="9" t="str">
        <f t="shared" si="318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19"/>
      <c r="B464" s="4"/>
      <c r="C464" s="4"/>
      <c r="D464" s="7"/>
      <c r="E464" s="7"/>
      <c r="F464" s="8" t="str">
        <f t="shared" si="313"/>
        <v/>
      </c>
      <c r="G464" s="7" t="str">
        <f t="shared" si="314"/>
        <v/>
      </c>
      <c r="H464" s="5" t="str">
        <f t="shared" si="315"/>
        <v/>
      </c>
      <c r="I464" s="116" t="str">
        <f t="shared" si="316"/>
        <v/>
      </c>
      <c r="J464" s="7" t="str">
        <f t="shared" si="317"/>
        <v/>
      </c>
      <c r="K464" s="9" t="str">
        <f t="shared" si="318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19"/>
      <c r="B465" s="4"/>
      <c r="C465" s="4"/>
      <c r="D465" s="7"/>
      <c r="E465" s="7"/>
      <c r="F465" s="8" t="str">
        <f t="shared" si="313"/>
        <v/>
      </c>
      <c r="G465" s="7" t="str">
        <f t="shared" si="314"/>
        <v/>
      </c>
      <c r="H465" s="5" t="str">
        <f t="shared" si="315"/>
        <v/>
      </c>
      <c r="I465" s="116" t="str">
        <f t="shared" si="316"/>
        <v/>
      </c>
      <c r="J465" s="7" t="str">
        <f t="shared" si="317"/>
        <v/>
      </c>
      <c r="K465" s="9" t="str">
        <f t="shared" si="318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19"/>
      <c r="B466" s="4"/>
      <c r="C466" s="4"/>
      <c r="D466" s="7"/>
      <c r="E466" s="7"/>
      <c r="F466" s="8" t="str">
        <f t="shared" si="313"/>
        <v/>
      </c>
      <c r="G466" s="7" t="str">
        <f t="shared" si="314"/>
        <v/>
      </c>
      <c r="H466" s="5" t="str">
        <f t="shared" si="315"/>
        <v/>
      </c>
      <c r="I466" s="116" t="str">
        <f t="shared" si="316"/>
        <v/>
      </c>
      <c r="J466" s="7" t="str">
        <f t="shared" si="317"/>
        <v/>
      </c>
      <c r="K466" s="9" t="str">
        <f t="shared" si="318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19"/>
      <c r="B467" s="4"/>
      <c r="C467" s="4"/>
      <c r="D467" s="7"/>
      <c r="E467" s="7"/>
      <c r="F467" s="8" t="str">
        <f t="shared" si="313"/>
        <v/>
      </c>
      <c r="G467" s="7" t="str">
        <f t="shared" si="314"/>
        <v/>
      </c>
      <c r="H467" s="5" t="str">
        <f t="shared" si="315"/>
        <v/>
      </c>
      <c r="I467" s="116" t="str">
        <f t="shared" si="316"/>
        <v/>
      </c>
      <c r="J467" s="7" t="str">
        <f t="shared" si="317"/>
        <v/>
      </c>
      <c r="K467" s="9" t="str">
        <f t="shared" si="318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19"/>
      <c r="B468" s="4"/>
      <c r="C468" s="4"/>
      <c r="D468" s="7"/>
      <c r="E468" s="7"/>
      <c r="F468" s="8" t="str">
        <f t="shared" si="313"/>
        <v/>
      </c>
      <c r="G468" s="7" t="str">
        <f t="shared" si="314"/>
        <v/>
      </c>
      <c r="H468" s="5" t="str">
        <f t="shared" si="315"/>
        <v/>
      </c>
      <c r="I468" s="116" t="str">
        <f t="shared" si="316"/>
        <v/>
      </c>
      <c r="J468" s="7" t="str">
        <f t="shared" si="317"/>
        <v/>
      </c>
      <c r="K468" s="9" t="str">
        <f t="shared" si="318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5">
      <c r="A469" s="119"/>
      <c r="B469" s="4"/>
      <c r="C469" s="4"/>
      <c r="D469" s="7"/>
      <c r="E469" s="7"/>
      <c r="F469" s="8" t="str">
        <f t="shared" si="313"/>
        <v/>
      </c>
      <c r="G469" s="7" t="str">
        <f t="shared" si="314"/>
        <v/>
      </c>
      <c r="H469" s="5" t="str">
        <f t="shared" si="315"/>
        <v/>
      </c>
      <c r="I469" s="116" t="str">
        <f t="shared" si="316"/>
        <v/>
      </c>
      <c r="J469" s="7" t="str">
        <f t="shared" si="317"/>
        <v/>
      </c>
      <c r="K469" s="9" t="str">
        <f t="shared" si="318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5">
      <c r="A470" s="119"/>
      <c r="B470" s="4"/>
      <c r="C470" s="4"/>
      <c r="D470" s="7"/>
      <c r="E470" s="7"/>
      <c r="F470" s="8" t="str">
        <f t="shared" si="313"/>
        <v/>
      </c>
      <c r="G470" s="7" t="str">
        <f t="shared" si="314"/>
        <v/>
      </c>
      <c r="H470" s="5" t="str">
        <f t="shared" si="315"/>
        <v/>
      </c>
      <c r="I470" s="116" t="str">
        <f t="shared" si="316"/>
        <v/>
      </c>
      <c r="J470" s="7" t="str">
        <f t="shared" si="317"/>
        <v/>
      </c>
      <c r="K470" s="9" t="str">
        <f t="shared" si="318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5">
      <c r="A471" s="119"/>
      <c r="B471" s="4"/>
      <c r="C471" s="4"/>
      <c r="D471" s="7"/>
      <c r="E471" s="7"/>
      <c r="F471" s="8" t="str">
        <f t="shared" si="313"/>
        <v/>
      </c>
      <c r="G471" s="7" t="str">
        <f t="shared" si="314"/>
        <v/>
      </c>
      <c r="H471" s="5" t="str">
        <f t="shared" si="315"/>
        <v/>
      </c>
      <c r="I471" s="116" t="str">
        <f t="shared" si="316"/>
        <v/>
      </c>
      <c r="J471" s="7" t="str">
        <f t="shared" si="317"/>
        <v/>
      </c>
      <c r="K471" s="9" t="str">
        <f t="shared" si="318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5">
      <c r="A472" s="119"/>
      <c r="B472" s="4"/>
      <c r="C472" s="4"/>
      <c r="D472" s="7"/>
      <c r="E472" s="7"/>
      <c r="F472" s="8" t="str">
        <f t="shared" si="313"/>
        <v/>
      </c>
      <c r="G472" s="7" t="str">
        <f t="shared" si="314"/>
        <v/>
      </c>
      <c r="H472" s="5" t="str">
        <f t="shared" si="315"/>
        <v/>
      </c>
      <c r="I472" s="116" t="str">
        <f t="shared" si="316"/>
        <v/>
      </c>
      <c r="J472" s="7" t="str">
        <f t="shared" si="317"/>
        <v/>
      </c>
      <c r="K472" s="9" t="str">
        <f t="shared" si="318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5">
      <c r="A473" s="119"/>
      <c r="B473" s="4"/>
      <c r="C473" s="4"/>
      <c r="D473" s="7"/>
      <c r="E473" s="7"/>
      <c r="F473" s="8" t="str">
        <f t="shared" si="313"/>
        <v/>
      </c>
      <c r="G473" s="7" t="str">
        <f t="shared" si="314"/>
        <v/>
      </c>
      <c r="H473" s="5" t="str">
        <f t="shared" si="315"/>
        <v/>
      </c>
      <c r="I473" s="116" t="str">
        <f t="shared" si="316"/>
        <v/>
      </c>
      <c r="J473" s="7" t="str">
        <f t="shared" si="317"/>
        <v/>
      </c>
      <c r="K473" s="9" t="str">
        <f t="shared" si="318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5">
      <c r="A474" s="119"/>
      <c r="B474" s="4"/>
      <c r="C474" s="4"/>
      <c r="D474" s="7"/>
      <c r="E474" s="7"/>
      <c r="F474" s="8" t="str">
        <f t="shared" si="313"/>
        <v/>
      </c>
      <c r="G474" s="7" t="str">
        <f t="shared" si="314"/>
        <v/>
      </c>
      <c r="H474" s="5" t="str">
        <f t="shared" si="315"/>
        <v/>
      </c>
      <c r="I474" s="116" t="str">
        <f t="shared" si="316"/>
        <v/>
      </c>
      <c r="J474" s="7" t="str">
        <f t="shared" si="317"/>
        <v/>
      </c>
      <c r="K474" s="9" t="str">
        <f t="shared" si="318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5">
      <c r="A475" s="119"/>
      <c r="B475" s="4"/>
      <c r="C475" s="4"/>
      <c r="D475" s="7"/>
      <c r="E475" s="7"/>
      <c r="F475" s="8" t="str">
        <f t="shared" si="313"/>
        <v/>
      </c>
      <c r="G475" s="7" t="str">
        <f t="shared" si="314"/>
        <v/>
      </c>
      <c r="H475" s="5" t="str">
        <f t="shared" si="315"/>
        <v/>
      </c>
      <c r="I475" s="116" t="str">
        <f t="shared" si="316"/>
        <v/>
      </c>
      <c r="J475" s="7" t="str">
        <f t="shared" si="317"/>
        <v/>
      </c>
      <c r="K475" s="9" t="str">
        <f t="shared" si="318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5">
      <c r="A476" s="119"/>
      <c r="B476" s="4"/>
      <c r="C476" s="4"/>
      <c r="D476" s="7"/>
      <c r="E476" s="7"/>
      <c r="F476" s="8" t="str">
        <f t="shared" si="313"/>
        <v/>
      </c>
      <c r="G476" s="7" t="str">
        <f t="shared" si="314"/>
        <v/>
      </c>
      <c r="H476" s="5" t="str">
        <f t="shared" si="315"/>
        <v/>
      </c>
      <c r="I476" s="116" t="str">
        <f t="shared" si="316"/>
        <v/>
      </c>
      <c r="J476" s="7" t="str">
        <f t="shared" si="317"/>
        <v/>
      </c>
      <c r="K476" s="9" t="str">
        <f t="shared" si="318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5">
      <c r="A477" s="119"/>
      <c r="B477" s="4"/>
      <c r="C477" s="4"/>
      <c r="D477" s="7"/>
      <c r="E477" s="7"/>
      <c r="F477" s="8" t="str">
        <f t="shared" si="313"/>
        <v/>
      </c>
      <c r="G477" s="7" t="str">
        <f t="shared" si="314"/>
        <v/>
      </c>
      <c r="H477" s="5" t="str">
        <f t="shared" si="315"/>
        <v/>
      </c>
      <c r="I477" s="116" t="str">
        <f t="shared" si="316"/>
        <v/>
      </c>
      <c r="J477" s="7" t="str">
        <f t="shared" si="317"/>
        <v/>
      </c>
      <c r="K477" s="9" t="str">
        <f t="shared" si="318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5">
      <c r="A478" s="119"/>
      <c r="B478" s="4"/>
      <c r="C478" s="4"/>
      <c r="D478" s="7"/>
      <c r="E478" s="7"/>
      <c r="F478" s="8" t="str">
        <f t="shared" si="313"/>
        <v/>
      </c>
      <c r="G478" s="7" t="str">
        <f t="shared" si="314"/>
        <v/>
      </c>
      <c r="H478" s="5" t="str">
        <f t="shared" si="315"/>
        <v/>
      </c>
      <c r="I478" s="116" t="str">
        <f t="shared" si="316"/>
        <v/>
      </c>
      <c r="J478" s="7" t="str">
        <f t="shared" si="317"/>
        <v/>
      </c>
      <c r="K478" s="9" t="str">
        <f t="shared" si="318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5">
      <c r="A479" s="119"/>
      <c r="B479" s="4"/>
      <c r="C479" s="4"/>
      <c r="D479" s="7"/>
      <c r="E479" s="7"/>
      <c r="F479" s="8" t="str">
        <f t="shared" si="313"/>
        <v/>
      </c>
      <c r="G479" s="7" t="str">
        <f t="shared" si="314"/>
        <v/>
      </c>
      <c r="H479" s="5" t="str">
        <f t="shared" si="315"/>
        <v/>
      </c>
      <c r="I479" s="116" t="str">
        <f t="shared" si="316"/>
        <v/>
      </c>
      <c r="J479" s="7" t="str">
        <f t="shared" si="317"/>
        <v/>
      </c>
      <c r="K479" s="9" t="str">
        <f t="shared" si="318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5">
      <c r="A480" s="119"/>
      <c r="B480" s="4"/>
      <c r="C480" s="4"/>
      <c r="D480" s="7"/>
      <c r="E480" s="7"/>
      <c r="F480" s="8" t="str">
        <f t="shared" si="313"/>
        <v/>
      </c>
      <c r="G480" s="7" t="str">
        <f t="shared" si="314"/>
        <v/>
      </c>
      <c r="H480" s="5" t="str">
        <f t="shared" si="315"/>
        <v/>
      </c>
      <c r="I480" s="116" t="str">
        <f t="shared" si="316"/>
        <v/>
      </c>
      <c r="J480" s="7" t="str">
        <f t="shared" si="317"/>
        <v/>
      </c>
      <c r="K480" s="9" t="str">
        <f t="shared" si="318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5">
      <c r="A481" s="119"/>
      <c r="B481" s="4"/>
      <c r="C481" s="4"/>
      <c r="D481" s="7"/>
      <c r="E481" s="7"/>
      <c r="F481" s="8" t="str">
        <f t="shared" si="313"/>
        <v/>
      </c>
      <c r="G481" s="7" t="str">
        <f t="shared" si="314"/>
        <v/>
      </c>
      <c r="H481" s="5" t="str">
        <f t="shared" si="315"/>
        <v/>
      </c>
      <c r="I481" s="116" t="str">
        <f t="shared" si="316"/>
        <v/>
      </c>
      <c r="J481" s="7" t="str">
        <f t="shared" si="317"/>
        <v/>
      </c>
      <c r="K481" s="9" t="str">
        <f t="shared" si="318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5">
      <c r="A482" s="119"/>
      <c r="B482" s="4"/>
      <c r="C482" s="4"/>
      <c r="D482" s="7"/>
      <c r="E482" s="7"/>
      <c r="F482" s="8" t="str">
        <f t="shared" si="313"/>
        <v/>
      </c>
      <c r="G482" s="7" t="str">
        <f t="shared" si="314"/>
        <v/>
      </c>
      <c r="H482" s="5" t="str">
        <f t="shared" si="315"/>
        <v/>
      </c>
      <c r="I482" s="116" t="str">
        <f t="shared" si="316"/>
        <v/>
      </c>
      <c r="J482" s="7" t="str">
        <f t="shared" si="317"/>
        <v/>
      </c>
      <c r="K482" s="9" t="str">
        <f t="shared" si="318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5">
      <c r="A483" s="119"/>
      <c r="B483" s="4"/>
      <c r="C483" s="4"/>
      <c r="D483" s="7"/>
      <c r="E483" s="7"/>
      <c r="F483" s="8" t="str">
        <f t="shared" si="313"/>
        <v/>
      </c>
      <c r="G483" s="7" t="str">
        <f t="shared" si="314"/>
        <v/>
      </c>
      <c r="H483" s="5" t="str">
        <f t="shared" si="315"/>
        <v/>
      </c>
      <c r="I483" s="116" t="str">
        <f t="shared" si="316"/>
        <v/>
      </c>
      <c r="J483" s="7" t="str">
        <f t="shared" si="317"/>
        <v/>
      </c>
      <c r="K483" s="9" t="str">
        <f t="shared" si="318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5">
      <c r="A484" s="119"/>
      <c r="B484" s="4"/>
      <c r="C484" s="4"/>
      <c r="D484" s="7"/>
      <c r="E484" s="7"/>
      <c r="F484" s="8" t="str">
        <f t="shared" si="313"/>
        <v/>
      </c>
      <c r="G484" s="7" t="str">
        <f t="shared" si="314"/>
        <v/>
      </c>
      <c r="H484" s="5" t="str">
        <f t="shared" si="315"/>
        <v/>
      </c>
      <c r="I484" s="116" t="str">
        <f t="shared" si="316"/>
        <v/>
      </c>
      <c r="J484" s="7" t="str">
        <f t="shared" si="317"/>
        <v/>
      </c>
      <c r="K484" s="9" t="str">
        <f t="shared" si="318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5">
      <c r="A485" s="119"/>
      <c r="B485" s="4"/>
      <c r="C485" s="4"/>
      <c r="D485" s="7"/>
      <c r="E485" s="7"/>
      <c r="F485" s="8" t="str">
        <f t="shared" si="313"/>
        <v/>
      </c>
      <c r="G485" s="7" t="str">
        <f t="shared" si="314"/>
        <v/>
      </c>
      <c r="H485" s="5" t="str">
        <f t="shared" si="315"/>
        <v/>
      </c>
      <c r="I485" s="116" t="str">
        <f t="shared" si="316"/>
        <v/>
      </c>
      <c r="J485" s="7" t="str">
        <f t="shared" si="317"/>
        <v/>
      </c>
      <c r="K485" s="9" t="str">
        <f t="shared" si="318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5">
      <c r="A486" s="119"/>
      <c r="B486" s="4"/>
      <c r="C486" s="4"/>
      <c r="D486" s="7"/>
      <c r="E486" s="7"/>
      <c r="F486" s="8" t="str">
        <f t="shared" si="313"/>
        <v/>
      </c>
      <c r="G486" s="7" t="str">
        <f t="shared" si="314"/>
        <v/>
      </c>
      <c r="H486" s="5" t="str">
        <f t="shared" si="315"/>
        <v/>
      </c>
      <c r="I486" s="116" t="str">
        <f t="shared" si="316"/>
        <v/>
      </c>
      <c r="J486" s="7" t="str">
        <f t="shared" si="317"/>
        <v/>
      </c>
      <c r="K486" s="9" t="str">
        <f t="shared" si="318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5">
      <c r="A487" s="119"/>
      <c r="B487" s="4"/>
      <c r="C487" s="4"/>
      <c r="D487" s="7"/>
      <c r="E487" s="7"/>
      <c r="F487" s="8" t="str">
        <f t="shared" si="313"/>
        <v/>
      </c>
      <c r="G487" s="7" t="str">
        <f t="shared" si="314"/>
        <v/>
      </c>
      <c r="H487" s="5" t="str">
        <f t="shared" si="315"/>
        <v/>
      </c>
      <c r="I487" s="116" t="str">
        <f t="shared" si="316"/>
        <v/>
      </c>
      <c r="J487" s="7" t="str">
        <f t="shared" si="317"/>
        <v/>
      </c>
      <c r="K487" s="9" t="str">
        <f t="shared" si="318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5">
      <c r="A488" s="119"/>
      <c r="B488" s="4"/>
      <c r="C488" s="4"/>
      <c r="D488" s="7"/>
      <c r="E488" s="7"/>
      <c r="F488" s="8" t="str">
        <f t="shared" si="313"/>
        <v/>
      </c>
      <c r="G488" s="7" t="str">
        <f t="shared" si="314"/>
        <v/>
      </c>
      <c r="H488" s="5" t="str">
        <f t="shared" si="315"/>
        <v/>
      </c>
      <c r="I488" s="116" t="str">
        <f t="shared" si="316"/>
        <v/>
      </c>
      <c r="J488" s="7" t="str">
        <f t="shared" si="317"/>
        <v/>
      </c>
      <c r="K488" s="9" t="str">
        <f t="shared" si="318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5">
      <c r="A489" s="119"/>
      <c r="B489" s="4"/>
      <c r="C489" s="4"/>
      <c r="D489" s="7"/>
      <c r="E489" s="7"/>
      <c r="F489" s="8" t="str">
        <f t="shared" si="313"/>
        <v/>
      </c>
      <c r="G489" s="7" t="str">
        <f t="shared" si="314"/>
        <v/>
      </c>
      <c r="H489" s="5" t="str">
        <f t="shared" si="315"/>
        <v/>
      </c>
      <c r="I489" s="116" t="str">
        <f t="shared" si="316"/>
        <v/>
      </c>
      <c r="J489" s="7" t="str">
        <f t="shared" si="317"/>
        <v/>
      </c>
      <c r="K489" s="9" t="str">
        <f t="shared" si="318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5">
      <c r="A490" s="119"/>
      <c r="B490" s="4"/>
      <c r="C490" s="4"/>
      <c r="D490" s="7"/>
      <c r="E490" s="7"/>
      <c r="F490" s="8" t="str">
        <f t="shared" si="313"/>
        <v/>
      </c>
      <c r="G490" s="7" t="str">
        <f t="shared" si="314"/>
        <v/>
      </c>
      <c r="H490" s="5" t="str">
        <f t="shared" si="315"/>
        <v/>
      </c>
      <c r="I490" s="116" t="str">
        <f t="shared" si="316"/>
        <v/>
      </c>
      <c r="J490" s="7" t="str">
        <f t="shared" si="317"/>
        <v/>
      </c>
      <c r="K490" s="9" t="str">
        <f t="shared" si="318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5">
      <c r="A491" s="119"/>
      <c r="B491" s="4"/>
      <c r="C491" s="4"/>
      <c r="D491" s="7"/>
      <c r="E491" s="7"/>
      <c r="F491" s="8" t="str">
        <f t="shared" si="313"/>
        <v/>
      </c>
      <c r="G491" s="7" t="str">
        <f t="shared" si="314"/>
        <v/>
      </c>
      <c r="H491" s="5" t="str">
        <f t="shared" si="315"/>
        <v/>
      </c>
      <c r="I491" s="116" t="str">
        <f t="shared" si="316"/>
        <v/>
      </c>
      <c r="J491" s="7" t="str">
        <f t="shared" si="317"/>
        <v/>
      </c>
      <c r="K491" s="9" t="str">
        <f t="shared" si="318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5">
      <c r="A492" s="119"/>
      <c r="B492" s="4"/>
      <c r="C492" s="4"/>
      <c r="D492" s="7"/>
      <c r="E492" s="7"/>
      <c r="F492" s="8" t="str">
        <f t="shared" si="313"/>
        <v/>
      </c>
      <c r="G492" s="7" t="str">
        <f t="shared" si="314"/>
        <v/>
      </c>
      <c r="H492" s="5" t="str">
        <f t="shared" si="315"/>
        <v/>
      </c>
      <c r="I492" s="116" t="str">
        <f t="shared" si="316"/>
        <v/>
      </c>
      <c r="J492" s="7" t="str">
        <f t="shared" si="317"/>
        <v/>
      </c>
      <c r="K492" s="9" t="str">
        <f t="shared" si="318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5">
      <c r="A493" s="119"/>
      <c r="B493" s="4"/>
      <c r="C493" s="4"/>
      <c r="D493" s="7"/>
      <c r="E493" s="7"/>
      <c r="F493" s="8" t="str">
        <f t="shared" si="313"/>
        <v/>
      </c>
      <c r="G493" s="7" t="str">
        <f t="shared" si="314"/>
        <v/>
      </c>
      <c r="H493" s="5" t="str">
        <f t="shared" si="315"/>
        <v/>
      </c>
      <c r="I493" s="116" t="str">
        <f t="shared" si="316"/>
        <v/>
      </c>
      <c r="J493" s="7" t="str">
        <f t="shared" si="317"/>
        <v/>
      </c>
      <c r="K493" s="9" t="str">
        <f t="shared" si="318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5">
      <c r="A494" s="119"/>
      <c r="B494" s="4"/>
      <c r="C494" s="4"/>
      <c r="D494" s="7"/>
      <c r="E494" s="7"/>
      <c r="F494" s="8" t="str">
        <f t="shared" si="313"/>
        <v/>
      </c>
      <c r="G494" s="7" t="str">
        <f t="shared" si="314"/>
        <v/>
      </c>
      <c r="H494" s="5" t="str">
        <f t="shared" si="315"/>
        <v/>
      </c>
      <c r="I494" s="116" t="str">
        <f t="shared" si="316"/>
        <v/>
      </c>
      <c r="J494" s="7" t="str">
        <f t="shared" si="317"/>
        <v/>
      </c>
      <c r="K494" s="9" t="str">
        <f t="shared" si="318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5">
      <c r="A495" s="119"/>
      <c r="B495" s="4"/>
      <c r="C495" s="4"/>
      <c r="D495" s="7"/>
      <c r="E495" s="7"/>
      <c r="F495" s="8" t="str">
        <f t="shared" si="313"/>
        <v/>
      </c>
      <c r="G495" s="7" t="str">
        <f t="shared" si="314"/>
        <v/>
      </c>
      <c r="H495" s="5" t="str">
        <f t="shared" si="315"/>
        <v/>
      </c>
      <c r="I495" s="116" t="str">
        <f t="shared" si="316"/>
        <v/>
      </c>
      <c r="J495" s="7" t="str">
        <f t="shared" si="317"/>
        <v/>
      </c>
      <c r="K495" s="9" t="str">
        <f t="shared" si="318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5">
      <c r="A496" s="119"/>
      <c r="B496" s="4"/>
      <c r="C496" s="4"/>
      <c r="D496" s="7"/>
      <c r="E496" s="7"/>
      <c r="F496" s="8" t="str">
        <f t="shared" si="313"/>
        <v/>
      </c>
      <c r="G496" s="7" t="str">
        <f t="shared" si="314"/>
        <v/>
      </c>
      <c r="H496" s="5" t="str">
        <f t="shared" si="315"/>
        <v/>
      </c>
      <c r="I496" s="116" t="str">
        <f t="shared" si="316"/>
        <v/>
      </c>
      <c r="J496" s="7" t="str">
        <f t="shared" si="317"/>
        <v/>
      </c>
      <c r="K496" s="9" t="str">
        <f t="shared" si="318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5">
      <c r="A497" s="119"/>
      <c r="B497" s="4"/>
      <c r="C497" s="4"/>
      <c r="D497" s="7"/>
      <c r="E497" s="7"/>
      <c r="F497" s="8" t="str">
        <f t="shared" si="313"/>
        <v/>
      </c>
      <c r="G497" s="7" t="str">
        <f t="shared" si="314"/>
        <v/>
      </c>
      <c r="H497" s="5" t="str">
        <f t="shared" si="315"/>
        <v/>
      </c>
      <c r="I497" s="116" t="str">
        <f t="shared" si="316"/>
        <v/>
      </c>
      <c r="J497" s="7" t="str">
        <f t="shared" si="317"/>
        <v/>
      </c>
      <c r="K497" s="9" t="str">
        <f t="shared" si="318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5">
      <c r="A498" s="119"/>
      <c r="B498" s="4"/>
      <c r="C498" s="4"/>
      <c r="D498" s="7"/>
      <c r="E498" s="7"/>
      <c r="F498" s="8" t="str">
        <f t="shared" si="313"/>
        <v/>
      </c>
      <c r="G498" s="7" t="str">
        <f t="shared" si="314"/>
        <v/>
      </c>
      <c r="H498" s="5" t="str">
        <f t="shared" si="315"/>
        <v/>
      </c>
      <c r="I498" s="116" t="str">
        <f t="shared" si="316"/>
        <v/>
      </c>
      <c r="J498" s="7" t="str">
        <f t="shared" si="317"/>
        <v/>
      </c>
      <c r="K498" s="9" t="str">
        <f t="shared" si="318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5">
      <c r="A499" s="119"/>
      <c r="B499" s="4"/>
      <c r="C499" s="4"/>
      <c r="D499" s="7"/>
      <c r="E499" s="7"/>
      <c r="F499" s="8" t="str">
        <f t="shared" si="313"/>
        <v/>
      </c>
      <c r="G499" s="7" t="str">
        <f t="shared" si="314"/>
        <v/>
      </c>
      <c r="H499" s="5" t="str">
        <f t="shared" si="315"/>
        <v/>
      </c>
      <c r="I499" s="116" t="str">
        <f t="shared" si="316"/>
        <v/>
      </c>
      <c r="J499" s="7" t="str">
        <f t="shared" si="317"/>
        <v/>
      </c>
      <c r="K499" s="9" t="str">
        <f t="shared" si="318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5">
      <c r="A500" s="119"/>
      <c r="B500" s="4"/>
      <c r="C500" s="4"/>
      <c r="D500" s="7"/>
      <c r="E500" s="7"/>
      <c r="F500" s="8" t="str">
        <f t="shared" si="313"/>
        <v/>
      </c>
      <c r="G500" s="7" t="str">
        <f t="shared" si="314"/>
        <v/>
      </c>
      <c r="H500" s="5" t="str">
        <f t="shared" si="315"/>
        <v/>
      </c>
      <c r="I500" s="116" t="str">
        <f t="shared" si="316"/>
        <v/>
      </c>
      <c r="J500" s="7" t="str">
        <f t="shared" si="317"/>
        <v/>
      </c>
      <c r="K500" s="9" t="str">
        <f t="shared" si="318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5">
      <c r="A501" s="119"/>
      <c r="B501" s="4"/>
      <c r="C501" s="4"/>
      <c r="D501" s="7"/>
      <c r="E501" s="7"/>
      <c r="F501" s="8" t="str">
        <f t="shared" si="313"/>
        <v/>
      </c>
      <c r="G501" s="7" t="str">
        <f t="shared" si="314"/>
        <v/>
      </c>
      <c r="H501" s="5" t="str">
        <f t="shared" si="315"/>
        <v/>
      </c>
      <c r="I501" s="116" t="str">
        <f t="shared" si="316"/>
        <v/>
      </c>
      <c r="J501" s="7" t="str">
        <f t="shared" si="317"/>
        <v/>
      </c>
      <c r="K501" s="9" t="str">
        <f t="shared" si="318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5">
      <c r="A502" s="119"/>
      <c r="B502" s="4"/>
      <c r="C502" s="4"/>
      <c r="D502" s="7"/>
      <c r="E502" s="7"/>
      <c r="F502" s="8" t="str">
        <f t="shared" si="313"/>
        <v/>
      </c>
      <c r="G502" s="7" t="str">
        <f t="shared" si="314"/>
        <v/>
      </c>
      <c r="H502" s="5" t="str">
        <f t="shared" si="315"/>
        <v/>
      </c>
      <c r="I502" s="116" t="str">
        <f t="shared" si="316"/>
        <v/>
      </c>
      <c r="J502" s="7" t="str">
        <f t="shared" si="317"/>
        <v/>
      </c>
      <c r="K502" s="9" t="str">
        <f t="shared" si="318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5">
      <c r="A503" s="119"/>
      <c r="B503" s="4"/>
      <c r="C503" s="4"/>
      <c r="D503" s="7"/>
      <c r="E503" s="7"/>
      <c r="F503" s="8" t="str">
        <f t="shared" si="313"/>
        <v/>
      </c>
      <c r="G503" s="7" t="str">
        <f t="shared" si="314"/>
        <v/>
      </c>
      <c r="H503" s="5" t="str">
        <f t="shared" si="315"/>
        <v/>
      </c>
      <c r="I503" s="116" t="str">
        <f t="shared" si="316"/>
        <v/>
      </c>
      <c r="J503" s="7" t="str">
        <f t="shared" si="317"/>
        <v/>
      </c>
      <c r="K503" s="9" t="str">
        <f t="shared" si="318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5">
      <c r="A504" s="119"/>
      <c r="B504" s="4"/>
      <c r="C504" s="4"/>
      <c r="D504" s="7"/>
      <c r="E504" s="7"/>
      <c r="F504" s="8" t="str">
        <f t="shared" si="313"/>
        <v/>
      </c>
      <c r="G504" s="7" t="str">
        <f t="shared" si="314"/>
        <v/>
      </c>
      <c r="H504" s="5" t="str">
        <f t="shared" si="315"/>
        <v/>
      </c>
      <c r="I504" s="116" t="str">
        <f t="shared" si="316"/>
        <v/>
      </c>
      <c r="J504" s="7" t="str">
        <f t="shared" si="317"/>
        <v/>
      </c>
      <c r="K504" s="9" t="str">
        <f t="shared" si="318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5">
      <c r="A505" s="119"/>
      <c r="B505" s="4"/>
      <c r="C505" s="4"/>
      <c r="D505" s="7"/>
      <c r="E505" s="7"/>
      <c r="F505" s="8" t="str">
        <f t="shared" si="313"/>
        <v/>
      </c>
      <c r="G505" s="7" t="str">
        <f t="shared" si="314"/>
        <v/>
      </c>
      <c r="H505" s="5" t="str">
        <f t="shared" si="315"/>
        <v/>
      </c>
      <c r="I505" s="116" t="str">
        <f t="shared" si="316"/>
        <v/>
      </c>
      <c r="J505" s="7" t="str">
        <f t="shared" si="317"/>
        <v/>
      </c>
      <c r="K505" s="9" t="str">
        <f t="shared" si="318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5">
      <c r="A506" s="119"/>
      <c r="B506" s="4"/>
      <c r="C506" s="4"/>
      <c r="D506" s="7"/>
      <c r="E506" s="7"/>
      <c r="F506" s="8" t="str">
        <f t="shared" si="313"/>
        <v/>
      </c>
      <c r="G506" s="7" t="str">
        <f t="shared" si="314"/>
        <v/>
      </c>
      <c r="H506" s="5" t="str">
        <f t="shared" si="315"/>
        <v/>
      </c>
      <c r="I506" s="116" t="str">
        <f t="shared" si="316"/>
        <v/>
      </c>
      <c r="J506" s="7" t="str">
        <f t="shared" si="317"/>
        <v/>
      </c>
      <c r="K506" s="9" t="str">
        <f t="shared" si="318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5">
      <c r="A507" s="119"/>
      <c r="B507" s="4"/>
      <c r="C507" s="4"/>
      <c r="D507" s="7"/>
      <c r="E507" s="7"/>
      <c r="F507" s="8" t="str">
        <f t="shared" si="313"/>
        <v/>
      </c>
      <c r="G507" s="7" t="str">
        <f t="shared" si="314"/>
        <v/>
      </c>
      <c r="H507" s="5" t="str">
        <f t="shared" si="315"/>
        <v/>
      </c>
      <c r="I507" s="116" t="str">
        <f t="shared" si="316"/>
        <v/>
      </c>
      <c r="J507" s="7" t="str">
        <f t="shared" si="317"/>
        <v/>
      </c>
      <c r="K507" s="9" t="str">
        <f t="shared" si="318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5">
      <c r="A508" s="119"/>
      <c r="B508" s="4"/>
      <c r="C508" s="4"/>
      <c r="D508" s="7"/>
      <c r="E508" s="7"/>
      <c r="F508" s="8" t="str">
        <f t="shared" si="313"/>
        <v/>
      </c>
      <c r="G508" s="7" t="str">
        <f t="shared" si="314"/>
        <v/>
      </c>
      <c r="H508" s="5" t="str">
        <f t="shared" si="315"/>
        <v/>
      </c>
      <c r="I508" s="116" t="str">
        <f t="shared" si="316"/>
        <v/>
      </c>
      <c r="J508" s="7" t="str">
        <f t="shared" si="317"/>
        <v/>
      </c>
      <c r="K508" s="9" t="str">
        <f t="shared" si="318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5">
      <c r="A509" s="119"/>
      <c r="B509" s="4"/>
      <c r="C509" s="4"/>
      <c r="D509" s="7"/>
      <c r="E509" s="7"/>
      <c r="F509" s="8" t="str">
        <f t="shared" si="313"/>
        <v/>
      </c>
      <c r="G509" s="7" t="str">
        <f t="shared" si="314"/>
        <v/>
      </c>
      <c r="H509" s="5" t="str">
        <f t="shared" si="315"/>
        <v/>
      </c>
      <c r="I509" s="116" t="str">
        <f t="shared" si="316"/>
        <v/>
      </c>
      <c r="J509" s="7" t="str">
        <f t="shared" si="317"/>
        <v/>
      </c>
      <c r="K509" s="9" t="str">
        <f t="shared" si="318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5">
      <c r="A510" s="119"/>
      <c r="B510" s="4"/>
      <c r="C510" s="4"/>
      <c r="D510" s="7"/>
      <c r="E510" s="7"/>
      <c r="F510" s="8" t="str">
        <f t="shared" si="313"/>
        <v/>
      </c>
      <c r="G510" s="7" t="str">
        <f t="shared" si="314"/>
        <v/>
      </c>
      <c r="H510" s="5" t="str">
        <f t="shared" si="315"/>
        <v/>
      </c>
      <c r="I510" s="116" t="str">
        <f t="shared" si="316"/>
        <v/>
      </c>
      <c r="J510" s="7" t="str">
        <f t="shared" si="317"/>
        <v/>
      </c>
      <c r="K510" s="9" t="str">
        <f t="shared" si="318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5">
      <c r="A511" s="119"/>
      <c r="B511" s="4"/>
      <c r="C511" s="4"/>
      <c r="D511" s="7"/>
      <c r="E511" s="7"/>
      <c r="F511" s="8" t="str">
        <f t="shared" si="313"/>
        <v/>
      </c>
      <c r="G511" s="7" t="str">
        <f t="shared" si="314"/>
        <v/>
      </c>
      <c r="H511" s="5" t="str">
        <f t="shared" si="315"/>
        <v/>
      </c>
      <c r="I511" s="116" t="str">
        <f t="shared" si="316"/>
        <v/>
      </c>
      <c r="J511" s="7" t="str">
        <f t="shared" si="317"/>
        <v/>
      </c>
      <c r="K511" s="9" t="str">
        <f t="shared" si="318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5">
      <c r="A512" s="119"/>
      <c r="B512" s="4"/>
      <c r="C512" s="4"/>
      <c r="D512" s="7"/>
      <c r="E512" s="7"/>
      <c r="F512" s="8" t="str">
        <f t="shared" si="313"/>
        <v/>
      </c>
      <c r="G512" s="7" t="str">
        <f t="shared" si="314"/>
        <v/>
      </c>
      <c r="H512" s="5" t="str">
        <f t="shared" si="315"/>
        <v/>
      </c>
      <c r="I512" s="116" t="str">
        <f t="shared" si="316"/>
        <v/>
      </c>
      <c r="J512" s="7" t="str">
        <f t="shared" si="317"/>
        <v/>
      </c>
      <c r="K512" s="9" t="str">
        <f t="shared" si="318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5">
      <c r="A513" s="119"/>
      <c r="B513" s="4"/>
      <c r="C513" s="4"/>
      <c r="D513" s="7"/>
      <c r="E513" s="7"/>
      <c r="F513" s="8" t="str">
        <f t="shared" si="313"/>
        <v/>
      </c>
      <c r="G513" s="7" t="str">
        <f t="shared" si="314"/>
        <v/>
      </c>
      <c r="H513" s="5" t="str">
        <f t="shared" si="315"/>
        <v/>
      </c>
      <c r="I513" s="116" t="str">
        <f t="shared" si="316"/>
        <v/>
      </c>
      <c r="J513" s="7" t="str">
        <f t="shared" si="317"/>
        <v/>
      </c>
      <c r="K513" s="9" t="str">
        <f t="shared" si="318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5">
      <c r="A514" s="119"/>
      <c r="B514" s="4"/>
      <c r="C514" s="4"/>
      <c r="D514" s="7"/>
      <c r="E514" s="7"/>
      <c r="F514" s="8" t="str">
        <f t="shared" si="313"/>
        <v/>
      </c>
      <c r="G514" s="7" t="str">
        <f t="shared" si="314"/>
        <v/>
      </c>
      <c r="H514" s="5" t="str">
        <f t="shared" si="315"/>
        <v/>
      </c>
      <c r="I514" s="116" t="str">
        <f t="shared" si="316"/>
        <v/>
      </c>
      <c r="J514" s="7" t="str">
        <f t="shared" si="317"/>
        <v/>
      </c>
      <c r="K514" s="9" t="str">
        <f t="shared" si="318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5">
      <c r="A515" s="119"/>
      <c r="B515" s="4"/>
      <c r="C515" s="4"/>
      <c r="D515" s="7"/>
      <c r="E515" s="7"/>
      <c r="F515" s="8" t="str">
        <f t="shared" si="313"/>
        <v/>
      </c>
      <c r="G515" s="7" t="str">
        <f t="shared" si="314"/>
        <v/>
      </c>
      <c r="H515" s="5" t="str">
        <f t="shared" si="315"/>
        <v/>
      </c>
      <c r="I515" s="116" t="str">
        <f t="shared" si="316"/>
        <v/>
      </c>
      <c r="J515" s="7" t="str">
        <f t="shared" si="317"/>
        <v/>
      </c>
      <c r="K515" s="9" t="str">
        <f t="shared" si="318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5">
      <c r="A516" s="119"/>
      <c r="B516" s="4"/>
      <c r="C516" s="4"/>
      <c r="D516" s="7"/>
      <c r="E516" s="7"/>
      <c r="F516" s="8" t="str">
        <f t="shared" si="313"/>
        <v/>
      </c>
      <c r="G516" s="7" t="str">
        <f t="shared" si="314"/>
        <v/>
      </c>
      <c r="H516" s="5" t="str">
        <f t="shared" si="315"/>
        <v/>
      </c>
      <c r="I516" s="116" t="str">
        <f t="shared" si="316"/>
        <v/>
      </c>
      <c r="J516" s="7" t="str">
        <f t="shared" si="317"/>
        <v/>
      </c>
      <c r="K516" s="9" t="str">
        <f t="shared" si="318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5">
      <c r="A517" s="119"/>
      <c r="B517" s="4"/>
      <c r="C517" s="4"/>
      <c r="D517" s="7"/>
      <c r="E517" s="7"/>
      <c r="F517" s="8" t="str">
        <f t="shared" si="313"/>
        <v/>
      </c>
      <c r="G517" s="7" t="str">
        <f t="shared" si="314"/>
        <v/>
      </c>
      <c r="H517" s="5" t="str">
        <f t="shared" si="315"/>
        <v/>
      </c>
      <c r="I517" s="116" t="str">
        <f t="shared" si="316"/>
        <v/>
      </c>
      <c r="J517" s="7" t="str">
        <f t="shared" si="317"/>
        <v/>
      </c>
      <c r="K517" s="9" t="str">
        <f t="shared" si="318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5">
      <c r="A518" s="119"/>
      <c r="B518" s="4"/>
      <c r="C518" s="4"/>
      <c r="D518" s="7"/>
      <c r="E518" s="7"/>
      <c r="F518" s="8" t="str">
        <f t="shared" si="313"/>
        <v/>
      </c>
      <c r="G518" s="7" t="str">
        <f t="shared" si="314"/>
        <v/>
      </c>
      <c r="H518" s="5" t="str">
        <f t="shared" si="315"/>
        <v/>
      </c>
      <c r="I518" s="116" t="str">
        <f t="shared" si="316"/>
        <v/>
      </c>
      <c r="J518" s="7" t="str">
        <f t="shared" si="317"/>
        <v/>
      </c>
      <c r="K518" s="9" t="str">
        <f t="shared" si="318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5">
      <c r="A519" s="119"/>
      <c r="B519" s="4"/>
      <c r="C519" s="4"/>
      <c r="D519" s="7"/>
      <c r="E519" s="7"/>
      <c r="F519" s="8" t="str">
        <f t="shared" si="313"/>
        <v/>
      </c>
      <c r="G519" s="7" t="str">
        <f t="shared" si="314"/>
        <v/>
      </c>
      <c r="H519" s="5" t="str">
        <f t="shared" si="315"/>
        <v/>
      </c>
      <c r="I519" s="116" t="str">
        <f t="shared" si="316"/>
        <v/>
      </c>
      <c r="J519" s="7" t="str">
        <f t="shared" si="317"/>
        <v/>
      </c>
      <c r="K519" s="9" t="str">
        <f t="shared" si="318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5">
      <c r="A520" s="119"/>
      <c r="B520" s="4"/>
      <c r="C520" s="4"/>
      <c r="D520" s="7"/>
      <c r="E520" s="7"/>
      <c r="F520" s="8" t="str">
        <f t="shared" si="313"/>
        <v/>
      </c>
      <c r="G520" s="7" t="str">
        <f t="shared" si="314"/>
        <v/>
      </c>
      <c r="H520" s="5" t="str">
        <f t="shared" si="315"/>
        <v/>
      </c>
      <c r="I520" s="116" t="str">
        <f t="shared" si="316"/>
        <v/>
      </c>
      <c r="J520" s="7" t="str">
        <f t="shared" si="317"/>
        <v/>
      </c>
      <c r="K520" s="9" t="str">
        <f t="shared" si="318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5">
      <c r="A521" s="119"/>
      <c r="B521" s="4"/>
      <c r="C521" s="4"/>
      <c r="D521" s="7"/>
      <c r="E521" s="7"/>
      <c r="F521" s="8" t="str">
        <f t="shared" ref="F521:F584" si="319">IF(ISBLANK(B521),"",IF(I521="L","Baixa",IF(I521="A","Média",IF(I521="","","Alta"))))</f>
        <v/>
      </c>
      <c r="G521" s="7" t="str">
        <f t="shared" ref="G521:G584" si="320">CONCATENATE(B521,I521)</f>
        <v/>
      </c>
      <c r="H521" s="5" t="str">
        <f t="shared" ref="H521:H584" si="321">IF(ISBLANK(B521),"",IF(B521="ALI",IF(I521="L",7,IF(I521="A",10,15)),IF(B521="AIE",IF(I521="L",5,IF(I521="A",7,10)),IF(B521="SE",IF(I521="L",4,IF(I521="A",5,7)),IF(OR(B521="EE",B521="CE"),IF(I521="L",3,IF(I521="A",4,6)),0)))))</f>
        <v/>
      </c>
      <c r="I521" s="116" t="str">
        <f t="shared" ref="I521:I584" si="322">IF(OR(ISBLANK(D521),ISBLANK(E521)),IF(OR(B521="ALI",B521="AIE"),"L",IF(OR(B521="EE",B521="SE",B521="CE"),"A","")),IF(B521="EE",IF(E521&gt;=3,IF(D521&gt;=5,"H","A"),IF(E521&gt;=2,IF(D521&gt;=16,"H",IF(D521&lt;=4,"L","A")),IF(D521&lt;=15,"L","A"))),IF(OR(B521="SE",B521="CE"),IF(E521&gt;=4,IF(D521&gt;=6,"H","A"),IF(E521&gt;=2,IF(D521&gt;=20,"H",IF(D521&lt;=5,"L","A")),IF(D521&lt;=19,"L","A"))),IF(OR(B521="ALI",B521="AIE"),IF(E521&gt;=6,IF(D521&gt;=20,"H","A"),IF(E521&gt;=2,IF(D521&gt;=51,"H",IF(D521&lt;=19,"L","A")),IF(D521&lt;=50,"L","A"))),""))))</f>
        <v/>
      </c>
      <c r="J521" s="7" t="str">
        <f t="shared" ref="J521:J584" si="323">CONCATENATE(B521,C521)</f>
        <v/>
      </c>
      <c r="K521" s="9" t="str">
        <f t="shared" si="318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5">
      <c r="A522" s="119"/>
      <c r="B522" s="4"/>
      <c r="C522" s="4"/>
      <c r="D522" s="7"/>
      <c r="E522" s="7"/>
      <c r="F522" s="8" t="str">
        <f t="shared" si="319"/>
        <v/>
      </c>
      <c r="G522" s="7" t="str">
        <f t="shared" si="320"/>
        <v/>
      </c>
      <c r="H522" s="5" t="str">
        <f t="shared" si="321"/>
        <v/>
      </c>
      <c r="I522" s="116" t="str">
        <f t="shared" si="322"/>
        <v/>
      </c>
      <c r="J522" s="7" t="str">
        <f t="shared" si="323"/>
        <v/>
      </c>
      <c r="K522" s="9" t="str">
        <f t="shared" si="318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5">
      <c r="A523" s="119"/>
      <c r="B523" s="4"/>
      <c r="C523" s="4"/>
      <c r="D523" s="7"/>
      <c r="E523" s="7"/>
      <c r="F523" s="8" t="str">
        <f t="shared" si="319"/>
        <v/>
      </c>
      <c r="G523" s="7" t="str">
        <f t="shared" si="320"/>
        <v/>
      </c>
      <c r="H523" s="5" t="str">
        <f t="shared" si="321"/>
        <v/>
      </c>
      <c r="I523" s="116" t="str">
        <f t="shared" si="322"/>
        <v/>
      </c>
      <c r="J523" s="7" t="str">
        <f t="shared" si="323"/>
        <v/>
      </c>
      <c r="K523" s="9" t="str">
        <f t="shared" ref="K523:K586" si="324">IF(OR(H523="",H523=0),L523,H523)</f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5">
      <c r="A524" s="119"/>
      <c r="B524" s="4"/>
      <c r="C524" s="4"/>
      <c r="D524" s="7"/>
      <c r="E524" s="7"/>
      <c r="F524" s="8" t="str">
        <f t="shared" si="319"/>
        <v/>
      </c>
      <c r="G524" s="7" t="str">
        <f t="shared" si="320"/>
        <v/>
      </c>
      <c r="H524" s="5" t="str">
        <f t="shared" si="321"/>
        <v/>
      </c>
      <c r="I524" s="116" t="str">
        <f t="shared" si="322"/>
        <v/>
      </c>
      <c r="J524" s="7" t="str">
        <f t="shared" si="323"/>
        <v/>
      </c>
      <c r="K524" s="9" t="str">
        <f t="shared" si="324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5">
      <c r="A525" s="119"/>
      <c r="B525" s="4"/>
      <c r="C525" s="4"/>
      <c r="D525" s="7"/>
      <c r="E525" s="7"/>
      <c r="F525" s="8" t="str">
        <f t="shared" si="319"/>
        <v/>
      </c>
      <c r="G525" s="7" t="str">
        <f t="shared" si="320"/>
        <v/>
      </c>
      <c r="H525" s="5" t="str">
        <f t="shared" si="321"/>
        <v/>
      </c>
      <c r="I525" s="116" t="str">
        <f t="shared" si="322"/>
        <v/>
      </c>
      <c r="J525" s="7" t="str">
        <f t="shared" si="323"/>
        <v/>
      </c>
      <c r="K525" s="9" t="str">
        <f t="shared" si="324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5">
      <c r="A526" s="119"/>
      <c r="B526" s="4"/>
      <c r="C526" s="4"/>
      <c r="D526" s="7"/>
      <c r="E526" s="7"/>
      <c r="F526" s="8" t="str">
        <f t="shared" si="319"/>
        <v/>
      </c>
      <c r="G526" s="7" t="str">
        <f t="shared" si="320"/>
        <v/>
      </c>
      <c r="H526" s="5" t="str">
        <f t="shared" si="321"/>
        <v/>
      </c>
      <c r="I526" s="116" t="str">
        <f t="shared" si="322"/>
        <v/>
      </c>
      <c r="J526" s="7" t="str">
        <f t="shared" si="323"/>
        <v/>
      </c>
      <c r="K526" s="9" t="str">
        <f t="shared" si="324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5">
      <c r="A527" s="119"/>
      <c r="B527" s="4"/>
      <c r="C527" s="4"/>
      <c r="D527" s="7"/>
      <c r="E527" s="7"/>
      <c r="F527" s="8" t="str">
        <f t="shared" si="319"/>
        <v/>
      </c>
      <c r="G527" s="7" t="str">
        <f t="shared" si="320"/>
        <v/>
      </c>
      <c r="H527" s="5" t="str">
        <f t="shared" si="321"/>
        <v/>
      </c>
      <c r="I527" s="116" t="str">
        <f t="shared" si="322"/>
        <v/>
      </c>
      <c r="J527" s="7" t="str">
        <f t="shared" si="323"/>
        <v/>
      </c>
      <c r="K527" s="9" t="str">
        <f t="shared" si="324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5">
      <c r="A528" s="119"/>
      <c r="B528" s="4"/>
      <c r="C528" s="4"/>
      <c r="D528" s="7"/>
      <c r="E528" s="7"/>
      <c r="F528" s="8" t="str">
        <f t="shared" si="319"/>
        <v/>
      </c>
      <c r="G528" s="7" t="str">
        <f t="shared" si="320"/>
        <v/>
      </c>
      <c r="H528" s="5" t="str">
        <f t="shared" si="321"/>
        <v/>
      </c>
      <c r="I528" s="116" t="str">
        <f t="shared" si="322"/>
        <v/>
      </c>
      <c r="J528" s="7" t="str">
        <f t="shared" si="323"/>
        <v/>
      </c>
      <c r="K528" s="9" t="str">
        <f t="shared" si="324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5">
      <c r="A529" s="119"/>
      <c r="B529" s="4"/>
      <c r="C529" s="4"/>
      <c r="D529" s="7"/>
      <c r="E529" s="7"/>
      <c r="F529" s="8" t="str">
        <f t="shared" si="319"/>
        <v/>
      </c>
      <c r="G529" s="7" t="str">
        <f t="shared" si="320"/>
        <v/>
      </c>
      <c r="H529" s="5" t="str">
        <f t="shared" si="321"/>
        <v/>
      </c>
      <c r="I529" s="116" t="str">
        <f t="shared" si="322"/>
        <v/>
      </c>
      <c r="J529" s="7" t="str">
        <f t="shared" si="323"/>
        <v/>
      </c>
      <c r="K529" s="9" t="str">
        <f t="shared" si="324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5">
      <c r="A530" s="119"/>
      <c r="B530" s="4"/>
      <c r="C530" s="4"/>
      <c r="D530" s="7"/>
      <c r="E530" s="7"/>
      <c r="F530" s="8" t="str">
        <f t="shared" si="319"/>
        <v/>
      </c>
      <c r="G530" s="7" t="str">
        <f t="shared" si="320"/>
        <v/>
      </c>
      <c r="H530" s="5" t="str">
        <f t="shared" si="321"/>
        <v/>
      </c>
      <c r="I530" s="116" t="str">
        <f t="shared" si="322"/>
        <v/>
      </c>
      <c r="J530" s="7" t="str">
        <f t="shared" si="323"/>
        <v/>
      </c>
      <c r="K530" s="9" t="str">
        <f t="shared" si="324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5">
      <c r="A531" s="119"/>
      <c r="B531" s="4"/>
      <c r="C531" s="4"/>
      <c r="D531" s="7"/>
      <c r="E531" s="7"/>
      <c r="F531" s="8" t="str">
        <f t="shared" si="319"/>
        <v/>
      </c>
      <c r="G531" s="7" t="str">
        <f t="shared" si="320"/>
        <v/>
      </c>
      <c r="H531" s="5" t="str">
        <f t="shared" si="321"/>
        <v/>
      </c>
      <c r="I531" s="116" t="str">
        <f t="shared" si="322"/>
        <v/>
      </c>
      <c r="J531" s="7" t="str">
        <f t="shared" si="323"/>
        <v/>
      </c>
      <c r="K531" s="9" t="str">
        <f t="shared" si="324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5">
      <c r="A532" s="119"/>
      <c r="B532" s="4"/>
      <c r="C532" s="4"/>
      <c r="D532" s="7"/>
      <c r="E532" s="7"/>
      <c r="F532" s="8" t="str">
        <f t="shared" si="319"/>
        <v/>
      </c>
      <c r="G532" s="7" t="str">
        <f t="shared" si="320"/>
        <v/>
      </c>
      <c r="H532" s="5" t="str">
        <f t="shared" si="321"/>
        <v/>
      </c>
      <c r="I532" s="116" t="str">
        <f t="shared" si="322"/>
        <v/>
      </c>
      <c r="J532" s="7" t="str">
        <f t="shared" si="323"/>
        <v/>
      </c>
      <c r="K532" s="9" t="str">
        <f t="shared" si="324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5">
      <c r="A533" s="119"/>
      <c r="B533" s="4"/>
      <c r="C533" s="4"/>
      <c r="D533" s="7"/>
      <c r="E533" s="7"/>
      <c r="F533" s="8" t="str">
        <f t="shared" si="319"/>
        <v/>
      </c>
      <c r="G533" s="7" t="str">
        <f t="shared" si="320"/>
        <v/>
      </c>
      <c r="H533" s="5" t="str">
        <f t="shared" si="321"/>
        <v/>
      </c>
      <c r="I533" s="116" t="str">
        <f t="shared" si="322"/>
        <v/>
      </c>
      <c r="J533" s="7" t="str">
        <f t="shared" si="323"/>
        <v/>
      </c>
      <c r="K533" s="9" t="str">
        <f t="shared" si="324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5">
      <c r="A534" s="119"/>
      <c r="B534" s="4"/>
      <c r="C534" s="4"/>
      <c r="D534" s="7"/>
      <c r="E534" s="7"/>
      <c r="F534" s="8" t="str">
        <f t="shared" si="319"/>
        <v/>
      </c>
      <c r="G534" s="7" t="str">
        <f t="shared" si="320"/>
        <v/>
      </c>
      <c r="H534" s="5" t="str">
        <f t="shared" si="321"/>
        <v/>
      </c>
      <c r="I534" s="116" t="str">
        <f t="shared" si="322"/>
        <v/>
      </c>
      <c r="J534" s="7" t="str">
        <f t="shared" si="323"/>
        <v/>
      </c>
      <c r="K534" s="9" t="str">
        <f t="shared" si="324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5">
      <c r="A535" s="119"/>
      <c r="B535" s="4"/>
      <c r="C535" s="4"/>
      <c r="D535" s="7"/>
      <c r="E535" s="7"/>
      <c r="F535" s="8" t="str">
        <f t="shared" si="319"/>
        <v/>
      </c>
      <c r="G535" s="7" t="str">
        <f t="shared" si="320"/>
        <v/>
      </c>
      <c r="H535" s="5" t="str">
        <f t="shared" si="321"/>
        <v/>
      </c>
      <c r="I535" s="116" t="str">
        <f t="shared" si="322"/>
        <v/>
      </c>
      <c r="J535" s="7" t="str">
        <f t="shared" si="323"/>
        <v/>
      </c>
      <c r="K535" s="9" t="str">
        <f t="shared" si="324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5">
      <c r="A536" s="119"/>
      <c r="B536" s="4"/>
      <c r="C536" s="4"/>
      <c r="D536" s="7"/>
      <c r="E536" s="7"/>
      <c r="F536" s="8" t="str">
        <f t="shared" si="319"/>
        <v/>
      </c>
      <c r="G536" s="7" t="str">
        <f t="shared" si="320"/>
        <v/>
      </c>
      <c r="H536" s="5" t="str">
        <f t="shared" si="321"/>
        <v/>
      </c>
      <c r="I536" s="116" t="str">
        <f t="shared" si="322"/>
        <v/>
      </c>
      <c r="J536" s="7" t="str">
        <f t="shared" si="323"/>
        <v/>
      </c>
      <c r="K536" s="9" t="str">
        <f t="shared" si="324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5">
      <c r="A537" s="119"/>
      <c r="B537" s="4"/>
      <c r="C537" s="4"/>
      <c r="D537" s="7"/>
      <c r="E537" s="7"/>
      <c r="F537" s="8" t="str">
        <f t="shared" si="319"/>
        <v/>
      </c>
      <c r="G537" s="7" t="str">
        <f t="shared" si="320"/>
        <v/>
      </c>
      <c r="H537" s="5" t="str">
        <f t="shared" si="321"/>
        <v/>
      </c>
      <c r="I537" s="116" t="str">
        <f t="shared" si="322"/>
        <v/>
      </c>
      <c r="J537" s="7" t="str">
        <f t="shared" si="323"/>
        <v/>
      </c>
      <c r="K537" s="9" t="str">
        <f t="shared" si="324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5">
      <c r="A538" s="119"/>
      <c r="B538" s="4"/>
      <c r="C538" s="4"/>
      <c r="D538" s="7"/>
      <c r="E538" s="7"/>
      <c r="F538" s="8" t="str">
        <f t="shared" si="319"/>
        <v/>
      </c>
      <c r="G538" s="7" t="str">
        <f t="shared" si="320"/>
        <v/>
      </c>
      <c r="H538" s="5" t="str">
        <f t="shared" si="321"/>
        <v/>
      </c>
      <c r="I538" s="116" t="str">
        <f t="shared" si="322"/>
        <v/>
      </c>
      <c r="J538" s="7" t="str">
        <f t="shared" si="323"/>
        <v/>
      </c>
      <c r="K538" s="9" t="str">
        <f t="shared" si="324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5">
      <c r="A539" s="119"/>
      <c r="B539" s="4"/>
      <c r="C539" s="4"/>
      <c r="D539" s="7"/>
      <c r="E539" s="7"/>
      <c r="F539" s="8" t="str">
        <f t="shared" si="319"/>
        <v/>
      </c>
      <c r="G539" s="7" t="str">
        <f t="shared" si="320"/>
        <v/>
      </c>
      <c r="H539" s="5" t="str">
        <f t="shared" si="321"/>
        <v/>
      </c>
      <c r="I539" s="116" t="str">
        <f t="shared" si="322"/>
        <v/>
      </c>
      <c r="J539" s="7" t="str">
        <f t="shared" si="323"/>
        <v/>
      </c>
      <c r="K539" s="9" t="str">
        <f t="shared" si="324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5">
      <c r="A540" s="119"/>
      <c r="B540" s="4"/>
      <c r="C540" s="4"/>
      <c r="D540" s="7"/>
      <c r="E540" s="7"/>
      <c r="F540" s="8" t="str">
        <f t="shared" si="319"/>
        <v/>
      </c>
      <c r="G540" s="7" t="str">
        <f t="shared" si="320"/>
        <v/>
      </c>
      <c r="H540" s="5" t="str">
        <f t="shared" si="321"/>
        <v/>
      </c>
      <c r="I540" s="116" t="str">
        <f t="shared" si="322"/>
        <v/>
      </c>
      <c r="J540" s="7" t="str">
        <f t="shared" si="323"/>
        <v/>
      </c>
      <c r="K540" s="9" t="str">
        <f t="shared" si="324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5">
      <c r="A541" s="119"/>
      <c r="B541" s="4"/>
      <c r="C541" s="4"/>
      <c r="D541" s="7"/>
      <c r="E541" s="7"/>
      <c r="F541" s="8" t="str">
        <f t="shared" si="319"/>
        <v/>
      </c>
      <c r="G541" s="7" t="str">
        <f t="shared" si="320"/>
        <v/>
      </c>
      <c r="H541" s="5" t="str">
        <f t="shared" si="321"/>
        <v/>
      </c>
      <c r="I541" s="116" t="str">
        <f t="shared" si="322"/>
        <v/>
      </c>
      <c r="J541" s="7" t="str">
        <f t="shared" si="323"/>
        <v/>
      </c>
      <c r="K541" s="9" t="str">
        <f t="shared" si="324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5">
      <c r="A542" s="119"/>
      <c r="B542" s="4"/>
      <c r="C542" s="4"/>
      <c r="D542" s="7"/>
      <c r="E542" s="7"/>
      <c r="F542" s="8" t="str">
        <f t="shared" si="319"/>
        <v/>
      </c>
      <c r="G542" s="7" t="str">
        <f t="shared" si="320"/>
        <v/>
      </c>
      <c r="H542" s="5" t="str">
        <f t="shared" si="321"/>
        <v/>
      </c>
      <c r="I542" s="116" t="str">
        <f t="shared" si="322"/>
        <v/>
      </c>
      <c r="J542" s="7" t="str">
        <f t="shared" si="323"/>
        <v/>
      </c>
      <c r="K542" s="9" t="str">
        <f t="shared" si="324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5">
      <c r="A543" s="119"/>
      <c r="B543" s="4"/>
      <c r="C543" s="4"/>
      <c r="D543" s="7"/>
      <c r="E543" s="7"/>
      <c r="F543" s="8" t="str">
        <f t="shared" si="319"/>
        <v/>
      </c>
      <c r="G543" s="7" t="str">
        <f t="shared" si="320"/>
        <v/>
      </c>
      <c r="H543" s="5" t="str">
        <f t="shared" si="321"/>
        <v/>
      </c>
      <c r="I543" s="116" t="str">
        <f t="shared" si="322"/>
        <v/>
      </c>
      <c r="J543" s="7" t="str">
        <f t="shared" si="323"/>
        <v/>
      </c>
      <c r="K543" s="9" t="str">
        <f t="shared" si="324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5">
      <c r="A544" s="119"/>
      <c r="B544" s="4"/>
      <c r="C544" s="4"/>
      <c r="D544" s="7"/>
      <c r="E544" s="7"/>
      <c r="F544" s="8" t="str">
        <f t="shared" si="319"/>
        <v/>
      </c>
      <c r="G544" s="7" t="str">
        <f t="shared" si="320"/>
        <v/>
      </c>
      <c r="H544" s="5" t="str">
        <f t="shared" si="321"/>
        <v/>
      </c>
      <c r="I544" s="116" t="str">
        <f t="shared" si="322"/>
        <v/>
      </c>
      <c r="J544" s="7" t="str">
        <f t="shared" si="323"/>
        <v/>
      </c>
      <c r="K544" s="9" t="str">
        <f t="shared" si="324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5">
      <c r="A545" s="119"/>
      <c r="B545" s="4"/>
      <c r="C545" s="4"/>
      <c r="D545" s="7"/>
      <c r="E545" s="7"/>
      <c r="F545" s="8" t="str">
        <f t="shared" si="319"/>
        <v/>
      </c>
      <c r="G545" s="7" t="str">
        <f t="shared" si="320"/>
        <v/>
      </c>
      <c r="H545" s="5" t="str">
        <f t="shared" si="321"/>
        <v/>
      </c>
      <c r="I545" s="116" t="str">
        <f t="shared" si="322"/>
        <v/>
      </c>
      <c r="J545" s="7" t="str">
        <f t="shared" si="323"/>
        <v/>
      </c>
      <c r="K545" s="9" t="str">
        <f t="shared" si="324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5">
      <c r="A546" s="119"/>
      <c r="B546" s="4"/>
      <c r="C546" s="4"/>
      <c r="D546" s="7"/>
      <c r="E546" s="7"/>
      <c r="F546" s="8" t="str">
        <f t="shared" si="319"/>
        <v/>
      </c>
      <c r="G546" s="7" t="str">
        <f t="shared" si="320"/>
        <v/>
      </c>
      <c r="H546" s="5" t="str">
        <f t="shared" si="321"/>
        <v/>
      </c>
      <c r="I546" s="116" t="str">
        <f t="shared" si="322"/>
        <v/>
      </c>
      <c r="J546" s="7" t="str">
        <f t="shared" si="323"/>
        <v/>
      </c>
      <c r="K546" s="9" t="str">
        <f t="shared" si="324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5">
      <c r="A547" s="119"/>
      <c r="B547" s="4"/>
      <c r="C547" s="4"/>
      <c r="D547" s="7"/>
      <c r="E547" s="7"/>
      <c r="F547" s="8" t="str">
        <f t="shared" si="319"/>
        <v/>
      </c>
      <c r="G547" s="7" t="str">
        <f t="shared" si="320"/>
        <v/>
      </c>
      <c r="H547" s="5" t="str">
        <f t="shared" si="321"/>
        <v/>
      </c>
      <c r="I547" s="116" t="str">
        <f t="shared" si="322"/>
        <v/>
      </c>
      <c r="J547" s="7" t="str">
        <f t="shared" si="323"/>
        <v/>
      </c>
      <c r="K547" s="9" t="str">
        <f t="shared" si="324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5">
      <c r="A548" s="119"/>
      <c r="B548" s="4"/>
      <c r="C548" s="4"/>
      <c r="D548" s="7"/>
      <c r="E548" s="7"/>
      <c r="F548" s="8" t="str">
        <f t="shared" si="319"/>
        <v/>
      </c>
      <c r="G548" s="7" t="str">
        <f t="shared" si="320"/>
        <v/>
      </c>
      <c r="H548" s="5" t="str">
        <f t="shared" si="321"/>
        <v/>
      </c>
      <c r="I548" s="116" t="str">
        <f t="shared" si="322"/>
        <v/>
      </c>
      <c r="J548" s="7" t="str">
        <f t="shared" si="323"/>
        <v/>
      </c>
      <c r="K548" s="9" t="str">
        <f t="shared" si="324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5">
      <c r="A549" s="119"/>
      <c r="B549" s="4"/>
      <c r="C549" s="4"/>
      <c r="D549" s="7"/>
      <c r="E549" s="7"/>
      <c r="F549" s="8" t="str">
        <f t="shared" si="319"/>
        <v/>
      </c>
      <c r="G549" s="7" t="str">
        <f t="shared" si="320"/>
        <v/>
      </c>
      <c r="H549" s="5" t="str">
        <f t="shared" si="321"/>
        <v/>
      </c>
      <c r="I549" s="116" t="str">
        <f t="shared" si="322"/>
        <v/>
      </c>
      <c r="J549" s="7" t="str">
        <f t="shared" si="323"/>
        <v/>
      </c>
      <c r="K549" s="9" t="str">
        <f t="shared" si="324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5">
      <c r="A550" s="119"/>
      <c r="B550" s="4"/>
      <c r="C550" s="4"/>
      <c r="D550" s="7"/>
      <c r="E550" s="7"/>
      <c r="F550" s="8" t="str">
        <f t="shared" si="319"/>
        <v/>
      </c>
      <c r="G550" s="7" t="str">
        <f t="shared" si="320"/>
        <v/>
      </c>
      <c r="H550" s="5" t="str">
        <f t="shared" si="321"/>
        <v/>
      </c>
      <c r="I550" s="116" t="str">
        <f t="shared" si="322"/>
        <v/>
      </c>
      <c r="J550" s="7" t="str">
        <f t="shared" si="323"/>
        <v/>
      </c>
      <c r="K550" s="9" t="str">
        <f t="shared" si="324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5">
      <c r="A551" s="119"/>
      <c r="B551" s="4"/>
      <c r="C551" s="4"/>
      <c r="D551" s="7"/>
      <c r="E551" s="7"/>
      <c r="F551" s="8" t="str">
        <f t="shared" si="319"/>
        <v/>
      </c>
      <c r="G551" s="7" t="str">
        <f t="shared" si="320"/>
        <v/>
      </c>
      <c r="H551" s="5" t="str">
        <f t="shared" si="321"/>
        <v/>
      </c>
      <c r="I551" s="116" t="str">
        <f t="shared" si="322"/>
        <v/>
      </c>
      <c r="J551" s="7" t="str">
        <f t="shared" si="323"/>
        <v/>
      </c>
      <c r="K551" s="9" t="str">
        <f t="shared" si="324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5">
      <c r="A552" s="119"/>
      <c r="B552" s="4"/>
      <c r="C552" s="4"/>
      <c r="D552" s="7"/>
      <c r="E552" s="7"/>
      <c r="F552" s="8" t="str">
        <f t="shared" si="319"/>
        <v/>
      </c>
      <c r="G552" s="7" t="str">
        <f t="shared" si="320"/>
        <v/>
      </c>
      <c r="H552" s="5" t="str">
        <f t="shared" si="321"/>
        <v/>
      </c>
      <c r="I552" s="116" t="str">
        <f t="shared" si="322"/>
        <v/>
      </c>
      <c r="J552" s="7" t="str">
        <f t="shared" si="323"/>
        <v/>
      </c>
      <c r="K552" s="9" t="str">
        <f t="shared" si="324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5">
      <c r="A553" s="119"/>
      <c r="B553" s="4"/>
      <c r="C553" s="4"/>
      <c r="D553" s="7"/>
      <c r="E553" s="7"/>
      <c r="F553" s="8" t="str">
        <f t="shared" si="319"/>
        <v/>
      </c>
      <c r="G553" s="7" t="str">
        <f t="shared" si="320"/>
        <v/>
      </c>
      <c r="H553" s="5" t="str">
        <f t="shared" si="321"/>
        <v/>
      </c>
      <c r="I553" s="116" t="str">
        <f t="shared" si="322"/>
        <v/>
      </c>
      <c r="J553" s="7" t="str">
        <f t="shared" si="323"/>
        <v/>
      </c>
      <c r="K553" s="9" t="str">
        <f t="shared" si="324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5">
      <c r="A554" s="119"/>
      <c r="B554" s="4"/>
      <c r="C554" s="4"/>
      <c r="D554" s="7"/>
      <c r="E554" s="7"/>
      <c r="F554" s="8" t="str">
        <f t="shared" si="319"/>
        <v/>
      </c>
      <c r="G554" s="7" t="str">
        <f t="shared" si="320"/>
        <v/>
      </c>
      <c r="H554" s="5" t="str">
        <f t="shared" si="321"/>
        <v/>
      </c>
      <c r="I554" s="116" t="str">
        <f t="shared" si="322"/>
        <v/>
      </c>
      <c r="J554" s="7" t="str">
        <f t="shared" si="323"/>
        <v/>
      </c>
      <c r="K554" s="9" t="str">
        <f t="shared" si="324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5">
      <c r="A555" s="119"/>
      <c r="B555" s="4"/>
      <c r="C555" s="4"/>
      <c r="D555" s="7"/>
      <c r="E555" s="7"/>
      <c r="F555" s="8" t="str">
        <f t="shared" si="319"/>
        <v/>
      </c>
      <c r="G555" s="7" t="str">
        <f t="shared" si="320"/>
        <v/>
      </c>
      <c r="H555" s="5" t="str">
        <f t="shared" si="321"/>
        <v/>
      </c>
      <c r="I555" s="116" t="str">
        <f t="shared" si="322"/>
        <v/>
      </c>
      <c r="J555" s="7" t="str">
        <f t="shared" si="323"/>
        <v/>
      </c>
      <c r="K555" s="9" t="str">
        <f t="shared" si="324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5">
      <c r="A556" s="119"/>
      <c r="B556" s="4"/>
      <c r="C556" s="4"/>
      <c r="D556" s="7"/>
      <c r="E556" s="7"/>
      <c r="F556" s="8" t="str">
        <f t="shared" si="319"/>
        <v/>
      </c>
      <c r="G556" s="7" t="str">
        <f t="shared" si="320"/>
        <v/>
      </c>
      <c r="H556" s="5" t="str">
        <f t="shared" si="321"/>
        <v/>
      </c>
      <c r="I556" s="116" t="str">
        <f t="shared" si="322"/>
        <v/>
      </c>
      <c r="J556" s="7" t="str">
        <f t="shared" si="323"/>
        <v/>
      </c>
      <c r="K556" s="9" t="str">
        <f t="shared" si="324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5">
      <c r="A557" s="119"/>
      <c r="B557" s="4"/>
      <c r="C557" s="4"/>
      <c r="D557" s="7"/>
      <c r="E557" s="7"/>
      <c r="F557" s="8" t="str">
        <f t="shared" si="319"/>
        <v/>
      </c>
      <c r="G557" s="7" t="str">
        <f t="shared" si="320"/>
        <v/>
      </c>
      <c r="H557" s="5" t="str">
        <f t="shared" si="321"/>
        <v/>
      </c>
      <c r="I557" s="116" t="str">
        <f t="shared" si="322"/>
        <v/>
      </c>
      <c r="J557" s="7" t="str">
        <f t="shared" si="323"/>
        <v/>
      </c>
      <c r="K557" s="9" t="str">
        <f t="shared" si="324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5">
      <c r="A558" s="119"/>
      <c r="B558" s="4"/>
      <c r="C558" s="4"/>
      <c r="D558" s="7"/>
      <c r="E558" s="7"/>
      <c r="F558" s="8" t="str">
        <f t="shared" si="319"/>
        <v/>
      </c>
      <c r="G558" s="7" t="str">
        <f t="shared" si="320"/>
        <v/>
      </c>
      <c r="H558" s="5" t="str">
        <f t="shared" si="321"/>
        <v/>
      </c>
      <c r="I558" s="116" t="str">
        <f t="shared" si="322"/>
        <v/>
      </c>
      <c r="J558" s="7" t="str">
        <f t="shared" si="323"/>
        <v/>
      </c>
      <c r="K558" s="9" t="str">
        <f t="shared" si="324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5">
      <c r="A559" s="119"/>
      <c r="B559" s="4"/>
      <c r="C559" s="4"/>
      <c r="D559" s="7"/>
      <c r="E559" s="7"/>
      <c r="F559" s="8" t="str">
        <f t="shared" si="319"/>
        <v/>
      </c>
      <c r="G559" s="7" t="str">
        <f t="shared" si="320"/>
        <v/>
      </c>
      <c r="H559" s="5" t="str">
        <f t="shared" si="321"/>
        <v/>
      </c>
      <c r="I559" s="116" t="str">
        <f t="shared" si="322"/>
        <v/>
      </c>
      <c r="J559" s="7" t="str">
        <f t="shared" si="323"/>
        <v/>
      </c>
      <c r="K559" s="9" t="str">
        <f t="shared" si="324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5">
      <c r="A560" s="119"/>
      <c r="B560" s="4"/>
      <c r="C560" s="4"/>
      <c r="D560" s="7"/>
      <c r="E560" s="7"/>
      <c r="F560" s="8" t="str">
        <f t="shared" si="319"/>
        <v/>
      </c>
      <c r="G560" s="7" t="str">
        <f t="shared" si="320"/>
        <v/>
      </c>
      <c r="H560" s="5" t="str">
        <f t="shared" si="321"/>
        <v/>
      </c>
      <c r="I560" s="116" t="str">
        <f t="shared" si="322"/>
        <v/>
      </c>
      <c r="J560" s="7" t="str">
        <f t="shared" si="323"/>
        <v/>
      </c>
      <c r="K560" s="9" t="str">
        <f t="shared" si="324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5">
      <c r="A561" s="119"/>
      <c r="B561" s="4"/>
      <c r="C561" s="4"/>
      <c r="D561" s="7"/>
      <c r="E561" s="7"/>
      <c r="F561" s="8" t="str">
        <f t="shared" si="319"/>
        <v/>
      </c>
      <c r="G561" s="7" t="str">
        <f t="shared" si="320"/>
        <v/>
      </c>
      <c r="H561" s="5" t="str">
        <f t="shared" si="321"/>
        <v/>
      </c>
      <c r="I561" s="116" t="str">
        <f t="shared" si="322"/>
        <v/>
      </c>
      <c r="J561" s="7" t="str">
        <f t="shared" si="323"/>
        <v/>
      </c>
      <c r="K561" s="9" t="str">
        <f t="shared" si="324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5">
      <c r="A562" s="119"/>
      <c r="B562" s="4"/>
      <c r="C562" s="4"/>
      <c r="D562" s="7"/>
      <c r="E562" s="7"/>
      <c r="F562" s="8" t="str">
        <f t="shared" si="319"/>
        <v/>
      </c>
      <c r="G562" s="7" t="str">
        <f t="shared" si="320"/>
        <v/>
      </c>
      <c r="H562" s="5" t="str">
        <f t="shared" si="321"/>
        <v/>
      </c>
      <c r="I562" s="116" t="str">
        <f t="shared" si="322"/>
        <v/>
      </c>
      <c r="J562" s="7" t="str">
        <f t="shared" si="323"/>
        <v/>
      </c>
      <c r="K562" s="9" t="str">
        <f t="shared" si="324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5">
      <c r="A563" s="119"/>
      <c r="B563" s="4"/>
      <c r="C563" s="4"/>
      <c r="D563" s="7"/>
      <c r="E563" s="7"/>
      <c r="F563" s="8" t="str">
        <f t="shared" si="319"/>
        <v/>
      </c>
      <c r="G563" s="7" t="str">
        <f t="shared" si="320"/>
        <v/>
      </c>
      <c r="H563" s="5" t="str">
        <f t="shared" si="321"/>
        <v/>
      </c>
      <c r="I563" s="116" t="str">
        <f t="shared" si="322"/>
        <v/>
      </c>
      <c r="J563" s="7" t="str">
        <f t="shared" si="323"/>
        <v/>
      </c>
      <c r="K563" s="9" t="str">
        <f t="shared" si="324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5">
      <c r="A564" s="119"/>
      <c r="B564" s="4"/>
      <c r="C564" s="4"/>
      <c r="D564" s="7"/>
      <c r="E564" s="7"/>
      <c r="F564" s="8" t="str">
        <f t="shared" si="319"/>
        <v/>
      </c>
      <c r="G564" s="7" t="str">
        <f t="shared" si="320"/>
        <v/>
      </c>
      <c r="H564" s="5" t="str">
        <f t="shared" si="321"/>
        <v/>
      </c>
      <c r="I564" s="116" t="str">
        <f t="shared" si="322"/>
        <v/>
      </c>
      <c r="J564" s="7" t="str">
        <f t="shared" si="323"/>
        <v/>
      </c>
      <c r="K564" s="9" t="str">
        <f t="shared" si="324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5">
      <c r="A565" s="119"/>
      <c r="B565" s="4"/>
      <c r="C565" s="4"/>
      <c r="D565" s="7"/>
      <c r="E565" s="7"/>
      <c r="F565" s="8" t="str">
        <f t="shared" si="319"/>
        <v/>
      </c>
      <c r="G565" s="7" t="str">
        <f t="shared" si="320"/>
        <v/>
      </c>
      <c r="H565" s="5" t="str">
        <f t="shared" si="321"/>
        <v/>
      </c>
      <c r="I565" s="116" t="str">
        <f t="shared" si="322"/>
        <v/>
      </c>
      <c r="J565" s="7" t="str">
        <f t="shared" si="323"/>
        <v/>
      </c>
      <c r="K565" s="9" t="str">
        <f t="shared" si="324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5">
      <c r="A566" s="119"/>
      <c r="B566" s="4"/>
      <c r="C566" s="4"/>
      <c r="D566" s="7"/>
      <c r="E566" s="7"/>
      <c r="F566" s="8" t="str">
        <f t="shared" si="319"/>
        <v/>
      </c>
      <c r="G566" s="7" t="str">
        <f t="shared" si="320"/>
        <v/>
      </c>
      <c r="H566" s="5" t="str">
        <f t="shared" si="321"/>
        <v/>
      </c>
      <c r="I566" s="116" t="str">
        <f t="shared" si="322"/>
        <v/>
      </c>
      <c r="J566" s="7" t="str">
        <f t="shared" si="323"/>
        <v/>
      </c>
      <c r="K566" s="9" t="str">
        <f t="shared" si="324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5">
      <c r="A567" s="119"/>
      <c r="B567" s="4"/>
      <c r="C567" s="4"/>
      <c r="D567" s="7"/>
      <c r="E567" s="7"/>
      <c r="F567" s="8" t="str">
        <f t="shared" si="319"/>
        <v/>
      </c>
      <c r="G567" s="7" t="str">
        <f t="shared" si="320"/>
        <v/>
      </c>
      <c r="H567" s="5" t="str">
        <f t="shared" si="321"/>
        <v/>
      </c>
      <c r="I567" s="116" t="str">
        <f t="shared" si="322"/>
        <v/>
      </c>
      <c r="J567" s="7" t="str">
        <f t="shared" si="323"/>
        <v/>
      </c>
      <c r="K567" s="9" t="str">
        <f t="shared" si="324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5">
      <c r="A568" s="119"/>
      <c r="B568" s="4"/>
      <c r="C568" s="4"/>
      <c r="D568" s="7"/>
      <c r="E568" s="7"/>
      <c r="F568" s="8" t="str">
        <f t="shared" si="319"/>
        <v/>
      </c>
      <c r="G568" s="7" t="str">
        <f t="shared" si="320"/>
        <v/>
      </c>
      <c r="H568" s="5" t="str">
        <f t="shared" si="321"/>
        <v/>
      </c>
      <c r="I568" s="116" t="str">
        <f t="shared" si="322"/>
        <v/>
      </c>
      <c r="J568" s="7" t="str">
        <f t="shared" si="323"/>
        <v/>
      </c>
      <c r="K568" s="9" t="str">
        <f t="shared" si="324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5">
      <c r="A569" s="119"/>
      <c r="B569" s="4"/>
      <c r="C569" s="4"/>
      <c r="D569" s="7"/>
      <c r="E569" s="7"/>
      <c r="F569" s="8" t="str">
        <f t="shared" si="319"/>
        <v/>
      </c>
      <c r="G569" s="7" t="str">
        <f t="shared" si="320"/>
        <v/>
      </c>
      <c r="H569" s="5" t="str">
        <f t="shared" si="321"/>
        <v/>
      </c>
      <c r="I569" s="116" t="str">
        <f t="shared" si="322"/>
        <v/>
      </c>
      <c r="J569" s="7" t="str">
        <f t="shared" si="323"/>
        <v/>
      </c>
      <c r="K569" s="9" t="str">
        <f t="shared" si="324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5">
      <c r="A570" s="119"/>
      <c r="B570" s="4"/>
      <c r="C570" s="4"/>
      <c r="D570" s="7"/>
      <c r="E570" s="7"/>
      <c r="F570" s="8" t="str">
        <f t="shared" si="319"/>
        <v/>
      </c>
      <c r="G570" s="7" t="str">
        <f t="shared" si="320"/>
        <v/>
      </c>
      <c r="H570" s="5" t="str">
        <f t="shared" si="321"/>
        <v/>
      </c>
      <c r="I570" s="116" t="str">
        <f t="shared" si="322"/>
        <v/>
      </c>
      <c r="J570" s="7" t="str">
        <f t="shared" si="323"/>
        <v/>
      </c>
      <c r="K570" s="9" t="str">
        <f t="shared" si="324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5">
      <c r="A571" s="119"/>
      <c r="B571" s="4"/>
      <c r="C571" s="4"/>
      <c r="D571" s="7"/>
      <c r="E571" s="7"/>
      <c r="F571" s="8" t="str">
        <f t="shared" si="319"/>
        <v/>
      </c>
      <c r="G571" s="7" t="str">
        <f t="shared" si="320"/>
        <v/>
      </c>
      <c r="H571" s="5" t="str">
        <f t="shared" si="321"/>
        <v/>
      </c>
      <c r="I571" s="116" t="str">
        <f t="shared" si="322"/>
        <v/>
      </c>
      <c r="J571" s="7" t="str">
        <f t="shared" si="323"/>
        <v/>
      </c>
      <c r="K571" s="9" t="str">
        <f t="shared" si="324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5">
      <c r="A572" s="119"/>
      <c r="B572" s="4"/>
      <c r="C572" s="4"/>
      <c r="D572" s="7"/>
      <c r="E572" s="7"/>
      <c r="F572" s="8" t="str">
        <f t="shared" si="319"/>
        <v/>
      </c>
      <c r="G572" s="7" t="str">
        <f t="shared" si="320"/>
        <v/>
      </c>
      <c r="H572" s="5" t="str">
        <f t="shared" si="321"/>
        <v/>
      </c>
      <c r="I572" s="116" t="str">
        <f t="shared" si="322"/>
        <v/>
      </c>
      <c r="J572" s="7" t="str">
        <f t="shared" si="323"/>
        <v/>
      </c>
      <c r="K572" s="9" t="str">
        <f t="shared" si="324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5">
      <c r="A573" s="119"/>
      <c r="B573" s="4"/>
      <c r="C573" s="4"/>
      <c r="D573" s="7"/>
      <c r="E573" s="7"/>
      <c r="F573" s="8" t="str">
        <f t="shared" si="319"/>
        <v/>
      </c>
      <c r="G573" s="7" t="str">
        <f t="shared" si="320"/>
        <v/>
      </c>
      <c r="H573" s="5" t="str">
        <f t="shared" si="321"/>
        <v/>
      </c>
      <c r="I573" s="116" t="str">
        <f t="shared" si="322"/>
        <v/>
      </c>
      <c r="J573" s="7" t="str">
        <f t="shared" si="323"/>
        <v/>
      </c>
      <c r="K573" s="9" t="str">
        <f t="shared" si="324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5">
      <c r="A574" s="119"/>
      <c r="B574" s="4"/>
      <c r="C574" s="4"/>
      <c r="D574" s="7"/>
      <c r="E574" s="7"/>
      <c r="F574" s="8" t="str">
        <f t="shared" si="319"/>
        <v/>
      </c>
      <c r="G574" s="7" t="str">
        <f t="shared" si="320"/>
        <v/>
      </c>
      <c r="H574" s="5" t="str">
        <f t="shared" si="321"/>
        <v/>
      </c>
      <c r="I574" s="116" t="str">
        <f t="shared" si="322"/>
        <v/>
      </c>
      <c r="J574" s="7" t="str">
        <f t="shared" si="323"/>
        <v/>
      </c>
      <c r="K574" s="9" t="str">
        <f t="shared" si="324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5">
      <c r="A575" s="119"/>
      <c r="B575" s="4"/>
      <c r="C575" s="4"/>
      <c r="D575" s="7"/>
      <c r="E575" s="7"/>
      <c r="F575" s="8" t="str">
        <f t="shared" si="319"/>
        <v/>
      </c>
      <c r="G575" s="7" t="str">
        <f t="shared" si="320"/>
        <v/>
      </c>
      <c r="H575" s="5" t="str">
        <f t="shared" si="321"/>
        <v/>
      </c>
      <c r="I575" s="116" t="str">
        <f t="shared" si="322"/>
        <v/>
      </c>
      <c r="J575" s="7" t="str">
        <f t="shared" si="323"/>
        <v/>
      </c>
      <c r="K575" s="9" t="str">
        <f t="shared" si="324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5">
      <c r="A576" s="119"/>
      <c r="B576" s="4"/>
      <c r="C576" s="4"/>
      <c r="D576" s="7"/>
      <c r="E576" s="7"/>
      <c r="F576" s="8" t="str">
        <f t="shared" si="319"/>
        <v/>
      </c>
      <c r="G576" s="7" t="str">
        <f t="shared" si="320"/>
        <v/>
      </c>
      <c r="H576" s="5" t="str">
        <f t="shared" si="321"/>
        <v/>
      </c>
      <c r="I576" s="116" t="str">
        <f t="shared" si="322"/>
        <v/>
      </c>
      <c r="J576" s="7" t="str">
        <f t="shared" si="323"/>
        <v/>
      </c>
      <c r="K576" s="9" t="str">
        <f t="shared" si="324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5">
      <c r="A577" s="119"/>
      <c r="B577" s="4"/>
      <c r="C577" s="4"/>
      <c r="D577" s="7"/>
      <c r="E577" s="7"/>
      <c r="F577" s="8" t="str">
        <f t="shared" si="319"/>
        <v/>
      </c>
      <c r="G577" s="7" t="str">
        <f t="shared" si="320"/>
        <v/>
      </c>
      <c r="H577" s="5" t="str">
        <f t="shared" si="321"/>
        <v/>
      </c>
      <c r="I577" s="116" t="str">
        <f t="shared" si="322"/>
        <v/>
      </c>
      <c r="J577" s="7" t="str">
        <f t="shared" si="323"/>
        <v/>
      </c>
      <c r="K577" s="9" t="str">
        <f t="shared" si="324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5">
      <c r="A578" s="119"/>
      <c r="B578" s="4"/>
      <c r="C578" s="4"/>
      <c r="D578" s="7"/>
      <c r="E578" s="7"/>
      <c r="F578" s="8" t="str">
        <f t="shared" si="319"/>
        <v/>
      </c>
      <c r="G578" s="7" t="str">
        <f t="shared" si="320"/>
        <v/>
      </c>
      <c r="H578" s="5" t="str">
        <f t="shared" si="321"/>
        <v/>
      </c>
      <c r="I578" s="116" t="str">
        <f t="shared" si="322"/>
        <v/>
      </c>
      <c r="J578" s="7" t="str">
        <f t="shared" si="323"/>
        <v/>
      </c>
      <c r="K578" s="9" t="str">
        <f t="shared" si="324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5">
      <c r="A579" s="119"/>
      <c r="B579" s="4"/>
      <c r="C579" s="4"/>
      <c r="D579" s="7"/>
      <c r="E579" s="7"/>
      <c r="F579" s="8" t="str">
        <f t="shared" si="319"/>
        <v/>
      </c>
      <c r="G579" s="7" t="str">
        <f t="shared" si="320"/>
        <v/>
      </c>
      <c r="H579" s="5" t="str">
        <f t="shared" si="321"/>
        <v/>
      </c>
      <c r="I579" s="116" t="str">
        <f t="shared" si="322"/>
        <v/>
      </c>
      <c r="J579" s="7" t="str">
        <f t="shared" si="323"/>
        <v/>
      </c>
      <c r="K579" s="9" t="str">
        <f t="shared" si="324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5">
      <c r="A580" s="119"/>
      <c r="B580" s="4"/>
      <c r="C580" s="4"/>
      <c r="D580" s="7"/>
      <c r="E580" s="7"/>
      <c r="F580" s="8" t="str">
        <f t="shared" si="319"/>
        <v/>
      </c>
      <c r="G580" s="7" t="str">
        <f t="shared" si="320"/>
        <v/>
      </c>
      <c r="H580" s="5" t="str">
        <f t="shared" si="321"/>
        <v/>
      </c>
      <c r="I580" s="116" t="str">
        <f t="shared" si="322"/>
        <v/>
      </c>
      <c r="J580" s="7" t="str">
        <f t="shared" si="323"/>
        <v/>
      </c>
      <c r="K580" s="9" t="str">
        <f t="shared" si="324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5">
      <c r="A581" s="119"/>
      <c r="B581" s="4"/>
      <c r="C581" s="4"/>
      <c r="D581" s="7"/>
      <c r="E581" s="7"/>
      <c r="F581" s="8" t="str">
        <f t="shared" si="319"/>
        <v/>
      </c>
      <c r="G581" s="7" t="str">
        <f t="shared" si="320"/>
        <v/>
      </c>
      <c r="H581" s="5" t="str">
        <f t="shared" si="321"/>
        <v/>
      </c>
      <c r="I581" s="116" t="str">
        <f t="shared" si="322"/>
        <v/>
      </c>
      <c r="J581" s="7" t="str">
        <f t="shared" si="323"/>
        <v/>
      </c>
      <c r="K581" s="9" t="str">
        <f t="shared" si="324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5">
      <c r="A582" s="119"/>
      <c r="B582" s="4"/>
      <c r="C582" s="4"/>
      <c r="D582" s="7"/>
      <c r="E582" s="7"/>
      <c r="F582" s="8" t="str">
        <f t="shared" si="319"/>
        <v/>
      </c>
      <c r="G582" s="7" t="str">
        <f t="shared" si="320"/>
        <v/>
      </c>
      <c r="H582" s="5" t="str">
        <f t="shared" si="321"/>
        <v/>
      </c>
      <c r="I582" s="116" t="str">
        <f t="shared" si="322"/>
        <v/>
      </c>
      <c r="J582" s="7" t="str">
        <f t="shared" si="323"/>
        <v/>
      </c>
      <c r="K582" s="9" t="str">
        <f t="shared" si="324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5">
      <c r="A583" s="119"/>
      <c r="B583" s="4"/>
      <c r="C583" s="4"/>
      <c r="D583" s="7"/>
      <c r="E583" s="7"/>
      <c r="F583" s="8" t="str">
        <f t="shared" si="319"/>
        <v/>
      </c>
      <c r="G583" s="7" t="str">
        <f t="shared" si="320"/>
        <v/>
      </c>
      <c r="H583" s="5" t="str">
        <f t="shared" si="321"/>
        <v/>
      </c>
      <c r="I583" s="116" t="str">
        <f t="shared" si="322"/>
        <v/>
      </c>
      <c r="J583" s="7" t="str">
        <f t="shared" si="323"/>
        <v/>
      </c>
      <c r="K583" s="9" t="str">
        <f t="shared" si="324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5">
      <c r="A584" s="119"/>
      <c r="B584" s="4"/>
      <c r="C584" s="4"/>
      <c r="D584" s="7"/>
      <c r="E584" s="7"/>
      <c r="F584" s="8" t="str">
        <f t="shared" si="319"/>
        <v/>
      </c>
      <c r="G584" s="7" t="str">
        <f t="shared" si="320"/>
        <v/>
      </c>
      <c r="H584" s="5" t="str">
        <f t="shared" si="321"/>
        <v/>
      </c>
      <c r="I584" s="116" t="str">
        <f t="shared" si="322"/>
        <v/>
      </c>
      <c r="J584" s="7" t="str">
        <f t="shared" si="323"/>
        <v/>
      </c>
      <c r="K584" s="9" t="str">
        <f t="shared" si="324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5">
      <c r="A585" s="119"/>
      <c r="B585" s="4"/>
      <c r="C585" s="4"/>
      <c r="D585" s="7"/>
      <c r="E585" s="7"/>
      <c r="F585" s="8" t="str">
        <f t="shared" ref="F585:F648" si="325">IF(ISBLANK(B585),"",IF(I585="L","Baixa",IF(I585="A","Média",IF(I585="","","Alta"))))</f>
        <v/>
      </c>
      <c r="G585" s="7" t="str">
        <f t="shared" ref="G585:G648" si="326">CONCATENATE(B585,I585)</f>
        <v/>
      </c>
      <c r="H585" s="5" t="str">
        <f t="shared" ref="H585:H648" si="327">IF(ISBLANK(B585),"",IF(B585="ALI",IF(I585="L",7,IF(I585="A",10,15)),IF(B585="AIE",IF(I585="L",5,IF(I585="A",7,10)),IF(B585="SE",IF(I585="L",4,IF(I585="A",5,7)),IF(OR(B585="EE",B585="CE"),IF(I585="L",3,IF(I585="A",4,6)),0)))))</f>
        <v/>
      </c>
      <c r="I585" s="116" t="str">
        <f t="shared" ref="I585:I648" si="328">IF(OR(ISBLANK(D585),ISBLANK(E585)),IF(OR(B585="ALI",B585="AIE"),"L",IF(OR(B585="EE",B585="SE",B585="CE"),"A","")),IF(B585="EE",IF(E585&gt;=3,IF(D585&gt;=5,"H","A"),IF(E585&gt;=2,IF(D585&gt;=16,"H",IF(D585&lt;=4,"L","A")),IF(D585&lt;=15,"L","A"))),IF(OR(B585="SE",B585="CE"),IF(E585&gt;=4,IF(D585&gt;=6,"H","A"),IF(E585&gt;=2,IF(D585&gt;=20,"H",IF(D585&lt;=5,"L","A")),IF(D585&lt;=19,"L","A"))),IF(OR(B585="ALI",B585="AIE"),IF(E585&gt;=6,IF(D585&gt;=20,"H","A"),IF(E585&gt;=2,IF(D585&gt;=51,"H",IF(D585&lt;=19,"L","A")),IF(D585&lt;=50,"L","A"))),""))))</f>
        <v/>
      </c>
      <c r="J585" s="7" t="str">
        <f t="shared" ref="J585:J648" si="329">CONCATENATE(B585,C585)</f>
        <v/>
      </c>
      <c r="K585" s="9" t="str">
        <f t="shared" si="324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5">
      <c r="A586" s="119"/>
      <c r="B586" s="4"/>
      <c r="C586" s="4"/>
      <c r="D586" s="7"/>
      <c r="E586" s="7"/>
      <c r="F586" s="8" t="str">
        <f t="shared" si="325"/>
        <v/>
      </c>
      <c r="G586" s="7" t="str">
        <f t="shared" si="326"/>
        <v/>
      </c>
      <c r="H586" s="5" t="str">
        <f t="shared" si="327"/>
        <v/>
      </c>
      <c r="I586" s="116" t="str">
        <f t="shared" si="328"/>
        <v/>
      </c>
      <c r="J586" s="7" t="str">
        <f t="shared" si="329"/>
        <v/>
      </c>
      <c r="K586" s="9" t="str">
        <f t="shared" si="324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5">
      <c r="A587" s="119"/>
      <c r="B587" s="4"/>
      <c r="C587" s="4"/>
      <c r="D587" s="7"/>
      <c r="E587" s="7"/>
      <c r="F587" s="8" t="str">
        <f t="shared" si="325"/>
        <v/>
      </c>
      <c r="G587" s="7" t="str">
        <f t="shared" si="326"/>
        <v/>
      </c>
      <c r="H587" s="5" t="str">
        <f t="shared" si="327"/>
        <v/>
      </c>
      <c r="I587" s="116" t="str">
        <f t="shared" si="328"/>
        <v/>
      </c>
      <c r="J587" s="7" t="str">
        <f t="shared" si="329"/>
        <v/>
      </c>
      <c r="K587" s="9" t="str">
        <f t="shared" ref="K587:K650" si="330">IF(OR(H587="",H587=0),L587,H587)</f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5">
      <c r="A588" s="119"/>
      <c r="B588" s="4"/>
      <c r="C588" s="4"/>
      <c r="D588" s="7"/>
      <c r="E588" s="7"/>
      <c r="F588" s="8" t="str">
        <f t="shared" si="325"/>
        <v/>
      </c>
      <c r="G588" s="7" t="str">
        <f t="shared" si="326"/>
        <v/>
      </c>
      <c r="H588" s="5" t="str">
        <f t="shared" si="327"/>
        <v/>
      </c>
      <c r="I588" s="116" t="str">
        <f t="shared" si="328"/>
        <v/>
      </c>
      <c r="J588" s="7" t="str">
        <f t="shared" si="329"/>
        <v/>
      </c>
      <c r="K588" s="9" t="str">
        <f t="shared" si="330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5">
      <c r="A589" s="119"/>
      <c r="B589" s="4"/>
      <c r="C589" s="4"/>
      <c r="D589" s="7"/>
      <c r="E589" s="7"/>
      <c r="F589" s="8" t="str">
        <f t="shared" si="325"/>
        <v/>
      </c>
      <c r="G589" s="7" t="str">
        <f t="shared" si="326"/>
        <v/>
      </c>
      <c r="H589" s="5" t="str">
        <f t="shared" si="327"/>
        <v/>
      </c>
      <c r="I589" s="116" t="str">
        <f t="shared" si="328"/>
        <v/>
      </c>
      <c r="J589" s="7" t="str">
        <f t="shared" si="329"/>
        <v/>
      </c>
      <c r="K589" s="9" t="str">
        <f t="shared" si="330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5">
      <c r="A590" s="119"/>
      <c r="B590" s="4"/>
      <c r="C590" s="4"/>
      <c r="D590" s="7"/>
      <c r="E590" s="7"/>
      <c r="F590" s="8" t="str">
        <f t="shared" si="325"/>
        <v/>
      </c>
      <c r="G590" s="7" t="str">
        <f t="shared" si="326"/>
        <v/>
      </c>
      <c r="H590" s="5" t="str">
        <f t="shared" si="327"/>
        <v/>
      </c>
      <c r="I590" s="116" t="str">
        <f t="shared" si="328"/>
        <v/>
      </c>
      <c r="J590" s="7" t="str">
        <f t="shared" si="329"/>
        <v/>
      </c>
      <c r="K590" s="9" t="str">
        <f t="shared" si="330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5">
      <c r="A591" s="119"/>
      <c r="B591" s="4"/>
      <c r="C591" s="4"/>
      <c r="D591" s="7"/>
      <c r="E591" s="7"/>
      <c r="F591" s="8" t="str">
        <f t="shared" si="325"/>
        <v/>
      </c>
      <c r="G591" s="7" t="str">
        <f t="shared" si="326"/>
        <v/>
      </c>
      <c r="H591" s="5" t="str">
        <f t="shared" si="327"/>
        <v/>
      </c>
      <c r="I591" s="116" t="str">
        <f t="shared" si="328"/>
        <v/>
      </c>
      <c r="J591" s="7" t="str">
        <f t="shared" si="329"/>
        <v/>
      </c>
      <c r="K591" s="9" t="str">
        <f t="shared" si="330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5">
      <c r="A592" s="119"/>
      <c r="B592" s="4"/>
      <c r="C592" s="4"/>
      <c r="D592" s="7"/>
      <c r="E592" s="7"/>
      <c r="F592" s="8" t="str">
        <f t="shared" si="325"/>
        <v/>
      </c>
      <c r="G592" s="7" t="str">
        <f t="shared" si="326"/>
        <v/>
      </c>
      <c r="H592" s="5" t="str">
        <f t="shared" si="327"/>
        <v/>
      </c>
      <c r="I592" s="116" t="str">
        <f t="shared" si="328"/>
        <v/>
      </c>
      <c r="J592" s="7" t="str">
        <f t="shared" si="329"/>
        <v/>
      </c>
      <c r="K592" s="9" t="str">
        <f t="shared" si="330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5">
      <c r="A593" s="119"/>
      <c r="B593" s="4"/>
      <c r="C593" s="4"/>
      <c r="D593" s="7"/>
      <c r="E593" s="7"/>
      <c r="F593" s="8" t="str">
        <f t="shared" si="325"/>
        <v/>
      </c>
      <c r="G593" s="7" t="str">
        <f t="shared" si="326"/>
        <v/>
      </c>
      <c r="H593" s="5" t="str">
        <f t="shared" si="327"/>
        <v/>
      </c>
      <c r="I593" s="116" t="str">
        <f t="shared" si="328"/>
        <v/>
      </c>
      <c r="J593" s="7" t="str">
        <f t="shared" si="329"/>
        <v/>
      </c>
      <c r="K593" s="9" t="str">
        <f t="shared" si="330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5">
      <c r="A594" s="119"/>
      <c r="B594" s="4"/>
      <c r="C594" s="4"/>
      <c r="D594" s="7"/>
      <c r="E594" s="7"/>
      <c r="F594" s="8" t="str">
        <f t="shared" si="325"/>
        <v/>
      </c>
      <c r="G594" s="7" t="str">
        <f t="shared" si="326"/>
        <v/>
      </c>
      <c r="H594" s="5" t="str">
        <f t="shared" si="327"/>
        <v/>
      </c>
      <c r="I594" s="116" t="str">
        <f t="shared" si="328"/>
        <v/>
      </c>
      <c r="J594" s="7" t="str">
        <f t="shared" si="329"/>
        <v/>
      </c>
      <c r="K594" s="9" t="str">
        <f t="shared" si="330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5">
      <c r="A595" s="119"/>
      <c r="B595" s="4"/>
      <c r="C595" s="4"/>
      <c r="D595" s="7"/>
      <c r="E595" s="7"/>
      <c r="F595" s="8" t="str">
        <f t="shared" si="325"/>
        <v/>
      </c>
      <c r="G595" s="7" t="str">
        <f t="shared" si="326"/>
        <v/>
      </c>
      <c r="H595" s="5" t="str">
        <f t="shared" si="327"/>
        <v/>
      </c>
      <c r="I595" s="116" t="str">
        <f t="shared" si="328"/>
        <v/>
      </c>
      <c r="J595" s="7" t="str">
        <f t="shared" si="329"/>
        <v/>
      </c>
      <c r="K595" s="9" t="str">
        <f t="shared" si="330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5">
      <c r="A596" s="119"/>
      <c r="B596" s="4"/>
      <c r="C596" s="4"/>
      <c r="D596" s="7"/>
      <c r="E596" s="7"/>
      <c r="F596" s="8" t="str">
        <f t="shared" si="325"/>
        <v/>
      </c>
      <c r="G596" s="7" t="str">
        <f t="shared" si="326"/>
        <v/>
      </c>
      <c r="H596" s="5" t="str">
        <f t="shared" si="327"/>
        <v/>
      </c>
      <c r="I596" s="116" t="str">
        <f t="shared" si="328"/>
        <v/>
      </c>
      <c r="J596" s="7" t="str">
        <f t="shared" si="329"/>
        <v/>
      </c>
      <c r="K596" s="9" t="str">
        <f t="shared" si="330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5">
      <c r="A597" s="119"/>
      <c r="B597" s="4"/>
      <c r="C597" s="4"/>
      <c r="D597" s="7"/>
      <c r="E597" s="7"/>
      <c r="F597" s="8" t="str">
        <f t="shared" si="325"/>
        <v/>
      </c>
      <c r="G597" s="7" t="str">
        <f t="shared" si="326"/>
        <v/>
      </c>
      <c r="H597" s="5" t="str">
        <f t="shared" si="327"/>
        <v/>
      </c>
      <c r="I597" s="116" t="str">
        <f t="shared" si="328"/>
        <v/>
      </c>
      <c r="J597" s="7" t="str">
        <f t="shared" si="329"/>
        <v/>
      </c>
      <c r="K597" s="9" t="str">
        <f t="shared" si="330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5">
      <c r="A598" s="119"/>
      <c r="B598" s="4"/>
      <c r="C598" s="4"/>
      <c r="D598" s="7"/>
      <c r="E598" s="7"/>
      <c r="F598" s="8" t="str">
        <f t="shared" si="325"/>
        <v/>
      </c>
      <c r="G598" s="7" t="str">
        <f t="shared" si="326"/>
        <v/>
      </c>
      <c r="H598" s="5" t="str">
        <f t="shared" si="327"/>
        <v/>
      </c>
      <c r="I598" s="116" t="str">
        <f t="shared" si="328"/>
        <v/>
      </c>
      <c r="J598" s="7" t="str">
        <f t="shared" si="329"/>
        <v/>
      </c>
      <c r="K598" s="9" t="str">
        <f t="shared" si="330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5">
      <c r="A599" s="119"/>
      <c r="B599" s="4"/>
      <c r="C599" s="4"/>
      <c r="D599" s="7"/>
      <c r="E599" s="7"/>
      <c r="F599" s="8" t="str">
        <f t="shared" si="325"/>
        <v/>
      </c>
      <c r="G599" s="7" t="str">
        <f t="shared" si="326"/>
        <v/>
      </c>
      <c r="H599" s="5" t="str">
        <f t="shared" si="327"/>
        <v/>
      </c>
      <c r="I599" s="116" t="str">
        <f t="shared" si="328"/>
        <v/>
      </c>
      <c r="J599" s="7" t="str">
        <f t="shared" si="329"/>
        <v/>
      </c>
      <c r="K599" s="9" t="str">
        <f t="shared" si="330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5">
      <c r="A600" s="119"/>
      <c r="B600" s="4"/>
      <c r="C600" s="4"/>
      <c r="D600" s="7"/>
      <c r="E600" s="7"/>
      <c r="F600" s="8" t="str">
        <f t="shared" si="325"/>
        <v/>
      </c>
      <c r="G600" s="7" t="str">
        <f t="shared" si="326"/>
        <v/>
      </c>
      <c r="H600" s="5" t="str">
        <f t="shared" si="327"/>
        <v/>
      </c>
      <c r="I600" s="116" t="str">
        <f t="shared" si="328"/>
        <v/>
      </c>
      <c r="J600" s="7" t="str">
        <f t="shared" si="329"/>
        <v/>
      </c>
      <c r="K600" s="9" t="str">
        <f t="shared" si="330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5">
      <c r="A601" s="119"/>
      <c r="B601" s="4"/>
      <c r="C601" s="4"/>
      <c r="D601" s="7"/>
      <c r="E601" s="7"/>
      <c r="F601" s="8" t="str">
        <f t="shared" si="325"/>
        <v/>
      </c>
      <c r="G601" s="7" t="str">
        <f t="shared" si="326"/>
        <v/>
      </c>
      <c r="H601" s="5" t="str">
        <f t="shared" si="327"/>
        <v/>
      </c>
      <c r="I601" s="116" t="str">
        <f t="shared" si="328"/>
        <v/>
      </c>
      <c r="J601" s="7" t="str">
        <f t="shared" si="329"/>
        <v/>
      </c>
      <c r="K601" s="9" t="str">
        <f t="shared" si="330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5">
      <c r="A602" s="119"/>
      <c r="B602" s="4"/>
      <c r="C602" s="4"/>
      <c r="D602" s="7"/>
      <c r="E602" s="7"/>
      <c r="F602" s="8" t="str">
        <f t="shared" si="325"/>
        <v/>
      </c>
      <c r="G602" s="7" t="str">
        <f t="shared" si="326"/>
        <v/>
      </c>
      <c r="H602" s="5" t="str">
        <f t="shared" si="327"/>
        <v/>
      </c>
      <c r="I602" s="116" t="str">
        <f t="shared" si="328"/>
        <v/>
      </c>
      <c r="J602" s="7" t="str">
        <f t="shared" si="329"/>
        <v/>
      </c>
      <c r="K602" s="9" t="str">
        <f t="shared" si="330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5">
      <c r="A603" s="119"/>
      <c r="B603" s="4"/>
      <c r="C603" s="4"/>
      <c r="D603" s="7"/>
      <c r="E603" s="7"/>
      <c r="F603" s="8" t="str">
        <f t="shared" si="325"/>
        <v/>
      </c>
      <c r="G603" s="7" t="str">
        <f t="shared" si="326"/>
        <v/>
      </c>
      <c r="H603" s="5" t="str">
        <f t="shared" si="327"/>
        <v/>
      </c>
      <c r="I603" s="116" t="str">
        <f t="shared" si="328"/>
        <v/>
      </c>
      <c r="J603" s="7" t="str">
        <f t="shared" si="329"/>
        <v/>
      </c>
      <c r="K603" s="9" t="str">
        <f t="shared" si="330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5">
      <c r="A604" s="119"/>
      <c r="B604" s="4"/>
      <c r="C604" s="4"/>
      <c r="D604" s="7"/>
      <c r="E604" s="7"/>
      <c r="F604" s="8" t="str">
        <f t="shared" si="325"/>
        <v/>
      </c>
      <c r="G604" s="7" t="str">
        <f t="shared" si="326"/>
        <v/>
      </c>
      <c r="H604" s="5" t="str">
        <f t="shared" si="327"/>
        <v/>
      </c>
      <c r="I604" s="116" t="str">
        <f t="shared" si="328"/>
        <v/>
      </c>
      <c r="J604" s="7" t="str">
        <f t="shared" si="329"/>
        <v/>
      </c>
      <c r="K604" s="9" t="str">
        <f t="shared" si="330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5">
      <c r="A605" s="119"/>
      <c r="B605" s="4"/>
      <c r="C605" s="4"/>
      <c r="D605" s="7"/>
      <c r="E605" s="7"/>
      <c r="F605" s="8" t="str">
        <f t="shared" si="325"/>
        <v/>
      </c>
      <c r="G605" s="7" t="str">
        <f t="shared" si="326"/>
        <v/>
      </c>
      <c r="H605" s="5" t="str">
        <f t="shared" si="327"/>
        <v/>
      </c>
      <c r="I605" s="116" t="str">
        <f t="shared" si="328"/>
        <v/>
      </c>
      <c r="J605" s="7" t="str">
        <f t="shared" si="329"/>
        <v/>
      </c>
      <c r="K605" s="9" t="str">
        <f t="shared" si="330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5">
      <c r="A606" s="119"/>
      <c r="B606" s="4"/>
      <c r="C606" s="4"/>
      <c r="D606" s="7"/>
      <c r="E606" s="7"/>
      <c r="F606" s="8" t="str">
        <f t="shared" si="325"/>
        <v/>
      </c>
      <c r="G606" s="7" t="str">
        <f t="shared" si="326"/>
        <v/>
      </c>
      <c r="H606" s="5" t="str">
        <f t="shared" si="327"/>
        <v/>
      </c>
      <c r="I606" s="116" t="str">
        <f t="shared" si="328"/>
        <v/>
      </c>
      <c r="J606" s="7" t="str">
        <f t="shared" si="329"/>
        <v/>
      </c>
      <c r="K606" s="9" t="str">
        <f t="shared" si="330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5">
      <c r="A607" s="119"/>
      <c r="B607" s="4"/>
      <c r="C607" s="4"/>
      <c r="D607" s="7"/>
      <c r="E607" s="7"/>
      <c r="F607" s="8" t="str">
        <f t="shared" si="325"/>
        <v/>
      </c>
      <c r="G607" s="7" t="str">
        <f t="shared" si="326"/>
        <v/>
      </c>
      <c r="H607" s="5" t="str">
        <f t="shared" si="327"/>
        <v/>
      </c>
      <c r="I607" s="116" t="str">
        <f t="shared" si="328"/>
        <v/>
      </c>
      <c r="J607" s="7" t="str">
        <f t="shared" si="329"/>
        <v/>
      </c>
      <c r="K607" s="9" t="str">
        <f t="shared" si="330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5">
      <c r="A608" s="119"/>
      <c r="B608" s="4"/>
      <c r="C608" s="4"/>
      <c r="D608" s="7"/>
      <c r="E608" s="7"/>
      <c r="F608" s="8" t="str">
        <f t="shared" si="325"/>
        <v/>
      </c>
      <c r="G608" s="7" t="str">
        <f t="shared" si="326"/>
        <v/>
      </c>
      <c r="H608" s="5" t="str">
        <f t="shared" si="327"/>
        <v/>
      </c>
      <c r="I608" s="116" t="str">
        <f t="shared" si="328"/>
        <v/>
      </c>
      <c r="J608" s="7" t="str">
        <f t="shared" si="329"/>
        <v/>
      </c>
      <c r="K608" s="9" t="str">
        <f t="shared" si="330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5">
      <c r="A609" s="119"/>
      <c r="B609" s="4"/>
      <c r="C609" s="4"/>
      <c r="D609" s="7"/>
      <c r="E609" s="7"/>
      <c r="F609" s="8" t="str">
        <f t="shared" si="325"/>
        <v/>
      </c>
      <c r="G609" s="7" t="str">
        <f t="shared" si="326"/>
        <v/>
      </c>
      <c r="H609" s="5" t="str">
        <f t="shared" si="327"/>
        <v/>
      </c>
      <c r="I609" s="116" t="str">
        <f t="shared" si="328"/>
        <v/>
      </c>
      <c r="J609" s="7" t="str">
        <f t="shared" si="329"/>
        <v/>
      </c>
      <c r="K609" s="9" t="str">
        <f t="shared" si="330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5">
      <c r="A610" s="119"/>
      <c r="B610" s="4"/>
      <c r="C610" s="4"/>
      <c r="D610" s="7"/>
      <c r="E610" s="7"/>
      <c r="F610" s="8" t="str">
        <f t="shared" si="325"/>
        <v/>
      </c>
      <c r="G610" s="7" t="str">
        <f t="shared" si="326"/>
        <v/>
      </c>
      <c r="H610" s="5" t="str">
        <f t="shared" si="327"/>
        <v/>
      </c>
      <c r="I610" s="116" t="str">
        <f t="shared" si="328"/>
        <v/>
      </c>
      <c r="J610" s="7" t="str">
        <f t="shared" si="329"/>
        <v/>
      </c>
      <c r="K610" s="9" t="str">
        <f t="shared" si="330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5">
      <c r="A611" s="119"/>
      <c r="B611" s="4"/>
      <c r="C611" s="4"/>
      <c r="D611" s="7"/>
      <c r="E611" s="7"/>
      <c r="F611" s="8" t="str">
        <f t="shared" si="325"/>
        <v/>
      </c>
      <c r="G611" s="7" t="str">
        <f t="shared" si="326"/>
        <v/>
      </c>
      <c r="H611" s="5" t="str">
        <f t="shared" si="327"/>
        <v/>
      </c>
      <c r="I611" s="116" t="str">
        <f t="shared" si="328"/>
        <v/>
      </c>
      <c r="J611" s="7" t="str">
        <f t="shared" si="329"/>
        <v/>
      </c>
      <c r="K611" s="9" t="str">
        <f t="shared" si="330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5">
      <c r="A612" s="119"/>
      <c r="B612" s="4"/>
      <c r="C612" s="4"/>
      <c r="D612" s="7"/>
      <c r="E612" s="7"/>
      <c r="F612" s="8" t="str">
        <f t="shared" si="325"/>
        <v/>
      </c>
      <c r="G612" s="7" t="str">
        <f t="shared" si="326"/>
        <v/>
      </c>
      <c r="H612" s="5" t="str">
        <f t="shared" si="327"/>
        <v/>
      </c>
      <c r="I612" s="116" t="str">
        <f t="shared" si="328"/>
        <v/>
      </c>
      <c r="J612" s="7" t="str">
        <f t="shared" si="329"/>
        <v/>
      </c>
      <c r="K612" s="9" t="str">
        <f t="shared" si="330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5">
      <c r="A613" s="119"/>
      <c r="B613" s="4"/>
      <c r="C613" s="4"/>
      <c r="D613" s="7"/>
      <c r="E613" s="7"/>
      <c r="F613" s="8" t="str">
        <f t="shared" si="325"/>
        <v/>
      </c>
      <c r="G613" s="7" t="str">
        <f t="shared" si="326"/>
        <v/>
      </c>
      <c r="H613" s="5" t="str">
        <f t="shared" si="327"/>
        <v/>
      </c>
      <c r="I613" s="116" t="str">
        <f t="shared" si="328"/>
        <v/>
      </c>
      <c r="J613" s="7" t="str">
        <f t="shared" si="329"/>
        <v/>
      </c>
      <c r="K613" s="9" t="str">
        <f t="shared" si="330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5">
      <c r="A614" s="119"/>
      <c r="B614" s="4"/>
      <c r="C614" s="4"/>
      <c r="D614" s="7"/>
      <c r="E614" s="7"/>
      <c r="F614" s="8" t="str">
        <f t="shared" si="325"/>
        <v/>
      </c>
      <c r="G614" s="7" t="str">
        <f t="shared" si="326"/>
        <v/>
      </c>
      <c r="H614" s="5" t="str">
        <f t="shared" si="327"/>
        <v/>
      </c>
      <c r="I614" s="116" t="str">
        <f t="shared" si="328"/>
        <v/>
      </c>
      <c r="J614" s="7" t="str">
        <f t="shared" si="329"/>
        <v/>
      </c>
      <c r="K614" s="9" t="str">
        <f t="shared" si="330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5">
      <c r="A615" s="119"/>
      <c r="B615" s="4"/>
      <c r="C615" s="4"/>
      <c r="D615" s="7"/>
      <c r="E615" s="7"/>
      <c r="F615" s="8" t="str">
        <f t="shared" si="325"/>
        <v/>
      </c>
      <c r="G615" s="7" t="str">
        <f t="shared" si="326"/>
        <v/>
      </c>
      <c r="H615" s="5" t="str">
        <f t="shared" si="327"/>
        <v/>
      </c>
      <c r="I615" s="116" t="str">
        <f t="shared" si="328"/>
        <v/>
      </c>
      <c r="J615" s="7" t="str">
        <f t="shared" si="329"/>
        <v/>
      </c>
      <c r="K615" s="9" t="str">
        <f t="shared" si="330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5">
      <c r="A616" s="119"/>
      <c r="B616" s="4"/>
      <c r="C616" s="4"/>
      <c r="D616" s="7"/>
      <c r="E616" s="7"/>
      <c r="F616" s="8" t="str">
        <f t="shared" si="325"/>
        <v/>
      </c>
      <c r="G616" s="7" t="str">
        <f t="shared" si="326"/>
        <v/>
      </c>
      <c r="H616" s="5" t="str">
        <f t="shared" si="327"/>
        <v/>
      </c>
      <c r="I616" s="116" t="str">
        <f t="shared" si="328"/>
        <v/>
      </c>
      <c r="J616" s="7" t="str">
        <f t="shared" si="329"/>
        <v/>
      </c>
      <c r="K616" s="9" t="str">
        <f t="shared" si="330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5">
      <c r="A617" s="119"/>
      <c r="B617" s="4"/>
      <c r="C617" s="4"/>
      <c r="D617" s="7"/>
      <c r="E617" s="7"/>
      <c r="F617" s="8" t="str">
        <f t="shared" si="325"/>
        <v/>
      </c>
      <c r="G617" s="7" t="str">
        <f t="shared" si="326"/>
        <v/>
      </c>
      <c r="H617" s="5" t="str">
        <f t="shared" si="327"/>
        <v/>
      </c>
      <c r="I617" s="116" t="str">
        <f t="shared" si="328"/>
        <v/>
      </c>
      <c r="J617" s="7" t="str">
        <f t="shared" si="329"/>
        <v/>
      </c>
      <c r="K617" s="9" t="str">
        <f t="shared" si="330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5">
      <c r="A618" s="119"/>
      <c r="B618" s="4"/>
      <c r="C618" s="4"/>
      <c r="D618" s="7"/>
      <c r="E618" s="7"/>
      <c r="F618" s="8" t="str">
        <f t="shared" si="325"/>
        <v/>
      </c>
      <c r="G618" s="7" t="str">
        <f t="shared" si="326"/>
        <v/>
      </c>
      <c r="H618" s="5" t="str">
        <f t="shared" si="327"/>
        <v/>
      </c>
      <c r="I618" s="116" t="str">
        <f t="shared" si="328"/>
        <v/>
      </c>
      <c r="J618" s="7" t="str">
        <f t="shared" si="329"/>
        <v/>
      </c>
      <c r="K618" s="9" t="str">
        <f t="shared" si="330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5">
      <c r="A619" s="119"/>
      <c r="B619" s="4"/>
      <c r="C619" s="4"/>
      <c r="D619" s="7"/>
      <c r="E619" s="7"/>
      <c r="F619" s="8" t="str">
        <f t="shared" si="325"/>
        <v/>
      </c>
      <c r="G619" s="7" t="str">
        <f t="shared" si="326"/>
        <v/>
      </c>
      <c r="H619" s="5" t="str">
        <f t="shared" si="327"/>
        <v/>
      </c>
      <c r="I619" s="116" t="str">
        <f t="shared" si="328"/>
        <v/>
      </c>
      <c r="J619" s="7" t="str">
        <f t="shared" si="329"/>
        <v/>
      </c>
      <c r="K619" s="9" t="str">
        <f t="shared" si="330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5">
      <c r="A620" s="119"/>
      <c r="B620" s="4"/>
      <c r="C620" s="4"/>
      <c r="D620" s="7"/>
      <c r="E620" s="7"/>
      <c r="F620" s="8" t="str">
        <f t="shared" si="325"/>
        <v/>
      </c>
      <c r="G620" s="7" t="str">
        <f t="shared" si="326"/>
        <v/>
      </c>
      <c r="H620" s="5" t="str">
        <f t="shared" si="327"/>
        <v/>
      </c>
      <c r="I620" s="116" t="str">
        <f t="shared" si="328"/>
        <v/>
      </c>
      <c r="J620" s="7" t="str">
        <f t="shared" si="329"/>
        <v/>
      </c>
      <c r="K620" s="9" t="str">
        <f t="shared" si="330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5">
      <c r="A621" s="119"/>
      <c r="B621" s="4"/>
      <c r="C621" s="4"/>
      <c r="D621" s="7"/>
      <c r="E621" s="7"/>
      <c r="F621" s="8" t="str">
        <f t="shared" si="325"/>
        <v/>
      </c>
      <c r="G621" s="7" t="str">
        <f t="shared" si="326"/>
        <v/>
      </c>
      <c r="H621" s="5" t="str">
        <f t="shared" si="327"/>
        <v/>
      </c>
      <c r="I621" s="116" t="str">
        <f t="shared" si="328"/>
        <v/>
      </c>
      <c r="J621" s="7" t="str">
        <f t="shared" si="329"/>
        <v/>
      </c>
      <c r="K621" s="9" t="str">
        <f t="shared" si="330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5">
      <c r="A622" s="119"/>
      <c r="B622" s="4"/>
      <c r="C622" s="4"/>
      <c r="D622" s="7"/>
      <c r="E622" s="7"/>
      <c r="F622" s="8" t="str">
        <f t="shared" si="325"/>
        <v/>
      </c>
      <c r="G622" s="7" t="str">
        <f t="shared" si="326"/>
        <v/>
      </c>
      <c r="H622" s="5" t="str">
        <f t="shared" si="327"/>
        <v/>
      </c>
      <c r="I622" s="116" t="str">
        <f t="shared" si="328"/>
        <v/>
      </c>
      <c r="J622" s="7" t="str">
        <f t="shared" si="329"/>
        <v/>
      </c>
      <c r="K622" s="9" t="str">
        <f t="shared" si="330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5">
      <c r="A623" s="119"/>
      <c r="B623" s="4"/>
      <c r="C623" s="4"/>
      <c r="D623" s="7"/>
      <c r="E623" s="7"/>
      <c r="F623" s="8" t="str">
        <f t="shared" si="325"/>
        <v/>
      </c>
      <c r="G623" s="7" t="str">
        <f t="shared" si="326"/>
        <v/>
      </c>
      <c r="H623" s="5" t="str">
        <f t="shared" si="327"/>
        <v/>
      </c>
      <c r="I623" s="116" t="str">
        <f t="shared" si="328"/>
        <v/>
      </c>
      <c r="J623" s="7" t="str">
        <f t="shared" si="329"/>
        <v/>
      </c>
      <c r="K623" s="9" t="str">
        <f t="shared" si="330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5">
      <c r="A624" s="119"/>
      <c r="B624" s="4"/>
      <c r="C624" s="4"/>
      <c r="D624" s="7"/>
      <c r="E624" s="7"/>
      <c r="F624" s="8" t="str">
        <f t="shared" si="325"/>
        <v/>
      </c>
      <c r="G624" s="7" t="str">
        <f t="shared" si="326"/>
        <v/>
      </c>
      <c r="H624" s="5" t="str">
        <f t="shared" si="327"/>
        <v/>
      </c>
      <c r="I624" s="116" t="str">
        <f t="shared" si="328"/>
        <v/>
      </c>
      <c r="J624" s="7" t="str">
        <f t="shared" si="329"/>
        <v/>
      </c>
      <c r="K624" s="9" t="str">
        <f t="shared" si="330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5">
      <c r="A625" s="119"/>
      <c r="B625" s="4"/>
      <c r="C625" s="4"/>
      <c r="D625" s="7"/>
      <c r="E625" s="7"/>
      <c r="F625" s="8" t="str">
        <f t="shared" si="325"/>
        <v/>
      </c>
      <c r="G625" s="7" t="str">
        <f t="shared" si="326"/>
        <v/>
      </c>
      <c r="H625" s="5" t="str">
        <f t="shared" si="327"/>
        <v/>
      </c>
      <c r="I625" s="116" t="str">
        <f t="shared" si="328"/>
        <v/>
      </c>
      <c r="J625" s="7" t="str">
        <f t="shared" si="329"/>
        <v/>
      </c>
      <c r="K625" s="9" t="str">
        <f t="shared" si="330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5">
      <c r="A626" s="119"/>
      <c r="B626" s="4"/>
      <c r="C626" s="4"/>
      <c r="D626" s="7"/>
      <c r="E626" s="7"/>
      <c r="F626" s="8" t="str">
        <f t="shared" si="325"/>
        <v/>
      </c>
      <c r="G626" s="7" t="str">
        <f t="shared" si="326"/>
        <v/>
      </c>
      <c r="H626" s="5" t="str">
        <f t="shared" si="327"/>
        <v/>
      </c>
      <c r="I626" s="116" t="str">
        <f t="shared" si="328"/>
        <v/>
      </c>
      <c r="J626" s="7" t="str">
        <f t="shared" si="329"/>
        <v/>
      </c>
      <c r="K626" s="9" t="str">
        <f t="shared" si="330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5">
      <c r="A627" s="119"/>
      <c r="B627" s="4"/>
      <c r="C627" s="4"/>
      <c r="D627" s="7"/>
      <c r="E627" s="7"/>
      <c r="F627" s="8" t="str">
        <f t="shared" si="325"/>
        <v/>
      </c>
      <c r="G627" s="7" t="str">
        <f t="shared" si="326"/>
        <v/>
      </c>
      <c r="H627" s="5" t="str">
        <f t="shared" si="327"/>
        <v/>
      </c>
      <c r="I627" s="116" t="str">
        <f t="shared" si="328"/>
        <v/>
      </c>
      <c r="J627" s="7" t="str">
        <f t="shared" si="329"/>
        <v/>
      </c>
      <c r="K627" s="9" t="str">
        <f t="shared" si="330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5">
      <c r="A628" s="119"/>
      <c r="B628" s="4"/>
      <c r="C628" s="4"/>
      <c r="D628" s="7"/>
      <c r="E628" s="7"/>
      <c r="F628" s="8" t="str">
        <f t="shared" si="325"/>
        <v/>
      </c>
      <c r="G628" s="7" t="str">
        <f t="shared" si="326"/>
        <v/>
      </c>
      <c r="H628" s="5" t="str">
        <f t="shared" si="327"/>
        <v/>
      </c>
      <c r="I628" s="116" t="str">
        <f t="shared" si="328"/>
        <v/>
      </c>
      <c r="J628" s="7" t="str">
        <f t="shared" si="329"/>
        <v/>
      </c>
      <c r="K628" s="9" t="str">
        <f t="shared" si="330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5">
      <c r="A629" s="119"/>
      <c r="B629" s="4"/>
      <c r="C629" s="4"/>
      <c r="D629" s="7"/>
      <c r="E629" s="7"/>
      <c r="F629" s="8" t="str">
        <f t="shared" si="325"/>
        <v/>
      </c>
      <c r="G629" s="7" t="str">
        <f t="shared" si="326"/>
        <v/>
      </c>
      <c r="H629" s="5" t="str">
        <f t="shared" si="327"/>
        <v/>
      </c>
      <c r="I629" s="116" t="str">
        <f t="shared" si="328"/>
        <v/>
      </c>
      <c r="J629" s="7" t="str">
        <f t="shared" si="329"/>
        <v/>
      </c>
      <c r="K629" s="9" t="str">
        <f t="shared" si="330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5">
      <c r="A630" s="119"/>
      <c r="B630" s="4"/>
      <c r="C630" s="4"/>
      <c r="D630" s="7"/>
      <c r="E630" s="7"/>
      <c r="F630" s="8" t="str">
        <f t="shared" si="325"/>
        <v/>
      </c>
      <c r="G630" s="7" t="str">
        <f t="shared" si="326"/>
        <v/>
      </c>
      <c r="H630" s="5" t="str">
        <f t="shared" si="327"/>
        <v/>
      </c>
      <c r="I630" s="116" t="str">
        <f t="shared" si="328"/>
        <v/>
      </c>
      <c r="J630" s="7" t="str">
        <f t="shared" si="329"/>
        <v/>
      </c>
      <c r="K630" s="9" t="str">
        <f t="shared" si="330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5">
      <c r="A631" s="119"/>
      <c r="B631" s="4"/>
      <c r="C631" s="4"/>
      <c r="D631" s="7"/>
      <c r="E631" s="7"/>
      <c r="F631" s="8" t="str">
        <f t="shared" si="325"/>
        <v/>
      </c>
      <c r="G631" s="7" t="str">
        <f t="shared" si="326"/>
        <v/>
      </c>
      <c r="H631" s="5" t="str">
        <f t="shared" si="327"/>
        <v/>
      </c>
      <c r="I631" s="116" t="str">
        <f t="shared" si="328"/>
        <v/>
      </c>
      <c r="J631" s="7" t="str">
        <f t="shared" si="329"/>
        <v/>
      </c>
      <c r="K631" s="9" t="str">
        <f t="shared" si="330"/>
        <v/>
      </c>
      <c r="L631" s="9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x14ac:dyDescent="0.25">
      <c r="A632" s="119"/>
      <c r="B632" s="4"/>
      <c r="C632" s="4"/>
      <c r="D632" s="7"/>
      <c r="E632" s="7"/>
      <c r="F632" s="8" t="str">
        <f t="shared" si="325"/>
        <v/>
      </c>
      <c r="G632" s="7" t="str">
        <f t="shared" si="326"/>
        <v/>
      </c>
      <c r="H632" s="5" t="str">
        <f t="shared" si="327"/>
        <v/>
      </c>
      <c r="I632" s="116" t="str">
        <f t="shared" si="328"/>
        <v/>
      </c>
      <c r="J632" s="7" t="str">
        <f t="shared" si="329"/>
        <v/>
      </c>
      <c r="K632" s="9" t="str">
        <f t="shared" si="330"/>
        <v/>
      </c>
      <c r="L632" s="9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0"/>
      <c r="N632" s="10"/>
      <c r="O632" s="6"/>
    </row>
    <row r="633" spans="1:15" x14ac:dyDescent="0.25">
      <c r="A633" s="119"/>
      <c r="B633" s="4"/>
      <c r="C633" s="4"/>
      <c r="D633" s="7"/>
      <c r="E633" s="7"/>
      <c r="F633" s="8" t="str">
        <f t="shared" si="325"/>
        <v/>
      </c>
      <c r="G633" s="7" t="str">
        <f t="shared" si="326"/>
        <v/>
      </c>
      <c r="H633" s="5" t="str">
        <f t="shared" si="327"/>
        <v/>
      </c>
      <c r="I633" s="116" t="str">
        <f t="shared" si="328"/>
        <v/>
      </c>
      <c r="J633" s="7" t="str">
        <f t="shared" si="329"/>
        <v/>
      </c>
      <c r="K633" s="9" t="str">
        <f t="shared" si="330"/>
        <v/>
      </c>
      <c r="L633" s="9" t="str">
        <f>IF(NOT(ISERROR(VLOOKUP(B633,Deflatores!G$42:H$64,2,FALSE))),VLOOKUP(B633,Deflatores!G$42:H$64,2,FALSE),IF(OR(ISBLANK(C633),ISBLANK(B633)),"",VLOOKUP(C633,Deflatores!G$4:H$38,2,FALSE)*H633+VLOOKUP(C633,Deflatores!G$4:I$38,3,FALSE)))</f>
        <v/>
      </c>
      <c r="M633" s="10"/>
      <c r="N633" s="10"/>
      <c r="O633" s="6"/>
    </row>
    <row r="634" spans="1:15" x14ac:dyDescent="0.25">
      <c r="A634" s="119"/>
      <c r="B634" s="4"/>
      <c r="C634" s="4"/>
      <c r="D634" s="7"/>
      <c r="E634" s="7"/>
      <c r="F634" s="8" t="str">
        <f t="shared" si="325"/>
        <v/>
      </c>
      <c r="G634" s="7" t="str">
        <f t="shared" si="326"/>
        <v/>
      </c>
      <c r="H634" s="5" t="str">
        <f t="shared" si="327"/>
        <v/>
      </c>
      <c r="I634" s="116" t="str">
        <f t="shared" si="328"/>
        <v/>
      </c>
      <c r="J634" s="7" t="str">
        <f t="shared" si="329"/>
        <v/>
      </c>
      <c r="K634" s="9" t="str">
        <f t="shared" si="330"/>
        <v/>
      </c>
      <c r="L634" s="9" t="str">
        <f>IF(NOT(ISERROR(VLOOKUP(B634,Deflatores!G$42:H$64,2,FALSE))),VLOOKUP(B634,Deflatores!G$42:H$64,2,FALSE),IF(OR(ISBLANK(C634),ISBLANK(B634)),"",VLOOKUP(C634,Deflatores!G$4:H$38,2,FALSE)*H634+VLOOKUP(C634,Deflatores!G$4:I$38,3,FALSE)))</f>
        <v/>
      </c>
      <c r="M634" s="10"/>
      <c r="N634" s="10"/>
      <c r="O634" s="6"/>
    </row>
    <row r="635" spans="1:15" x14ac:dyDescent="0.25">
      <c r="A635" s="119"/>
      <c r="B635" s="4"/>
      <c r="C635" s="4"/>
      <c r="D635" s="7"/>
      <c r="E635" s="7"/>
      <c r="F635" s="8" t="str">
        <f t="shared" si="325"/>
        <v/>
      </c>
      <c r="G635" s="7" t="str">
        <f t="shared" si="326"/>
        <v/>
      </c>
      <c r="H635" s="5" t="str">
        <f t="shared" si="327"/>
        <v/>
      </c>
      <c r="I635" s="116" t="str">
        <f t="shared" si="328"/>
        <v/>
      </c>
      <c r="J635" s="7" t="str">
        <f t="shared" si="329"/>
        <v/>
      </c>
      <c r="K635" s="9" t="str">
        <f t="shared" si="330"/>
        <v/>
      </c>
      <c r="L635" s="9" t="str">
        <f>IF(NOT(ISERROR(VLOOKUP(B635,Deflatores!G$42:H$64,2,FALSE))),VLOOKUP(B635,Deflatores!G$42:H$64,2,FALSE),IF(OR(ISBLANK(C635),ISBLANK(B635)),"",VLOOKUP(C635,Deflatores!G$4:H$38,2,FALSE)*H635+VLOOKUP(C635,Deflatores!G$4:I$38,3,FALSE)))</f>
        <v/>
      </c>
      <c r="M635" s="10"/>
      <c r="N635" s="10"/>
      <c r="O635" s="6"/>
    </row>
    <row r="636" spans="1:15" x14ac:dyDescent="0.25">
      <c r="A636" s="119"/>
      <c r="B636" s="4"/>
      <c r="C636" s="4"/>
      <c r="D636" s="7"/>
      <c r="E636" s="7"/>
      <c r="F636" s="8" t="str">
        <f t="shared" si="325"/>
        <v/>
      </c>
      <c r="G636" s="7" t="str">
        <f t="shared" si="326"/>
        <v/>
      </c>
      <c r="H636" s="5" t="str">
        <f t="shared" si="327"/>
        <v/>
      </c>
      <c r="I636" s="116" t="str">
        <f t="shared" si="328"/>
        <v/>
      </c>
      <c r="J636" s="7" t="str">
        <f t="shared" si="329"/>
        <v/>
      </c>
      <c r="K636" s="9" t="str">
        <f t="shared" si="330"/>
        <v/>
      </c>
      <c r="L636" s="9" t="str">
        <f>IF(NOT(ISERROR(VLOOKUP(B636,Deflatores!G$42:H$64,2,FALSE))),VLOOKUP(B636,Deflatores!G$42:H$64,2,FALSE),IF(OR(ISBLANK(C636),ISBLANK(B636)),"",VLOOKUP(C636,Deflatores!G$4:H$38,2,FALSE)*H636+VLOOKUP(C636,Deflatores!G$4:I$38,3,FALSE)))</f>
        <v/>
      </c>
      <c r="M636" s="10"/>
      <c r="N636" s="10"/>
      <c r="O636" s="6"/>
    </row>
    <row r="637" spans="1:15" x14ac:dyDescent="0.25">
      <c r="A637" s="119"/>
      <c r="B637" s="4"/>
      <c r="C637" s="4"/>
      <c r="D637" s="7"/>
      <c r="E637" s="7"/>
      <c r="F637" s="8" t="str">
        <f t="shared" si="325"/>
        <v/>
      </c>
      <c r="G637" s="7" t="str">
        <f t="shared" si="326"/>
        <v/>
      </c>
      <c r="H637" s="5" t="str">
        <f t="shared" si="327"/>
        <v/>
      </c>
      <c r="I637" s="116" t="str">
        <f t="shared" si="328"/>
        <v/>
      </c>
      <c r="J637" s="7" t="str">
        <f t="shared" si="329"/>
        <v/>
      </c>
      <c r="K637" s="9" t="str">
        <f t="shared" si="330"/>
        <v/>
      </c>
      <c r="L637" s="9" t="str">
        <f>IF(NOT(ISERROR(VLOOKUP(B637,Deflatores!G$42:H$64,2,FALSE))),VLOOKUP(B637,Deflatores!G$42:H$64,2,FALSE),IF(OR(ISBLANK(C637),ISBLANK(B637)),"",VLOOKUP(C637,Deflatores!G$4:H$38,2,FALSE)*H637+VLOOKUP(C637,Deflatores!G$4:I$38,3,FALSE)))</f>
        <v/>
      </c>
      <c r="M637" s="10"/>
      <c r="N637" s="10"/>
      <c r="O637" s="6"/>
    </row>
    <row r="638" spans="1:15" x14ac:dyDescent="0.25">
      <c r="A638" s="119"/>
      <c r="B638" s="4"/>
      <c r="C638" s="4"/>
      <c r="D638" s="7"/>
      <c r="E638" s="7"/>
      <c r="F638" s="8" t="str">
        <f t="shared" si="325"/>
        <v/>
      </c>
      <c r="G638" s="7" t="str">
        <f t="shared" si="326"/>
        <v/>
      </c>
      <c r="H638" s="5" t="str">
        <f t="shared" si="327"/>
        <v/>
      </c>
      <c r="I638" s="116" t="str">
        <f t="shared" si="328"/>
        <v/>
      </c>
      <c r="J638" s="7" t="str">
        <f t="shared" si="329"/>
        <v/>
      </c>
      <c r="K638" s="9" t="str">
        <f t="shared" si="330"/>
        <v/>
      </c>
      <c r="L638" s="9" t="str">
        <f>IF(NOT(ISERROR(VLOOKUP(B638,Deflatores!G$42:H$64,2,FALSE))),VLOOKUP(B638,Deflatores!G$42:H$64,2,FALSE),IF(OR(ISBLANK(C638),ISBLANK(B638)),"",VLOOKUP(C638,Deflatores!G$4:H$38,2,FALSE)*H638+VLOOKUP(C638,Deflatores!G$4:I$38,3,FALSE)))</f>
        <v/>
      </c>
      <c r="M638" s="10"/>
      <c r="N638" s="10"/>
      <c r="O638" s="6"/>
    </row>
    <row r="639" spans="1:15" x14ac:dyDescent="0.25">
      <c r="A639" s="119"/>
      <c r="B639" s="4"/>
      <c r="C639" s="4"/>
      <c r="D639" s="7"/>
      <c r="E639" s="7"/>
      <c r="F639" s="8" t="str">
        <f t="shared" si="325"/>
        <v/>
      </c>
      <c r="G639" s="7" t="str">
        <f t="shared" si="326"/>
        <v/>
      </c>
      <c r="H639" s="5" t="str">
        <f t="shared" si="327"/>
        <v/>
      </c>
      <c r="I639" s="116" t="str">
        <f t="shared" si="328"/>
        <v/>
      </c>
      <c r="J639" s="7" t="str">
        <f t="shared" si="329"/>
        <v/>
      </c>
      <c r="K639" s="9" t="str">
        <f t="shared" si="330"/>
        <v/>
      </c>
      <c r="L639" s="9" t="str">
        <f>IF(NOT(ISERROR(VLOOKUP(B639,Deflatores!G$42:H$64,2,FALSE))),VLOOKUP(B639,Deflatores!G$42:H$64,2,FALSE),IF(OR(ISBLANK(C639),ISBLANK(B639)),"",VLOOKUP(C639,Deflatores!G$4:H$38,2,FALSE)*H639+VLOOKUP(C639,Deflatores!G$4:I$38,3,FALSE)))</f>
        <v/>
      </c>
      <c r="M639" s="10"/>
      <c r="N639" s="10"/>
      <c r="O639" s="6"/>
    </row>
    <row r="640" spans="1:15" x14ac:dyDescent="0.25">
      <c r="A640" s="119"/>
      <c r="B640" s="4"/>
      <c r="C640" s="4"/>
      <c r="D640" s="7"/>
      <c r="E640" s="7"/>
      <c r="F640" s="8" t="str">
        <f t="shared" si="325"/>
        <v/>
      </c>
      <c r="G640" s="7" t="str">
        <f t="shared" si="326"/>
        <v/>
      </c>
      <c r="H640" s="5" t="str">
        <f t="shared" si="327"/>
        <v/>
      </c>
      <c r="I640" s="116" t="str">
        <f t="shared" si="328"/>
        <v/>
      </c>
      <c r="J640" s="7" t="str">
        <f t="shared" si="329"/>
        <v/>
      </c>
      <c r="K640" s="9" t="str">
        <f t="shared" si="330"/>
        <v/>
      </c>
      <c r="L640" s="9" t="str">
        <f>IF(NOT(ISERROR(VLOOKUP(B640,Deflatores!G$42:H$64,2,FALSE))),VLOOKUP(B640,Deflatores!G$42:H$64,2,FALSE),IF(OR(ISBLANK(C640),ISBLANK(B640)),"",VLOOKUP(C640,Deflatores!G$4:H$38,2,FALSE)*H640+VLOOKUP(C640,Deflatores!G$4:I$38,3,FALSE)))</f>
        <v/>
      </c>
      <c r="M640" s="10"/>
      <c r="N640" s="10"/>
      <c r="O640" s="6"/>
    </row>
    <row r="641" spans="1:15" x14ac:dyDescent="0.25">
      <c r="A641" s="119"/>
      <c r="B641" s="4"/>
      <c r="C641" s="4"/>
      <c r="D641" s="7"/>
      <c r="E641" s="7"/>
      <c r="F641" s="8" t="str">
        <f t="shared" si="325"/>
        <v/>
      </c>
      <c r="G641" s="7" t="str">
        <f t="shared" si="326"/>
        <v/>
      </c>
      <c r="H641" s="5" t="str">
        <f t="shared" si="327"/>
        <v/>
      </c>
      <c r="I641" s="116" t="str">
        <f t="shared" si="328"/>
        <v/>
      </c>
      <c r="J641" s="7" t="str">
        <f t="shared" si="329"/>
        <v/>
      </c>
      <c r="K641" s="9" t="str">
        <f t="shared" si="330"/>
        <v/>
      </c>
      <c r="L641" s="9" t="str">
        <f>IF(NOT(ISERROR(VLOOKUP(B641,Deflatores!G$42:H$64,2,FALSE))),VLOOKUP(B641,Deflatores!G$42:H$64,2,FALSE),IF(OR(ISBLANK(C641),ISBLANK(B641)),"",VLOOKUP(C641,Deflatores!G$4:H$38,2,FALSE)*H641+VLOOKUP(C641,Deflatores!G$4:I$38,3,FALSE)))</f>
        <v/>
      </c>
      <c r="M641" s="10"/>
      <c r="N641" s="10"/>
      <c r="O641" s="6"/>
    </row>
    <row r="642" spans="1:15" x14ac:dyDescent="0.25">
      <c r="A642" s="119"/>
      <c r="B642" s="4"/>
      <c r="C642" s="4"/>
      <c r="D642" s="7"/>
      <c r="E642" s="7"/>
      <c r="F642" s="8" t="str">
        <f t="shared" si="325"/>
        <v/>
      </c>
      <c r="G642" s="7" t="str">
        <f t="shared" si="326"/>
        <v/>
      </c>
      <c r="H642" s="5" t="str">
        <f t="shared" si="327"/>
        <v/>
      </c>
      <c r="I642" s="116" t="str">
        <f t="shared" si="328"/>
        <v/>
      </c>
      <c r="J642" s="7" t="str">
        <f t="shared" si="329"/>
        <v/>
      </c>
      <c r="K642" s="9" t="str">
        <f t="shared" si="330"/>
        <v/>
      </c>
      <c r="L642" s="9" t="str">
        <f>IF(NOT(ISERROR(VLOOKUP(B642,Deflatores!G$42:H$64,2,FALSE))),VLOOKUP(B642,Deflatores!G$42:H$64,2,FALSE),IF(OR(ISBLANK(C642),ISBLANK(B642)),"",VLOOKUP(C642,Deflatores!G$4:H$38,2,FALSE)*H642+VLOOKUP(C642,Deflatores!G$4:I$38,3,FALSE)))</f>
        <v/>
      </c>
      <c r="M642" s="10"/>
      <c r="N642" s="10"/>
      <c r="O642" s="6"/>
    </row>
    <row r="643" spans="1:15" x14ac:dyDescent="0.25">
      <c r="A643" s="119"/>
      <c r="B643" s="4"/>
      <c r="C643" s="4"/>
      <c r="D643" s="7"/>
      <c r="E643" s="7"/>
      <c r="F643" s="8" t="str">
        <f t="shared" si="325"/>
        <v/>
      </c>
      <c r="G643" s="7" t="str">
        <f t="shared" si="326"/>
        <v/>
      </c>
      <c r="H643" s="5" t="str">
        <f t="shared" si="327"/>
        <v/>
      </c>
      <c r="I643" s="116" t="str">
        <f t="shared" si="328"/>
        <v/>
      </c>
      <c r="J643" s="7" t="str">
        <f t="shared" si="329"/>
        <v/>
      </c>
      <c r="K643" s="9" t="str">
        <f t="shared" si="330"/>
        <v/>
      </c>
      <c r="L643" s="9" t="str">
        <f>IF(NOT(ISERROR(VLOOKUP(B643,Deflatores!G$42:H$64,2,FALSE))),VLOOKUP(B643,Deflatores!G$42:H$64,2,FALSE),IF(OR(ISBLANK(C643),ISBLANK(B643)),"",VLOOKUP(C643,Deflatores!G$4:H$38,2,FALSE)*H643+VLOOKUP(C643,Deflatores!G$4:I$38,3,FALSE)))</f>
        <v/>
      </c>
      <c r="M643" s="10"/>
      <c r="N643" s="10"/>
      <c r="O643" s="6"/>
    </row>
    <row r="644" spans="1:15" x14ac:dyDescent="0.25">
      <c r="A644" s="119"/>
      <c r="B644" s="4"/>
      <c r="C644" s="4"/>
      <c r="D644" s="7"/>
      <c r="E644" s="7"/>
      <c r="F644" s="8" t="str">
        <f t="shared" si="325"/>
        <v/>
      </c>
      <c r="G644" s="7" t="str">
        <f t="shared" si="326"/>
        <v/>
      </c>
      <c r="H644" s="5" t="str">
        <f t="shared" si="327"/>
        <v/>
      </c>
      <c r="I644" s="116" t="str">
        <f t="shared" si="328"/>
        <v/>
      </c>
      <c r="J644" s="7" t="str">
        <f t="shared" si="329"/>
        <v/>
      </c>
      <c r="K644" s="9" t="str">
        <f t="shared" si="330"/>
        <v/>
      </c>
      <c r="L644" s="9" t="str">
        <f>IF(NOT(ISERROR(VLOOKUP(B644,Deflatores!G$42:H$64,2,FALSE))),VLOOKUP(B644,Deflatores!G$42:H$64,2,FALSE),IF(OR(ISBLANK(C644),ISBLANK(B644)),"",VLOOKUP(C644,Deflatores!G$4:H$38,2,FALSE)*H644+VLOOKUP(C644,Deflatores!G$4:I$38,3,FALSE)))</f>
        <v/>
      </c>
      <c r="M644" s="10"/>
      <c r="N644" s="10"/>
      <c r="O644" s="6"/>
    </row>
    <row r="645" spans="1:15" x14ac:dyDescent="0.25">
      <c r="A645" s="119"/>
      <c r="B645" s="4"/>
      <c r="C645" s="4"/>
      <c r="D645" s="7"/>
      <c r="E645" s="7"/>
      <c r="F645" s="8" t="str">
        <f t="shared" si="325"/>
        <v/>
      </c>
      <c r="G645" s="7" t="str">
        <f t="shared" si="326"/>
        <v/>
      </c>
      <c r="H645" s="5" t="str">
        <f t="shared" si="327"/>
        <v/>
      </c>
      <c r="I645" s="116" t="str">
        <f t="shared" si="328"/>
        <v/>
      </c>
      <c r="J645" s="7" t="str">
        <f t="shared" si="329"/>
        <v/>
      </c>
      <c r="K645" s="9" t="str">
        <f t="shared" si="330"/>
        <v/>
      </c>
      <c r="L645" s="9" t="str">
        <f>IF(NOT(ISERROR(VLOOKUP(B645,Deflatores!G$42:H$64,2,FALSE))),VLOOKUP(B645,Deflatores!G$42:H$64,2,FALSE),IF(OR(ISBLANK(C645),ISBLANK(B645)),"",VLOOKUP(C645,Deflatores!G$4:H$38,2,FALSE)*H645+VLOOKUP(C645,Deflatores!G$4:I$38,3,FALSE)))</f>
        <v/>
      </c>
      <c r="M645" s="10"/>
      <c r="N645" s="10"/>
      <c r="O645" s="6"/>
    </row>
    <row r="646" spans="1:15" x14ac:dyDescent="0.25">
      <c r="A646" s="119"/>
      <c r="B646" s="4"/>
      <c r="C646" s="4"/>
      <c r="D646" s="7"/>
      <c r="E646" s="7"/>
      <c r="F646" s="8" t="str">
        <f t="shared" si="325"/>
        <v/>
      </c>
      <c r="G646" s="7" t="str">
        <f t="shared" si="326"/>
        <v/>
      </c>
      <c r="H646" s="5" t="str">
        <f t="shared" si="327"/>
        <v/>
      </c>
      <c r="I646" s="116" t="str">
        <f t="shared" si="328"/>
        <v/>
      </c>
      <c r="J646" s="7" t="str">
        <f t="shared" si="329"/>
        <v/>
      </c>
      <c r="K646" s="9" t="str">
        <f t="shared" si="330"/>
        <v/>
      </c>
      <c r="L646" s="9" t="str">
        <f>IF(NOT(ISERROR(VLOOKUP(B646,Deflatores!G$42:H$64,2,FALSE))),VLOOKUP(B646,Deflatores!G$42:H$64,2,FALSE),IF(OR(ISBLANK(C646),ISBLANK(B646)),"",VLOOKUP(C646,Deflatores!G$4:H$38,2,FALSE)*H646+VLOOKUP(C646,Deflatores!G$4:I$38,3,FALSE)))</f>
        <v/>
      </c>
      <c r="M646" s="10"/>
      <c r="N646" s="10"/>
      <c r="O646" s="6"/>
    </row>
    <row r="647" spans="1:15" x14ac:dyDescent="0.25">
      <c r="A647" s="119"/>
      <c r="B647" s="4"/>
      <c r="C647" s="4"/>
      <c r="D647" s="7"/>
      <c r="E647" s="7"/>
      <c r="F647" s="8" t="str">
        <f t="shared" si="325"/>
        <v/>
      </c>
      <c r="G647" s="7" t="str">
        <f t="shared" si="326"/>
        <v/>
      </c>
      <c r="H647" s="5" t="str">
        <f t="shared" si="327"/>
        <v/>
      </c>
      <c r="I647" s="116" t="str">
        <f t="shared" si="328"/>
        <v/>
      </c>
      <c r="J647" s="7" t="str">
        <f t="shared" si="329"/>
        <v/>
      </c>
      <c r="K647" s="9" t="str">
        <f t="shared" si="330"/>
        <v/>
      </c>
      <c r="L647" s="9" t="str">
        <f>IF(NOT(ISERROR(VLOOKUP(B647,Deflatores!G$42:H$64,2,FALSE))),VLOOKUP(B647,Deflatores!G$42:H$64,2,FALSE),IF(OR(ISBLANK(C647),ISBLANK(B647)),"",VLOOKUP(C647,Deflatores!G$4:H$38,2,FALSE)*H647+VLOOKUP(C647,Deflatores!G$4:I$38,3,FALSE)))</f>
        <v/>
      </c>
      <c r="M647" s="10"/>
      <c r="N647" s="10"/>
      <c r="O647" s="6"/>
    </row>
    <row r="648" spans="1:15" x14ac:dyDescent="0.25">
      <c r="A648" s="119"/>
      <c r="B648" s="4"/>
      <c r="C648" s="4"/>
      <c r="D648" s="7"/>
      <c r="E648" s="7"/>
      <c r="F648" s="8" t="str">
        <f t="shared" si="325"/>
        <v/>
      </c>
      <c r="G648" s="7" t="str">
        <f t="shared" si="326"/>
        <v/>
      </c>
      <c r="H648" s="5" t="str">
        <f t="shared" si="327"/>
        <v/>
      </c>
      <c r="I648" s="116" t="str">
        <f t="shared" si="328"/>
        <v/>
      </c>
      <c r="J648" s="7" t="str">
        <f t="shared" si="329"/>
        <v/>
      </c>
      <c r="K648" s="9" t="str">
        <f t="shared" si="330"/>
        <v/>
      </c>
      <c r="L648" s="9" t="str">
        <f>IF(NOT(ISERROR(VLOOKUP(B648,Deflatores!G$42:H$64,2,FALSE))),VLOOKUP(B648,Deflatores!G$42:H$64,2,FALSE),IF(OR(ISBLANK(C648),ISBLANK(B648)),"",VLOOKUP(C648,Deflatores!G$4:H$38,2,FALSE)*H648+VLOOKUP(C648,Deflatores!G$4:I$38,3,FALSE)))</f>
        <v/>
      </c>
      <c r="M648" s="10"/>
      <c r="N648" s="10"/>
      <c r="O648" s="6"/>
    </row>
    <row r="649" spans="1:15" x14ac:dyDescent="0.25">
      <c r="A649" s="119"/>
      <c r="B649" s="4"/>
      <c r="C649" s="4"/>
      <c r="D649" s="7"/>
      <c r="E649" s="7"/>
      <c r="F649" s="8" t="str">
        <f t="shared" ref="F649:F672" si="331">IF(ISBLANK(B649),"",IF(I649="L","Baixa",IF(I649="A","Média",IF(I649="","","Alta"))))</f>
        <v/>
      </c>
      <c r="G649" s="7" t="str">
        <f t="shared" ref="G649:G672" si="332">CONCATENATE(B649,I649)</f>
        <v/>
      </c>
      <c r="H649" s="5" t="str">
        <f t="shared" ref="H649:H672" si="333">IF(ISBLANK(B649),"",IF(B649="ALI",IF(I649="L",7,IF(I649="A",10,15)),IF(B649="AIE",IF(I649="L",5,IF(I649="A",7,10)),IF(B649="SE",IF(I649="L",4,IF(I649="A",5,7)),IF(OR(B649="EE",B649="CE"),IF(I649="L",3,IF(I649="A",4,6)),0)))))</f>
        <v/>
      </c>
      <c r="I649" s="116" t="str">
        <f t="shared" ref="I649:I672" si="334">IF(OR(ISBLANK(D649),ISBLANK(E649)),IF(OR(B649="ALI",B649="AIE"),"L",IF(OR(B649="EE",B649="SE",B649="CE"),"A","")),IF(B649="EE",IF(E649&gt;=3,IF(D649&gt;=5,"H","A"),IF(E649&gt;=2,IF(D649&gt;=16,"H",IF(D649&lt;=4,"L","A")),IF(D649&lt;=15,"L","A"))),IF(OR(B649="SE",B649="CE"),IF(E649&gt;=4,IF(D649&gt;=6,"H","A"),IF(E649&gt;=2,IF(D649&gt;=20,"H",IF(D649&lt;=5,"L","A")),IF(D649&lt;=19,"L","A"))),IF(OR(B649="ALI",B649="AIE"),IF(E649&gt;=6,IF(D649&gt;=20,"H","A"),IF(E649&gt;=2,IF(D649&gt;=51,"H",IF(D649&lt;=19,"L","A")),IF(D649&lt;=50,"L","A"))),""))))</f>
        <v/>
      </c>
      <c r="J649" s="7" t="str">
        <f t="shared" ref="J649:J672" si="335">CONCATENATE(B649,C649)</f>
        <v/>
      </c>
      <c r="K649" s="9" t="str">
        <f t="shared" si="330"/>
        <v/>
      </c>
      <c r="L649" s="9" t="str">
        <f>IF(NOT(ISERROR(VLOOKUP(B649,Deflatores!G$42:H$64,2,FALSE))),VLOOKUP(B649,Deflatores!G$42:H$64,2,FALSE),IF(OR(ISBLANK(C649),ISBLANK(B649)),"",VLOOKUP(C649,Deflatores!G$4:H$38,2,FALSE)*H649+VLOOKUP(C649,Deflatores!G$4:I$38,3,FALSE)))</f>
        <v/>
      </c>
      <c r="M649" s="10"/>
      <c r="N649" s="10"/>
      <c r="O649" s="6"/>
    </row>
    <row r="650" spans="1:15" x14ac:dyDescent="0.25">
      <c r="A650" s="119"/>
      <c r="B650" s="4"/>
      <c r="C650" s="4"/>
      <c r="D650" s="7"/>
      <c r="E650" s="7"/>
      <c r="F650" s="8" t="str">
        <f t="shared" si="331"/>
        <v/>
      </c>
      <c r="G650" s="7" t="str">
        <f t="shared" si="332"/>
        <v/>
      </c>
      <c r="H650" s="5" t="str">
        <f t="shared" si="333"/>
        <v/>
      </c>
      <c r="I650" s="116" t="str">
        <f t="shared" si="334"/>
        <v/>
      </c>
      <c r="J650" s="7" t="str">
        <f t="shared" si="335"/>
        <v/>
      </c>
      <c r="K650" s="9" t="str">
        <f t="shared" si="330"/>
        <v/>
      </c>
      <c r="L650" s="9" t="str">
        <f>IF(NOT(ISERROR(VLOOKUP(B650,Deflatores!G$42:H$64,2,FALSE))),VLOOKUP(B650,Deflatores!G$42:H$64,2,FALSE),IF(OR(ISBLANK(C650),ISBLANK(B650)),"",VLOOKUP(C650,Deflatores!G$4:H$38,2,FALSE)*H650+VLOOKUP(C650,Deflatores!G$4:I$38,3,FALSE)))</f>
        <v/>
      </c>
      <c r="M650" s="10"/>
      <c r="N650" s="10"/>
      <c r="O650" s="6"/>
    </row>
    <row r="651" spans="1:15" x14ac:dyDescent="0.25">
      <c r="A651" s="119"/>
      <c r="B651" s="4"/>
      <c r="C651" s="4"/>
      <c r="D651" s="7"/>
      <c r="E651" s="7"/>
      <c r="F651" s="8" t="str">
        <f t="shared" si="331"/>
        <v/>
      </c>
      <c r="G651" s="7" t="str">
        <f t="shared" si="332"/>
        <v/>
      </c>
      <c r="H651" s="5" t="str">
        <f t="shared" si="333"/>
        <v/>
      </c>
      <c r="I651" s="116" t="str">
        <f t="shared" si="334"/>
        <v/>
      </c>
      <c r="J651" s="7" t="str">
        <f t="shared" si="335"/>
        <v/>
      </c>
      <c r="K651" s="9" t="str">
        <f t="shared" ref="K651:K672" si="336">IF(OR(H651="",H651=0),L651,H651)</f>
        <v/>
      </c>
      <c r="L651" s="9" t="str">
        <f>IF(NOT(ISERROR(VLOOKUP(B651,Deflatores!G$42:H$64,2,FALSE))),VLOOKUP(B651,Deflatores!G$42:H$64,2,FALSE),IF(OR(ISBLANK(C651),ISBLANK(B651)),"",VLOOKUP(C651,Deflatores!G$4:H$38,2,FALSE)*H651+VLOOKUP(C651,Deflatores!G$4:I$38,3,FALSE)))</f>
        <v/>
      </c>
      <c r="M651" s="10"/>
      <c r="N651" s="10"/>
      <c r="O651" s="6"/>
    </row>
    <row r="652" spans="1:15" x14ac:dyDescent="0.25">
      <c r="A652" s="119"/>
      <c r="B652" s="4"/>
      <c r="C652" s="4"/>
      <c r="D652" s="7"/>
      <c r="E652" s="7"/>
      <c r="F652" s="8" t="str">
        <f t="shared" si="331"/>
        <v/>
      </c>
      <c r="G652" s="7" t="str">
        <f t="shared" si="332"/>
        <v/>
      </c>
      <c r="H652" s="5" t="str">
        <f t="shared" si="333"/>
        <v/>
      </c>
      <c r="I652" s="116" t="str">
        <f t="shared" si="334"/>
        <v/>
      </c>
      <c r="J652" s="7" t="str">
        <f t="shared" si="335"/>
        <v/>
      </c>
      <c r="K652" s="9" t="str">
        <f t="shared" si="336"/>
        <v/>
      </c>
      <c r="L652" s="9" t="str">
        <f>IF(NOT(ISERROR(VLOOKUP(B652,Deflatores!G$42:H$64,2,FALSE))),VLOOKUP(B652,Deflatores!G$42:H$64,2,FALSE),IF(OR(ISBLANK(C652),ISBLANK(B652)),"",VLOOKUP(C652,Deflatores!G$4:H$38,2,FALSE)*H652+VLOOKUP(C652,Deflatores!G$4:I$38,3,FALSE)))</f>
        <v/>
      </c>
      <c r="M652" s="10"/>
      <c r="N652" s="10"/>
      <c r="O652" s="6"/>
    </row>
    <row r="653" spans="1:15" x14ac:dyDescent="0.25">
      <c r="A653" s="119"/>
      <c r="B653" s="4"/>
      <c r="C653" s="4"/>
      <c r="D653" s="7"/>
      <c r="E653" s="7"/>
      <c r="F653" s="8" t="str">
        <f t="shared" si="331"/>
        <v/>
      </c>
      <c r="G653" s="7" t="str">
        <f t="shared" si="332"/>
        <v/>
      </c>
      <c r="H653" s="5" t="str">
        <f t="shared" si="333"/>
        <v/>
      </c>
      <c r="I653" s="116" t="str">
        <f t="shared" si="334"/>
        <v/>
      </c>
      <c r="J653" s="7" t="str">
        <f t="shared" si="335"/>
        <v/>
      </c>
      <c r="K653" s="9" t="str">
        <f t="shared" si="336"/>
        <v/>
      </c>
      <c r="L653" s="9" t="str">
        <f>IF(NOT(ISERROR(VLOOKUP(B653,Deflatores!G$42:H$64,2,FALSE))),VLOOKUP(B653,Deflatores!G$42:H$64,2,FALSE),IF(OR(ISBLANK(C653),ISBLANK(B653)),"",VLOOKUP(C653,Deflatores!G$4:H$38,2,FALSE)*H653+VLOOKUP(C653,Deflatores!G$4:I$38,3,FALSE)))</f>
        <v/>
      </c>
      <c r="M653" s="10"/>
      <c r="N653" s="10"/>
      <c r="O653" s="6"/>
    </row>
    <row r="654" spans="1:15" x14ac:dyDescent="0.25">
      <c r="A654" s="119"/>
      <c r="B654" s="4"/>
      <c r="C654" s="4"/>
      <c r="D654" s="7"/>
      <c r="E654" s="7"/>
      <c r="F654" s="8" t="str">
        <f t="shared" si="331"/>
        <v/>
      </c>
      <c r="G654" s="7" t="str">
        <f t="shared" si="332"/>
        <v/>
      </c>
      <c r="H654" s="5" t="str">
        <f t="shared" si="333"/>
        <v/>
      </c>
      <c r="I654" s="116" t="str">
        <f t="shared" si="334"/>
        <v/>
      </c>
      <c r="J654" s="7" t="str">
        <f t="shared" si="335"/>
        <v/>
      </c>
      <c r="K654" s="9" t="str">
        <f t="shared" si="336"/>
        <v/>
      </c>
      <c r="L654" s="9" t="str">
        <f>IF(NOT(ISERROR(VLOOKUP(B654,Deflatores!G$42:H$64,2,FALSE))),VLOOKUP(B654,Deflatores!G$42:H$64,2,FALSE),IF(OR(ISBLANK(C654),ISBLANK(B654)),"",VLOOKUP(C654,Deflatores!G$4:H$38,2,FALSE)*H654+VLOOKUP(C654,Deflatores!G$4:I$38,3,FALSE)))</f>
        <v/>
      </c>
      <c r="M654" s="10"/>
      <c r="N654" s="10"/>
      <c r="O654" s="6"/>
    </row>
    <row r="655" spans="1:15" x14ac:dyDescent="0.25">
      <c r="A655" s="119"/>
      <c r="B655" s="4"/>
      <c r="C655" s="4"/>
      <c r="D655" s="7"/>
      <c r="E655" s="7"/>
      <c r="F655" s="8" t="str">
        <f t="shared" si="331"/>
        <v/>
      </c>
      <c r="G655" s="7" t="str">
        <f t="shared" si="332"/>
        <v/>
      </c>
      <c r="H655" s="5" t="str">
        <f t="shared" si="333"/>
        <v/>
      </c>
      <c r="I655" s="116" t="str">
        <f t="shared" si="334"/>
        <v/>
      </c>
      <c r="J655" s="7" t="str">
        <f t="shared" si="335"/>
        <v/>
      </c>
      <c r="K655" s="9" t="str">
        <f t="shared" si="336"/>
        <v/>
      </c>
      <c r="L655" s="9" t="str">
        <f>IF(NOT(ISERROR(VLOOKUP(B655,Deflatores!G$42:H$64,2,FALSE))),VLOOKUP(B655,Deflatores!G$42:H$64,2,FALSE),IF(OR(ISBLANK(C655),ISBLANK(B655)),"",VLOOKUP(C655,Deflatores!G$4:H$38,2,FALSE)*H655+VLOOKUP(C655,Deflatores!G$4:I$38,3,FALSE)))</f>
        <v/>
      </c>
      <c r="M655" s="10"/>
      <c r="N655" s="10"/>
      <c r="O655" s="6"/>
    </row>
    <row r="656" spans="1:15" x14ac:dyDescent="0.25">
      <c r="A656" s="119"/>
      <c r="B656" s="4"/>
      <c r="C656" s="4"/>
      <c r="D656" s="7"/>
      <c r="E656" s="7"/>
      <c r="F656" s="8" t="str">
        <f t="shared" si="331"/>
        <v/>
      </c>
      <c r="G656" s="7" t="str">
        <f t="shared" si="332"/>
        <v/>
      </c>
      <c r="H656" s="5" t="str">
        <f t="shared" si="333"/>
        <v/>
      </c>
      <c r="I656" s="116" t="str">
        <f t="shared" si="334"/>
        <v/>
      </c>
      <c r="J656" s="7" t="str">
        <f t="shared" si="335"/>
        <v/>
      </c>
      <c r="K656" s="9" t="str">
        <f t="shared" si="336"/>
        <v/>
      </c>
      <c r="L656" s="9" t="str">
        <f>IF(NOT(ISERROR(VLOOKUP(B656,Deflatores!G$42:H$64,2,FALSE))),VLOOKUP(B656,Deflatores!G$42:H$64,2,FALSE),IF(OR(ISBLANK(C656),ISBLANK(B656)),"",VLOOKUP(C656,Deflatores!G$4:H$38,2,FALSE)*H656+VLOOKUP(C656,Deflatores!G$4:I$38,3,FALSE)))</f>
        <v/>
      </c>
      <c r="M656" s="10"/>
      <c r="N656" s="10"/>
      <c r="O656" s="6"/>
    </row>
    <row r="657" spans="1:15" x14ac:dyDescent="0.25">
      <c r="A657" s="119"/>
      <c r="B657" s="4"/>
      <c r="C657" s="4"/>
      <c r="D657" s="7"/>
      <c r="E657" s="7"/>
      <c r="F657" s="8" t="str">
        <f t="shared" si="331"/>
        <v/>
      </c>
      <c r="G657" s="7" t="str">
        <f t="shared" si="332"/>
        <v/>
      </c>
      <c r="H657" s="5" t="str">
        <f t="shared" si="333"/>
        <v/>
      </c>
      <c r="I657" s="116" t="str">
        <f t="shared" si="334"/>
        <v/>
      </c>
      <c r="J657" s="7" t="str">
        <f t="shared" si="335"/>
        <v/>
      </c>
      <c r="K657" s="9" t="str">
        <f t="shared" si="336"/>
        <v/>
      </c>
      <c r="L657" s="9" t="str">
        <f>IF(NOT(ISERROR(VLOOKUP(B657,Deflatores!G$42:H$64,2,FALSE))),VLOOKUP(B657,Deflatores!G$42:H$64,2,FALSE),IF(OR(ISBLANK(C657),ISBLANK(B657)),"",VLOOKUP(C657,Deflatores!G$4:H$38,2,FALSE)*H657+VLOOKUP(C657,Deflatores!G$4:I$38,3,FALSE)))</f>
        <v/>
      </c>
      <c r="M657" s="10"/>
      <c r="N657" s="10"/>
      <c r="O657" s="6"/>
    </row>
    <row r="658" spans="1:15" x14ac:dyDescent="0.25">
      <c r="A658" s="119"/>
      <c r="B658" s="4"/>
      <c r="C658" s="4"/>
      <c r="D658" s="7"/>
      <c r="E658" s="7"/>
      <c r="F658" s="8" t="str">
        <f t="shared" si="331"/>
        <v/>
      </c>
      <c r="G658" s="7" t="str">
        <f t="shared" si="332"/>
        <v/>
      </c>
      <c r="H658" s="5" t="str">
        <f t="shared" si="333"/>
        <v/>
      </c>
      <c r="I658" s="116" t="str">
        <f t="shared" si="334"/>
        <v/>
      </c>
      <c r="J658" s="7" t="str">
        <f t="shared" si="335"/>
        <v/>
      </c>
      <c r="K658" s="9" t="str">
        <f t="shared" si="336"/>
        <v/>
      </c>
      <c r="L658" s="9" t="str">
        <f>IF(NOT(ISERROR(VLOOKUP(B658,Deflatores!G$42:H$64,2,FALSE))),VLOOKUP(B658,Deflatores!G$42:H$64,2,FALSE),IF(OR(ISBLANK(C658),ISBLANK(B658)),"",VLOOKUP(C658,Deflatores!G$4:H$38,2,FALSE)*H658+VLOOKUP(C658,Deflatores!G$4:I$38,3,FALSE)))</f>
        <v/>
      </c>
      <c r="M658" s="10"/>
      <c r="N658" s="10"/>
      <c r="O658" s="6"/>
    </row>
    <row r="659" spans="1:15" x14ac:dyDescent="0.25">
      <c r="A659" s="119"/>
      <c r="B659" s="4"/>
      <c r="C659" s="4"/>
      <c r="D659" s="7"/>
      <c r="E659" s="7"/>
      <c r="F659" s="8" t="str">
        <f t="shared" si="331"/>
        <v/>
      </c>
      <c r="G659" s="7" t="str">
        <f t="shared" si="332"/>
        <v/>
      </c>
      <c r="H659" s="5" t="str">
        <f t="shared" si="333"/>
        <v/>
      </c>
      <c r="I659" s="116" t="str">
        <f t="shared" si="334"/>
        <v/>
      </c>
      <c r="J659" s="7" t="str">
        <f t="shared" si="335"/>
        <v/>
      </c>
      <c r="K659" s="9" t="str">
        <f t="shared" si="336"/>
        <v/>
      </c>
      <c r="L659" s="9" t="str">
        <f>IF(NOT(ISERROR(VLOOKUP(B659,Deflatores!G$42:H$64,2,FALSE))),VLOOKUP(B659,Deflatores!G$42:H$64,2,FALSE),IF(OR(ISBLANK(C659),ISBLANK(B659)),"",VLOOKUP(C659,Deflatores!G$4:H$38,2,FALSE)*H659+VLOOKUP(C659,Deflatores!G$4:I$38,3,FALSE)))</f>
        <v/>
      </c>
      <c r="M659" s="10"/>
      <c r="N659" s="10"/>
      <c r="O659" s="6"/>
    </row>
    <row r="660" spans="1:15" x14ac:dyDescent="0.25">
      <c r="A660" s="119"/>
      <c r="B660" s="4"/>
      <c r="C660" s="4"/>
      <c r="D660" s="7"/>
      <c r="E660" s="7"/>
      <c r="F660" s="8" t="str">
        <f t="shared" si="331"/>
        <v/>
      </c>
      <c r="G660" s="7" t="str">
        <f t="shared" si="332"/>
        <v/>
      </c>
      <c r="H660" s="5" t="str">
        <f t="shared" si="333"/>
        <v/>
      </c>
      <c r="I660" s="116" t="str">
        <f t="shared" si="334"/>
        <v/>
      </c>
      <c r="J660" s="7" t="str">
        <f t="shared" si="335"/>
        <v/>
      </c>
      <c r="K660" s="9" t="str">
        <f t="shared" si="336"/>
        <v/>
      </c>
      <c r="L660" s="9" t="str">
        <f>IF(NOT(ISERROR(VLOOKUP(B660,Deflatores!G$42:H$64,2,FALSE))),VLOOKUP(B660,Deflatores!G$42:H$64,2,FALSE),IF(OR(ISBLANK(C660),ISBLANK(B660)),"",VLOOKUP(C660,Deflatores!G$4:H$38,2,FALSE)*H660+VLOOKUP(C660,Deflatores!G$4:I$38,3,FALSE)))</f>
        <v/>
      </c>
      <c r="M660" s="10"/>
      <c r="N660" s="10"/>
      <c r="O660" s="6"/>
    </row>
    <row r="661" spans="1:15" x14ac:dyDescent="0.25">
      <c r="A661" s="119"/>
      <c r="B661" s="4"/>
      <c r="C661" s="4"/>
      <c r="D661" s="7"/>
      <c r="E661" s="7"/>
      <c r="F661" s="8" t="str">
        <f t="shared" si="331"/>
        <v/>
      </c>
      <c r="G661" s="7" t="str">
        <f t="shared" si="332"/>
        <v/>
      </c>
      <c r="H661" s="5" t="str">
        <f t="shared" si="333"/>
        <v/>
      </c>
      <c r="I661" s="116" t="str">
        <f t="shared" si="334"/>
        <v/>
      </c>
      <c r="J661" s="7" t="str">
        <f t="shared" si="335"/>
        <v/>
      </c>
      <c r="K661" s="9" t="str">
        <f t="shared" si="336"/>
        <v/>
      </c>
      <c r="L661" s="9" t="str">
        <f>IF(NOT(ISERROR(VLOOKUP(B661,Deflatores!G$42:H$64,2,FALSE))),VLOOKUP(B661,Deflatores!G$42:H$64,2,FALSE),IF(OR(ISBLANK(C661),ISBLANK(B661)),"",VLOOKUP(C661,Deflatores!G$4:H$38,2,FALSE)*H661+VLOOKUP(C661,Deflatores!G$4:I$38,3,FALSE)))</f>
        <v/>
      </c>
      <c r="M661" s="10"/>
      <c r="N661" s="10"/>
      <c r="O661" s="6"/>
    </row>
    <row r="662" spans="1:15" x14ac:dyDescent="0.25">
      <c r="A662" s="119"/>
      <c r="B662" s="4"/>
      <c r="C662" s="4"/>
      <c r="D662" s="7"/>
      <c r="E662" s="7"/>
      <c r="F662" s="8" t="str">
        <f t="shared" si="331"/>
        <v/>
      </c>
      <c r="G662" s="7" t="str">
        <f t="shared" si="332"/>
        <v/>
      </c>
      <c r="H662" s="5" t="str">
        <f t="shared" si="333"/>
        <v/>
      </c>
      <c r="I662" s="116" t="str">
        <f t="shared" si="334"/>
        <v/>
      </c>
      <c r="J662" s="7" t="str">
        <f t="shared" si="335"/>
        <v/>
      </c>
      <c r="K662" s="9" t="str">
        <f t="shared" si="336"/>
        <v/>
      </c>
      <c r="L662" s="9" t="str">
        <f>IF(NOT(ISERROR(VLOOKUP(B662,Deflatores!G$42:H$64,2,FALSE))),VLOOKUP(B662,Deflatores!G$42:H$64,2,FALSE),IF(OR(ISBLANK(C662),ISBLANK(B662)),"",VLOOKUP(C662,Deflatores!G$4:H$38,2,FALSE)*H662+VLOOKUP(C662,Deflatores!G$4:I$38,3,FALSE)))</f>
        <v/>
      </c>
      <c r="M662" s="10"/>
      <c r="N662" s="10"/>
      <c r="O662" s="6"/>
    </row>
    <row r="663" spans="1:15" x14ac:dyDescent="0.25">
      <c r="A663" s="119"/>
      <c r="B663" s="4"/>
      <c r="C663" s="4"/>
      <c r="D663" s="7"/>
      <c r="E663" s="7"/>
      <c r="F663" s="8" t="str">
        <f t="shared" si="331"/>
        <v/>
      </c>
      <c r="G663" s="7" t="str">
        <f t="shared" si="332"/>
        <v/>
      </c>
      <c r="H663" s="5" t="str">
        <f t="shared" si="333"/>
        <v/>
      </c>
      <c r="I663" s="116" t="str">
        <f t="shared" si="334"/>
        <v/>
      </c>
      <c r="J663" s="7" t="str">
        <f t="shared" si="335"/>
        <v/>
      </c>
      <c r="K663" s="9" t="str">
        <f t="shared" si="336"/>
        <v/>
      </c>
      <c r="L663" s="9" t="str">
        <f>IF(NOT(ISERROR(VLOOKUP(B663,Deflatores!G$42:H$64,2,FALSE))),VLOOKUP(B663,Deflatores!G$42:H$64,2,FALSE),IF(OR(ISBLANK(C663),ISBLANK(B663)),"",VLOOKUP(C663,Deflatores!G$4:H$38,2,FALSE)*H663+VLOOKUP(C663,Deflatores!G$4:I$38,3,FALSE)))</f>
        <v/>
      </c>
      <c r="M663" s="10"/>
      <c r="N663" s="10"/>
      <c r="O663" s="6"/>
    </row>
    <row r="664" spans="1:15" x14ac:dyDescent="0.25">
      <c r="A664" s="119"/>
      <c r="B664" s="4"/>
      <c r="C664" s="4"/>
      <c r="D664" s="7"/>
      <c r="E664" s="7"/>
      <c r="F664" s="8" t="str">
        <f t="shared" si="331"/>
        <v/>
      </c>
      <c r="G664" s="7" t="str">
        <f t="shared" si="332"/>
        <v/>
      </c>
      <c r="H664" s="5" t="str">
        <f t="shared" si="333"/>
        <v/>
      </c>
      <c r="I664" s="116" t="str">
        <f t="shared" si="334"/>
        <v/>
      </c>
      <c r="J664" s="7" t="str">
        <f t="shared" si="335"/>
        <v/>
      </c>
      <c r="K664" s="9" t="str">
        <f t="shared" si="336"/>
        <v/>
      </c>
      <c r="L664" s="9" t="str">
        <f>IF(NOT(ISERROR(VLOOKUP(B664,Deflatores!G$42:H$64,2,FALSE))),VLOOKUP(B664,Deflatores!G$42:H$64,2,FALSE),IF(OR(ISBLANK(C664),ISBLANK(B664)),"",VLOOKUP(C664,Deflatores!G$4:H$38,2,FALSE)*H664+VLOOKUP(C664,Deflatores!G$4:I$38,3,FALSE)))</f>
        <v/>
      </c>
      <c r="M664" s="10"/>
      <c r="N664" s="10"/>
      <c r="O664" s="6"/>
    </row>
    <row r="665" spans="1:15" x14ac:dyDescent="0.25">
      <c r="A665" s="119"/>
      <c r="B665" s="4"/>
      <c r="C665" s="4"/>
      <c r="D665" s="7"/>
      <c r="E665" s="7"/>
      <c r="F665" s="8" t="str">
        <f t="shared" si="331"/>
        <v/>
      </c>
      <c r="G665" s="7" t="str">
        <f t="shared" si="332"/>
        <v/>
      </c>
      <c r="H665" s="5" t="str">
        <f t="shared" si="333"/>
        <v/>
      </c>
      <c r="I665" s="116" t="str">
        <f t="shared" si="334"/>
        <v/>
      </c>
      <c r="J665" s="7" t="str">
        <f t="shared" si="335"/>
        <v/>
      </c>
      <c r="K665" s="9" t="str">
        <f t="shared" si="336"/>
        <v/>
      </c>
      <c r="L665" s="9" t="str">
        <f>IF(NOT(ISERROR(VLOOKUP(B665,Deflatores!G$42:H$64,2,FALSE))),VLOOKUP(B665,Deflatores!G$42:H$64,2,FALSE),IF(OR(ISBLANK(C665),ISBLANK(B665)),"",VLOOKUP(C665,Deflatores!G$4:H$38,2,FALSE)*H665+VLOOKUP(C665,Deflatores!G$4:I$38,3,FALSE)))</f>
        <v/>
      </c>
      <c r="M665" s="10"/>
      <c r="N665" s="10"/>
      <c r="O665" s="6"/>
    </row>
    <row r="666" spans="1:15" x14ac:dyDescent="0.25">
      <c r="A666" s="119"/>
      <c r="B666" s="4"/>
      <c r="C666" s="4"/>
      <c r="D666" s="7"/>
      <c r="E666" s="7"/>
      <c r="F666" s="8" t="str">
        <f t="shared" si="331"/>
        <v/>
      </c>
      <c r="G666" s="7" t="str">
        <f t="shared" si="332"/>
        <v/>
      </c>
      <c r="H666" s="5" t="str">
        <f t="shared" si="333"/>
        <v/>
      </c>
      <c r="I666" s="116" t="str">
        <f t="shared" si="334"/>
        <v/>
      </c>
      <c r="J666" s="7" t="str">
        <f t="shared" si="335"/>
        <v/>
      </c>
      <c r="K666" s="9" t="str">
        <f t="shared" si="336"/>
        <v/>
      </c>
      <c r="L666" s="9" t="str">
        <f>IF(NOT(ISERROR(VLOOKUP(B666,Deflatores!G$42:H$64,2,FALSE))),VLOOKUP(B666,Deflatores!G$42:H$64,2,FALSE),IF(OR(ISBLANK(C666),ISBLANK(B666)),"",VLOOKUP(C666,Deflatores!G$4:H$38,2,FALSE)*H666+VLOOKUP(C666,Deflatores!G$4:I$38,3,FALSE)))</f>
        <v/>
      </c>
      <c r="M666" s="10"/>
      <c r="N666" s="10"/>
      <c r="O666" s="6"/>
    </row>
    <row r="667" spans="1:15" x14ac:dyDescent="0.25">
      <c r="A667" s="119"/>
      <c r="B667" s="4"/>
      <c r="C667" s="4"/>
      <c r="D667" s="7"/>
      <c r="E667" s="7"/>
      <c r="F667" s="8" t="str">
        <f t="shared" si="331"/>
        <v/>
      </c>
      <c r="G667" s="7" t="str">
        <f t="shared" si="332"/>
        <v/>
      </c>
      <c r="H667" s="5" t="str">
        <f t="shared" si="333"/>
        <v/>
      </c>
      <c r="I667" s="116" t="str">
        <f t="shared" si="334"/>
        <v/>
      </c>
      <c r="J667" s="7" t="str">
        <f t="shared" si="335"/>
        <v/>
      </c>
      <c r="K667" s="9" t="str">
        <f t="shared" si="336"/>
        <v/>
      </c>
      <c r="L667" s="9" t="str">
        <f>IF(NOT(ISERROR(VLOOKUP(B667,Deflatores!G$42:H$64,2,FALSE))),VLOOKUP(B667,Deflatores!G$42:H$64,2,FALSE),IF(OR(ISBLANK(C667),ISBLANK(B667)),"",VLOOKUP(C667,Deflatores!G$4:H$38,2,FALSE)*H667+VLOOKUP(C667,Deflatores!G$4:I$38,3,FALSE)))</f>
        <v/>
      </c>
      <c r="M667" s="10"/>
      <c r="N667" s="10"/>
      <c r="O667" s="6"/>
    </row>
    <row r="668" spans="1:15" x14ac:dyDescent="0.25">
      <c r="A668" s="119"/>
      <c r="B668" s="4"/>
      <c r="C668" s="4"/>
      <c r="D668" s="7"/>
      <c r="E668" s="7"/>
      <c r="F668" s="8" t="str">
        <f t="shared" si="331"/>
        <v/>
      </c>
      <c r="G668" s="7" t="str">
        <f t="shared" si="332"/>
        <v/>
      </c>
      <c r="H668" s="5" t="str">
        <f t="shared" si="333"/>
        <v/>
      </c>
      <c r="I668" s="116" t="str">
        <f t="shared" si="334"/>
        <v/>
      </c>
      <c r="J668" s="7" t="str">
        <f t="shared" si="335"/>
        <v/>
      </c>
      <c r="K668" s="9" t="str">
        <f t="shared" si="336"/>
        <v/>
      </c>
      <c r="L668" s="9" t="str">
        <f>IF(NOT(ISERROR(VLOOKUP(B668,Deflatores!G$42:H$64,2,FALSE))),VLOOKUP(B668,Deflatores!G$42:H$64,2,FALSE),IF(OR(ISBLANK(C668),ISBLANK(B668)),"",VLOOKUP(C668,Deflatores!G$4:H$38,2,FALSE)*H668+VLOOKUP(C668,Deflatores!G$4:I$38,3,FALSE)))</f>
        <v/>
      </c>
      <c r="M668" s="10"/>
      <c r="N668" s="10"/>
      <c r="O668" s="6"/>
    </row>
    <row r="669" spans="1:15" x14ac:dyDescent="0.25">
      <c r="A669" s="119"/>
      <c r="B669" s="4"/>
      <c r="C669" s="4"/>
      <c r="D669" s="7"/>
      <c r="E669" s="7"/>
      <c r="F669" s="8" t="str">
        <f t="shared" si="331"/>
        <v/>
      </c>
      <c r="G669" s="7" t="str">
        <f t="shared" si="332"/>
        <v/>
      </c>
      <c r="H669" s="5" t="str">
        <f t="shared" si="333"/>
        <v/>
      </c>
      <c r="I669" s="116" t="str">
        <f t="shared" si="334"/>
        <v/>
      </c>
      <c r="J669" s="7" t="str">
        <f t="shared" si="335"/>
        <v/>
      </c>
      <c r="K669" s="9" t="str">
        <f t="shared" si="336"/>
        <v/>
      </c>
      <c r="L669" s="9" t="str">
        <f>IF(NOT(ISERROR(VLOOKUP(B669,Deflatores!G$42:H$64,2,FALSE))),VLOOKUP(B669,Deflatores!G$42:H$64,2,FALSE),IF(OR(ISBLANK(C669),ISBLANK(B669)),"",VLOOKUP(C669,Deflatores!G$4:H$38,2,FALSE)*H669+VLOOKUP(C669,Deflatores!G$4:I$38,3,FALSE)))</f>
        <v/>
      </c>
      <c r="M669" s="10"/>
      <c r="N669" s="10"/>
      <c r="O669" s="6"/>
    </row>
    <row r="670" spans="1:15" x14ac:dyDescent="0.25">
      <c r="A670" s="119"/>
      <c r="B670" s="4"/>
      <c r="C670" s="4"/>
      <c r="D670" s="7"/>
      <c r="E670" s="7"/>
      <c r="F670" s="8" t="str">
        <f t="shared" si="331"/>
        <v/>
      </c>
      <c r="G670" s="7" t="str">
        <f t="shared" si="332"/>
        <v/>
      </c>
      <c r="H670" s="5" t="str">
        <f t="shared" si="333"/>
        <v/>
      </c>
      <c r="I670" s="116" t="str">
        <f t="shared" si="334"/>
        <v/>
      </c>
      <c r="J670" s="7" t="str">
        <f t="shared" si="335"/>
        <v/>
      </c>
      <c r="K670" s="9" t="str">
        <f t="shared" si="336"/>
        <v/>
      </c>
      <c r="L670" s="9" t="str">
        <f>IF(NOT(ISERROR(VLOOKUP(B670,Deflatores!G$42:H$64,2,FALSE))),VLOOKUP(B670,Deflatores!G$42:H$64,2,FALSE),IF(OR(ISBLANK(C670),ISBLANK(B670)),"",VLOOKUP(C670,Deflatores!G$4:H$38,2,FALSE)*H670+VLOOKUP(C670,Deflatores!G$4:I$38,3,FALSE)))</f>
        <v/>
      </c>
      <c r="M670" s="10"/>
      <c r="N670" s="10"/>
      <c r="O670" s="6"/>
    </row>
    <row r="671" spans="1:15" x14ac:dyDescent="0.25">
      <c r="A671" s="119"/>
      <c r="B671" s="4"/>
      <c r="C671" s="4"/>
      <c r="D671" s="7"/>
      <c r="E671" s="7"/>
      <c r="F671" s="8" t="str">
        <f t="shared" si="331"/>
        <v/>
      </c>
      <c r="G671" s="7" t="str">
        <f t="shared" si="332"/>
        <v/>
      </c>
      <c r="H671" s="5" t="str">
        <f t="shared" si="333"/>
        <v/>
      </c>
      <c r="I671" s="116" t="str">
        <f t="shared" si="334"/>
        <v/>
      </c>
      <c r="J671" s="7" t="str">
        <f t="shared" si="335"/>
        <v/>
      </c>
      <c r="K671" s="9" t="str">
        <f t="shared" si="336"/>
        <v/>
      </c>
      <c r="L671" s="9" t="str">
        <f>IF(NOT(ISERROR(VLOOKUP(B671,Deflatores!G$42:H$64,2,FALSE))),VLOOKUP(B671,Deflatores!G$42:H$64,2,FALSE),IF(OR(ISBLANK(C671),ISBLANK(B671)),"",VLOOKUP(C671,Deflatores!G$4:H$38,2,FALSE)*H671+VLOOKUP(C671,Deflatores!G$4:I$38,3,FALSE)))</f>
        <v/>
      </c>
      <c r="M671" s="10"/>
      <c r="N671" s="10"/>
      <c r="O671" s="6"/>
    </row>
    <row r="672" spans="1:15" ht="13" thickBot="1" x14ac:dyDescent="0.3">
      <c r="A672" s="120"/>
      <c r="B672" s="11"/>
      <c r="C672" s="11"/>
      <c r="D672" s="12"/>
      <c r="E672" s="12"/>
      <c r="F672" s="13" t="str">
        <f t="shared" si="331"/>
        <v/>
      </c>
      <c r="G672" s="14" t="str">
        <f t="shared" si="332"/>
        <v/>
      </c>
      <c r="H672" s="15" t="str">
        <f t="shared" si="333"/>
        <v/>
      </c>
      <c r="I672" s="117" t="str">
        <f t="shared" si="334"/>
        <v/>
      </c>
      <c r="J672" s="12" t="str">
        <f t="shared" si="335"/>
        <v/>
      </c>
      <c r="K672" s="16" t="str">
        <f t="shared" si="336"/>
        <v/>
      </c>
      <c r="L672" s="16" t="str">
        <f>IF(NOT(ISERROR(VLOOKUP(B672,Deflatores!G$42:H$64,2,FALSE))),VLOOKUP(B672,Deflatores!G$42:H$64,2,FALSE),IF(OR(ISBLANK(C672),ISBLANK(B672)),"",VLOOKUP(C672,Deflatores!G$4:H$38,2,FALSE)*H672+VLOOKUP(C672,Deflatores!G$4:I$38,3,FALSE)))</f>
        <v/>
      </c>
      <c r="M672" s="17"/>
      <c r="N672" s="17"/>
      <c r="O672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A18:A19 D22:E29 D43:E43 A65:B66 D65:E66 D47:E50">
    <cfRule type="expression" dxfId="41" priority="118" stopIfTrue="1">
      <formula>$C18="R"</formula>
    </cfRule>
  </conditionalFormatting>
  <conditionalFormatting sqref="A60:A62">
    <cfRule type="expression" dxfId="40" priority="73" stopIfTrue="1">
      <formula>$C60="R"</formula>
    </cfRule>
  </conditionalFormatting>
  <conditionalFormatting sqref="A25:B29">
    <cfRule type="expression" dxfId="39" priority="109" stopIfTrue="1">
      <formula>$C25="R"</formula>
    </cfRule>
  </conditionalFormatting>
  <conditionalFormatting sqref="A33:B36">
    <cfRule type="expression" dxfId="38" priority="97" stopIfTrue="1">
      <formula>$C33="R"</formula>
    </cfRule>
  </conditionalFormatting>
  <conditionalFormatting sqref="A53:B53 A55:B56">
    <cfRule type="expression" dxfId="37" priority="77" stopIfTrue="1">
      <formula>$C53="R"</formula>
    </cfRule>
  </conditionalFormatting>
  <conditionalFormatting sqref="B32">
    <cfRule type="expression" dxfId="36" priority="45" stopIfTrue="1">
      <formula>$C32="R"</formula>
    </cfRule>
  </conditionalFormatting>
  <conditionalFormatting sqref="B45:B47 A48:B50">
    <cfRule type="expression" dxfId="35" priority="90" stopIfTrue="1">
      <formula>$C45="R"</formula>
    </cfRule>
  </conditionalFormatting>
  <conditionalFormatting sqref="B69:B70">
    <cfRule type="expression" dxfId="34" priority="57" stopIfTrue="1">
      <formula>$C69="R"</formula>
    </cfRule>
  </conditionalFormatting>
  <conditionalFormatting sqref="C8:C40 C94:C672 C43:C70 C72">
    <cfRule type="cellIs" dxfId="33" priority="27" stopIfTrue="1" operator="equal">
      <formula>"I"</formula>
    </cfRule>
    <cfRule type="cellIs" dxfId="32" priority="28" stopIfTrue="1" operator="equal">
      <formula>"A"</formula>
    </cfRule>
    <cfRule type="cellIs" dxfId="31" priority="29" stopIfTrue="1" operator="equal">
      <formula>"E"</formula>
    </cfRule>
  </conditionalFormatting>
  <conditionalFormatting sqref="D14:E17 D18:D19">
    <cfRule type="expression" dxfId="30" priority="112" stopIfTrue="1">
      <formula>$C14="R"</formula>
    </cfRule>
  </conditionalFormatting>
  <conditionalFormatting sqref="D32:E36">
    <cfRule type="expression" dxfId="29" priority="43" stopIfTrue="1">
      <formula>$C32="R"</formula>
    </cfRule>
  </conditionalFormatting>
  <conditionalFormatting sqref="D54:E54">
    <cfRule type="expression" dxfId="28" priority="42" stopIfTrue="1">
      <formula>$C54="R"</formula>
    </cfRule>
  </conditionalFormatting>
  <conditionalFormatting sqref="D59:E59 D62:E62">
    <cfRule type="expression" dxfId="27" priority="64" stopIfTrue="1">
      <formula>$C59="R"</formula>
    </cfRule>
  </conditionalFormatting>
  <conditionalFormatting sqref="B91">
    <cfRule type="expression" dxfId="25" priority="25" stopIfTrue="1">
      <formula>$C91="R"</formula>
    </cfRule>
  </conditionalFormatting>
  <conditionalFormatting sqref="C73:C93">
    <cfRule type="cellIs" dxfId="24" priority="22" stopIfTrue="1" operator="equal">
      <formula>"I"</formula>
    </cfRule>
    <cfRule type="cellIs" dxfId="23" priority="23" stopIfTrue="1" operator="equal">
      <formula>"A"</formula>
    </cfRule>
    <cfRule type="cellIs" dxfId="22" priority="24" stopIfTrue="1" operator="equal">
      <formula>"E"</formula>
    </cfRule>
  </conditionalFormatting>
  <conditionalFormatting sqref="D90:E91">
    <cfRule type="expression" dxfId="21" priority="26" stopIfTrue="1">
      <formula>$C90="R"</formula>
    </cfRule>
  </conditionalFormatting>
  <conditionalFormatting sqref="D75:E75">
    <cfRule type="expression" dxfId="20" priority="21" stopIfTrue="1">
      <formula>$C75="R"</formula>
    </cfRule>
  </conditionalFormatting>
  <conditionalFormatting sqref="D74:E74">
    <cfRule type="expression" dxfId="19" priority="20" stopIfTrue="1">
      <formula>$C74="R"</formula>
    </cfRule>
  </conditionalFormatting>
  <conditionalFormatting sqref="D92:E93">
    <cfRule type="expression" dxfId="18" priority="19" stopIfTrue="1">
      <formula>$C92="R"</formula>
    </cfRule>
  </conditionalFormatting>
  <conditionalFormatting sqref="A92:B93">
    <cfRule type="expression" dxfId="17" priority="18" stopIfTrue="1">
      <formula>$C92="R"</formula>
    </cfRule>
  </conditionalFormatting>
  <conditionalFormatting sqref="D39:E39">
    <cfRule type="expression" dxfId="16" priority="17" stopIfTrue="1">
      <formula>$C39="R"</formula>
    </cfRule>
  </conditionalFormatting>
  <conditionalFormatting sqref="D40:E40">
    <cfRule type="expression" dxfId="15" priority="16" stopIfTrue="1">
      <formula>$C40="R"</formula>
    </cfRule>
  </conditionalFormatting>
  <conditionalFormatting sqref="D41:E42">
    <cfRule type="expression" dxfId="14" priority="15" stopIfTrue="1">
      <formula>$C41="R"</formula>
    </cfRule>
  </conditionalFormatting>
  <conditionalFormatting sqref="C41:C42">
    <cfRule type="cellIs" dxfId="13" priority="12" stopIfTrue="1" operator="equal">
      <formula>"I"</formula>
    </cfRule>
    <cfRule type="cellIs" dxfId="12" priority="13" stopIfTrue="1" operator="equal">
      <formula>"A"</formula>
    </cfRule>
    <cfRule type="cellIs" dxfId="11" priority="14" stopIfTrue="1" operator="equal">
      <formula>"E"</formula>
    </cfRule>
  </conditionalFormatting>
  <conditionalFormatting sqref="D44:E44">
    <cfRule type="expression" dxfId="10" priority="11" stopIfTrue="1">
      <formula>$C44="R"</formula>
    </cfRule>
  </conditionalFormatting>
  <conditionalFormatting sqref="D45:E46">
    <cfRule type="expression" dxfId="9" priority="10" stopIfTrue="1">
      <formula>$C45="R"</formula>
    </cfRule>
  </conditionalFormatting>
  <conditionalFormatting sqref="D53:E53">
    <cfRule type="expression" dxfId="8" priority="9" stopIfTrue="1">
      <formula>$C53="R"</formula>
    </cfRule>
  </conditionalFormatting>
  <conditionalFormatting sqref="D55:E56">
    <cfRule type="expression" dxfId="7" priority="8" stopIfTrue="1">
      <formula>$C55="R"</formula>
    </cfRule>
  </conditionalFormatting>
  <conditionalFormatting sqref="D60:E60">
    <cfRule type="expression" dxfId="6" priority="7" stopIfTrue="1">
      <formula>$C60="R"</formula>
    </cfRule>
  </conditionalFormatting>
  <conditionalFormatting sqref="D61:E61">
    <cfRule type="expression" dxfId="5" priority="6" stopIfTrue="1">
      <formula>$C61="R"</formula>
    </cfRule>
  </conditionalFormatting>
  <conditionalFormatting sqref="D69:E70">
    <cfRule type="expression" dxfId="4" priority="5" stopIfTrue="1">
      <formula>$C69="R"</formula>
    </cfRule>
  </conditionalFormatting>
  <conditionalFormatting sqref="C71">
    <cfRule type="cellIs" dxfId="3" priority="2" stopIfTrue="1" operator="equal">
      <formula>"I"</formula>
    </cfRule>
    <cfRule type="cellIs" dxfId="2" priority="3" stopIfTrue="1" operator="equal">
      <formula>"A"</formula>
    </cfRule>
    <cfRule type="cellIs" dxfId="1" priority="4" stopIfTrue="1" operator="equal">
      <formula>"E"</formula>
    </cfRule>
  </conditionalFormatting>
  <conditionalFormatting sqref="D71:E71">
    <cfRule type="expression" dxfId="0" priority="1" stopIfTrue="1">
      <formula>$C71="R"</formula>
    </cfRule>
  </conditionalFormatting>
  <dataValidations count="3">
    <dataValidation type="list" operator="equal" allowBlank="1" showInputMessage="1" showErrorMessage="1" promptTitle="Tipo da Função" prompt="ALI, AIE, EE, SE, CE_x000a_ou_x000a_Itens não mensuráveis" sqref="B51:B52 B57:B64 B67:B68 B94:B672 B30:B31 B54 B8:B24 B71:B90 B37:B44" xr:uid="{00000000-0002-0000-0100-000000000000}">
      <formula1>TiposDeFuncao</formula1>
      <formula2>0</formula2>
    </dataValidation>
    <dataValidation type="list" allowBlank="1" showInputMessage="1" showErrorMessage="1" sqref="B25:B29 B32:B36 B45:B50 B91:B93 B53 B55:B56 B65:B66 B69:B70" xr:uid="{00000000-0002-0000-0100-000001000000}">
      <formula1>"ALI,AIE,EE,CE,SE,Nenhum"</formula1>
    </dataValidation>
    <dataValidation type="list" operator="equal" allowBlank="1" showInputMessage="1" showErrorMessage="1" promptTitle="Tipo de Manutenção na Função" prompt="I, A, E _x000a_ou_x000a_Itens não mensuráveis" sqref="C8:C672" xr:uid="{00000000-0002-0000-0100-000002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13" activePane="bottomLeft" state="frozen"/>
      <selection activeCell="B11" sqref="B11"/>
      <selection pane="bottomLeft" activeCell="F42" sqref="F42"/>
    </sheetView>
  </sheetViews>
  <sheetFormatPr defaultColWidth="11.54296875" defaultRowHeight="12.5" x14ac:dyDescent="0.25"/>
  <cols>
    <col min="4" max="4" width="10.7265625" customWidth="1"/>
    <col min="5" max="5" width="23.26953125" customWidth="1"/>
    <col min="6" max="6" width="53.26953125" customWidth="1"/>
    <col min="7" max="7" width="7.7265625" style="19" customWidth="1"/>
    <col min="8" max="8" width="13.26953125" style="20" customWidth="1"/>
    <col min="9" max="9" width="9.81640625" style="20" customWidth="1"/>
    <col min="10" max="11" width="10.54296875" customWidth="1"/>
    <col min="12" max="12" width="0" style="19" hidden="1" customWidth="1"/>
  </cols>
  <sheetData>
    <row r="1" spans="1:12" ht="36.65" customHeight="1" x14ac:dyDescent="0.35">
      <c r="A1" s="153" t="s">
        <v>113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21"/>
    </row>
    <row r="2" spans="1:12" ht="14.9" customHeight="1" x14ac:dyDescent="0.25">
      <c r="A2" s="169" t="s">
        <v>114</v>
      </c>
      <c r="B2" s="169"/>
      <c r="C2" s="169"/>
      <c r="D2" s="169"/>
      <c r="E2" s="169"/>
      <c r="F2" s="169"/>
      <c r="G2" s="167" t="s">
        <v>115</v>
      </c>
      <c r="H2" s="167" t="s">
        <v>116</v>
      </c>
      <c r="I2" s="167"/>
      <c r="J2" s="167" t="s">
        <v>3</v>
      </c>
      <c r="K2" s="168" t="s">
        <v>117</v>
      </c>
    </row>
    <row r="3" spans="1:12" ht="14.9" customHeight="1" x14ac:dyDescent="0.25">
      <c r="A3" s="22" t="s">
        <v>118</v>
      </c>
      <c r="B3" s="167" t="s">
        <v>119</v>
      </c>
      <c r="C3" s="167"/>
      <c r="D3" s="167"/>
      <c r="E3" s="167"/>
      <c r="F3" s="23" t="s">
        <v>120</v>
      </c>
      <c r="G3" s="167"/>
      <c r="H3" s="23" t="s">
        <v>121</v>
      </c>
      <c r="I3" s="23" t="s">
        <v>122</v>
      </c>
      <c r="J3" s="167"/>
      <c r="K3" s="168"/>
    </row>
    <row r="4" spans="1:12" x14ac:dyDescent="0.25">
      <c r="A4" s="3" t="s">
        <v>123</v>
      </c>
      <c r="B4" s="150" t="s">
        <v>124</v>
      </c>
      <c r="C4" s="150"/>
      <c r="D4" s="150"/>
      <c r="E4" s="150"/>
      <c r="F4" s="2"/>
      <c r="G4" s="24" t="s">
        <v>49</v>
      </c>
      <c r="H4" s="98">
        <v>1</v>
      </c>
      <c r="I4" s="99"/>
      <c r="J4" s="100">
        <f>SUMIF(Funções!$C$11:$C$672,Deflatores!G4,Funções!$H$11:$H$672)</f>
        <v>270</v>
      </c>
      <c r="K4" s="101">
        <f>IF(H4="",COUNTIF(Funções!C$11:C$672,G4)*I4,H4*J4)</f>
        <v>270</v>
      </c>
    </row>
    <row r="5" spans="1:12" x14ac:dyDescent="0.25">
      <c r="A5" s="3" t="s">
        <v>125</v>
      </c>
      <c r="B5" s="150" t="s">
        <v>126</v>
      </c>
      <c r="C5" s="150"/>
      <c r="D5" s="150"/>
      <c r="E5" s="150"/>
      <c r="F5" s="2" t="s">
        <v>127</v>
      </c>
      <c r="G5" s="24" t="s">
        <v>128</v>
      </c>
      <c r="H5" s="98">
        <v>0.5</v>
      </c>
      <c r="I5" s="99"/>
      <c r="J5" s="100">
        <f>SUMIF(Funções!$C$11:$C$672,Deflatores!G5,Funções!$H$11:$H$672)</f>
        <v>0</v>
      </c>
      <c r="K5" s="101">
        <f>IF(H5="",COUNTIF(Funções!C$11:C$672,G5)*I5,H5*J5)</f>
        <v>0</v>
      </c>
    </row>
    <row r="6" spans="1:12" x14ac:dyDescent="0.25">
      <c r="A6" s="3" t="s">
        <v>129</v>
      </c>
      <c r="B6" s="150" t="s">
        <v>130</v>
      </c>
      <c r="C6" s="150"/>
      <c r="D6" s="150"/>
      <c r="E6" s="150"/>
      <c r="F6" s="2" t="s">
        <v>127</v>
      </c>
      <c r="G6" s="24" t="s">
        <v>131</v>
      </c>
      <c r="H6" s="98">
        <v>0.4</v>
      </c>
      <c r="I6" s="99"/>
      <c r="J6" s="100">
        <f>SUMIF(Funções!$C$11:$C$672,Deflatores!G6,Funções!$H$11:$H$672)</f>
        <v>18</v>
      </c>
      <c r="K6" s="101">
        <f>IF(H6="",COUNTIF(Funções!C$11:C$672,G6)*I6,H6*J6)</f>
        <v>7.2</v>
      </c>
    </row>
    <row r="7" spans="1:12" x14ac:dyDescent="0.25">
      <c r="A7" s="3"/>
      <c r="B7" s="150" t="s">
        <v>132</v>
      </c>
      <c r="C7" s="150"/>
      <c r="D7" s="150"/>
      <c r="E7" s="150"/>
      <c r="F7" s="2" t="s">
        <v>127</v>
      </c>
      <c r="G7" s="24" t="s">
        <v>133</v>
      </c>
      <c r="H7" s="98">
        <v>0.5</v>
      </c>
      <c r="I7" s="99"/>
      <c r="J7" s="100">
        <f>SUMIF(Funções!$C$11:$C$672,Deflatores!G7,Funções!$H$11:$H$672)</f>
        <v>0</v>
      </c>
      <c r="K7" s="101">
        <f>IF(H7="",COUNTIF(Funções!C$11:C$672,G7)*I7,H7*J7)</f>
        <v>0</v>
      </c>
    </row>
    <row r="8" spans="1:12" x14ac:dyDescent="0.25">
      <c r="A8" s="3"/>
      <c r="B8" s="150" t="s">
        <v>134</v>
      </c>
      <c r="C8" s="150"/>
      <c r="D8" s="150"/>
      <c r="E8" s="150"/>
      <c r="F8" s="2" t="s">
        <v>127</v>
      </c>
      <c r="G8" s="24" t="s">
        <v>135</v>
      </c>
      <c r="H8" s="98">
        <v>0.75</v>
      </c>
      <c r="I8" s="99"/>
      <c r="J8" s="100">
        <f>SUMIF(Funções!$C$11:$C$672,Deflatores!G8,Funções!$H$11:$H$672)</f>
        <v>0</v>
      </c>
      <c r="K8" s="101">
        <f>IF(H8="",COUNTIF(Funções!C$11:C$672,G8)*I8,H8*J8)</f>
        <v>0</v>
      </c>
    </row>
    <row r="9" spans="1:12" x14ac:dyDescent="0.25">
      <c r="A9" s="3"/>
      <c r="B9" s="150" t="s">
        <v>136</v>
      </c>
      <c r="C9" s="150"/>
      <c r="D9" s="150"/>
      <c r="E9" s="150"/>
      <c r="F9" s="2" t="s">
        <v>127</v>
      </c>
      <c r="G9" s="24" t="s">
        <v>137</v>
      </c>
      <c r="H9" s="98">
        <v>0.9</v>
      </c>
      <c r="I9" s="99"/>
      <c r="J9" s="100">
        <f>SUMIF(Funções!$C$11:$C$672,Deflatores!G9,Funções!$H$11:$H$672)</f>
        <v>0</v>
      </c>
      <c r="K9" s="101">
        <f>IF(H9="",COUNTIF(Funções!C$11:C$672,G9)*I9,H9*J9)</f>
        <v>0</v>
      </c>
    </row>
    <row r="10" spans="1:12" x14ac:dyDescent="0.25">
      <c r="A10" s="3"/>
      <c r="B10" s="150" t="s">
        <v>138</v>
      </c>
      <c r="C10" s="150"/>
      <c r="D10" s="150"/>
      <c r="E10" s="150"/>
      <c r="F10" s="2" t="s">
        <v>139</v>
      </c>
      <c r="G10" s="24" t="s">
        <v>140</v>
      </c>
      <c r="H10" s="98">
        <v>1</v>
      </c>
      <c r="I10" s="99"/>
      <c r="J10" s="100">
        <f>SUMIF(Funções!$C$11:$C$672,Deflatores!G10,Funções!$H$11:$H$672)</f>
        <v>0</v>
      </c>
      <c r="K10" s="101">
        <f>IF(H10="",COUNTIF(Funções!C$11:C$672,G10)*I10,H10*J10)</f>
        <v>0</v>
      </c>
    </row>
    <row r="11" spans="1:12" x14ac:dyDescent="0.25">
      <c r="A11" s="3"/>
      <c r="B11" s="150" t="s">
        <v>141</v>
      </c>
      <c r="C11" s="150"/>
      <c r="D11" s="150"/>
      <c r="E11" s="150"/>
      <c r="F11" s="2" t="s">
        <v>142</v>
      </c>
      <c r="G11" s="24" t="s">
        <v>143</v>
      </c>
      <c r="H11" s="98">
        <v>0.5</v>
      </c>
      <c r="I11" s="99"/>
      <c r="J11" s="100">
        <f>SUMIF(Funções!$C$11:$C$672,Deflatores!G11,Funções!$H$11:$H$672)</f>
        <v>0</v>
      </c>
      <c r="K11" s="101">
        <f>IF(H11="",COUNTIF(Funções!C$11:C$672,G11)*I11,H11*J11)</f>
        <v>0</v>
      </c>
    </row>
    <row r="12" spans="1:12" ht="13.5" customHeight="1" x14ac:dyDescent="0.25">
      <c r="A12" s="3"/>
      <c r="B12" s="150" t="s">
        <v>144</v>
      </c>
      <c r="C12" s="150"/>
      <c r="D12" s="150"/>
      <c r="E12" s="150"/>
      <c r="F12" s="2" t="s">
        <v>142</v>
      </c>
      <c r="G12" s="24" t="s">
        <v>145</v>
      </c>
      <c r="H12" s="98">
        <v>0.5</v>
      </c>
      <c r="I12" s="99"/>
      <c r="J12" s="100">
        <f>SUMIF(Funções!$C$11:$C$672,Deflatores!G12,Funções!$H$11:$H$672)</f>
        <v>0</v>
      </c>
      <c r="K12" s="101">
        <f>IF(H12="",COUNTIF(Funções!C$11:C$672,G12)*I12,H12*J12)</f>
        <v>0</v>
      </c>
    </row>
    <row r="13" spans="1:12" ht="13.5" customHeight="1" x14ac:dyDescent="0.25">
      <c r="A13" s="3"/>
      <c r="B13" s="150" t="s">
        <v>146</v>
      </c>
      <c r="C13" s="150"/>
      <c r="D13" s="150"/>
      <c r="E13" s="150"/>
      <c r="F13" s="2" t="s">
        <v>142</v>
      </c>
      <c r="G13" s="24" t="s">
        <v>147</v>
      </c>
      <c r="H13" s="98">
        <v>0.75</v>
      </c>
      <c r="I13" s="99"/>
      <c r="J13" s="100">
        <f>SUMIF(Funções!$C$11:$C$672,Deflatores!G13,Funções!$H$11:$H$672)</f>
        <v>0</v>
      </c>
      <c r="K13" s="101">
        <f>IF(H13="",COUNTIF(Funções!C$11:C$672,G13)*I13,H13*J13)</f>
        <v>0</v>
      </c>
    </row>
    <row r="14" spans="1:12" ht="13.5" customHeight="1" x14ac:dyDescent="0.25">
      <c r="A14" s="3"/>
      <c r="B14" s="150" t="s">
        <v>148</v>
      </c>
      <c r="C14" s="150"/>
      <c r="D14" s="150"/>
      <c r="E14" s="150"/>
      <c r="F14" s="2" t="s">
        <v>142</v>
      </c>
      <c r="G14" s="24" t="s">
        <v>149</v>
      </c>
      <c r="H14" s="98">
        <v>0.9</v>
      </c>
      <c r="I14" s="99"/>
      <c r="J14" s="100">
        <f>SUMIF(Funções!$C$11:$C$672,Deflatores!G14,Funções!$H$11:$H$672)</f>
        <v>0</v>
      </c>
      <c r="K14" s="101">
        <f>IF(H14="",COUNTIF(Funções!C$11:C$672,G14)*I14,H14*J14)</f>
        <v>0</v>
      </c>
    </row>
    <row r="15" spans="1:12" ht="13.5" customHeight="1" x14ac:dyDescent="0.25">
      <c r="A15" s="3"/>
      <c r="B15" s="150" t="s">
        <v>150</v>
      </c>
      <c r="C15" s="150"/>
      <c r="D15" s="150"/>
      <c r="E15" s="150"/>
      <c r="F15" s="2" t="s">
        <v>142</v>
      </c>
      <c r="G15" s="24" t="s">
        <v>151</v>
      </c>
      <c r="H15" s="98">
        <v>0</v>
      </c>
      <c r="I15" s="99"/>
      <c r="J15" s="100">
        <f>SUMIF(Funções!$C$11:$C$672,Deflatores!G15,Funções!$H$11:$H$672)</f>
        <v>0</v>
      </c>
      <c r="K15" s="101">
        <f>IF(H15="",COUNTIF(Funções!C$11:C$672,G15)*I15,H15*J15)</f>
        <v>0</v>
      </c>
    </row>
    <row r="16" spans="1:12" ht="13.5" customHeight="1" x14ac:dyDescent="0.25">
      <c r="A16" s="3"/>
      <c r="B16" s="150" t="s">
        <v>152</v>
      </c>
      <c r="C16" s="150"/>
      <c r="D16" s="150"/>
      <c r="E16" s="150"/>
      <c r="F16" s="2" t="s">
        <v>153</v>
      </c>
      <c r="G16" s="24" t="s">
        <v>154</v>
      </c>
      <c r="H16" s="98">
        <v>1</v>
      </c>
      <c r="I16" s="99"/>
      <c r="J16" s="100">
        <f>SUMIF(Funções!$C$11:$C$672,Deflatores!G16,Funções!$H$11:$H$672)</f>
        <v>0</v>
      </c>
      <c r="K16" s="101">
        <f>IF(H16="",COUNTIF(Funções!C$11:C$672,G16)*I16,H16*J16)</f>
        <v>0</v>
      </c>
    </row>
    <row r="17" spans="1:11" x14ac:dyDescent="0.25">
      <c r="A17" s="3"/>
      <c r="B17" s="150" t="s">
        <v>155</v>
      </c>
      <c r="C17" s="150"/>
      <c r="D17" s="150"/>
      <c r="E17" s="150"/>
      <c r="F17" s="2" t="s">
        <v>156</v>
      </c>
      <c r="G17" s="24" t="s">
        <v>157</v>
      </c>
      <c r="H17" s="98">
        <v>1</v>
      </c>
      <c r="I17" s="99"/>
      <c r="J17" s="100">
        <f>SUMIF(Funções!$C$11:$C$672,Deflatores!G17,Funções!$H$11:$H$672)</f>
        <v>0</v>
      </c>
      <c r="K17" s="101">
        <f>IF(H17="",COUNTIF(Funções!C$11:C$672,G17)*I17,H17*J17)</f>
        <v>0</v>
      </c>
    </row>
    <row r="18" spans="1:11" ht="13.5" customHeight="1" x14ac:dyDescent="0.25">
      <c r="A18" s="3"/>
      <c r="B18" s="150" t="s">
        <v>158</v>
      </c>
      <c r="C18" s="150"/>
      <c r="D18" s="150"/>
      <c r="E18" s="150"/>
      <c r="F18" s="2" t="s">
        <v>156</v>
      </c>
      <c r="G18" s="24" t="s">
        <v>159</v>
      </c>
      <c r="H18" s="98">
        <v>0.3</v>
      </c>
      <c r="I18" s="99"/>
      <c r="J18" s="100">
        <f>SUMIF(Funções!$C$11:$C$672,Deflatores!G18,Funções!$H$11:$H$672)</f>
        <v>0</v>
      </c>
      <c r="K18" s="101">
        <f>IF(H18="",COUNTIF(Funções!C$11:C$672,G18)*I18,H18*J18)</f>
        <v>0</v>
      </c>
    </row>
    <row r="19" spans="1:11" ht="13.5" customHeight="1" x14ac:dyDescent="0.25">
      <c r="A19" s="3"/>
      <c r="B19" s="150" t="s">
        <v>160</v>
      </c>
      <c r="C19" s="150"/>
      <c r="D19" s="150"/>
      <c r="E19" s="150"/>
      <c r="F19" s="2" t="s">
        <v>161</v>
      </c>
      <c r="G19" s="24" t="s">
        <v>162</v>
      </c>
      <c r="H19" s="98">
        <v>0.3</v>
      </c>
      <c r="I19" s="99"/>
      <c r="J19" s="100">
        <f>SUMIF(Funções!$C$11:$C$672,Deflatores!G19,Funções!$H$11:$H$672)</f>
        <v>0</v>
      </c>
      <c r="K19" s="101">
        <f>IF(H19="",COUNTIF(Funções!C$11:C$672,G19)*I19,H19*J19)</f>
        <v>0</v>
      </c>
    </row>
    <row r="20" spans="1:11" ht="13.5" customHeight="1" x14ac:dyDescent="0.25">
      <c r="A20" s="3"/>
      <c r="B20" s="150" t="s">
        <v>163</v>
      </c>
      <c r="C20" s="150"/>
      <c r="D20" s="150"/>
      <c r="E20" s="150"/>
      <c r="F20" s="2" t="s">
        <v>164</v>
      </c>
      <c r="G20" s="24" t="s">
        <v>165</v>
      </c>
      <c r="H20" s="98">
        <v>0.3</v>
      </c>
      <c r="I20" s="99"/>
      <c r="J20" s="100">
        <f>SUMIF(Funções!$C$11:$C$672,Deflatores!G20,Funções!$H$11:$H$672)</f>
        <v>0</v>
      </c>
      <c r="K20" s="101">
        <f>IF(H20="",COUNTIF(Funções!C$11:C$672,G20)*I20,H20*J20)</f>
        <v>0</v>
      </c>
    </row>
    <row r="21" spans="1:11" ht="13.5" customHeight="1" x14ac:dyDescent="0.25">
      <c r="A21" s="3"/>
      <c r="B21" s="150" t="s">
        <v>166</v>
      </c>
      <c r="C21" s="150"/>
      <c r="D21" s="150"/>
      <c r="E21" s="150"/>
      <c r="F21" s="2" t="s">
        <v>167</v>
      </c>
      <c r="G21" s="24" t="s">
        <v>168</v>
      </c>
      <c r="H21" s="98">
        <v>0.3</v>
      </c>
      <c r="I21" s="99"/>
      <c r="J21" s="100">
        <f>SUMIF(Funções!$C$11:$C$672,Deflatores!G21,Funções!$H$11:$H$672)</f>
        <v>0</v>
      </c>
      <c r="K21" s="101">
        <f>IF(H21="",COUNTIF(Funções!C$11:C$672,G21)*I21,H21*J21)</f>
        <v>0</v>
      </c>
    </row>
    <row r="22" spans="1:11" x14ac:dyDescent="0.25">
      <c r="A22" s="3"/>
      <c r="B22" s="150" t="s">
        <v>169</v>
      </c>
      <c r="C22" s="150"/>
      <c r="D22" s="150"/>
      <c r="E22" s="150"/>
      <c r="F22" s="2" t="s">
        <v>170</v>
      </c>
      <c r="G22" s="24" t="s">
        <v>45</v>
      </c>
      <c r="H22" s="98"/>
      <c r="I22" s="99">
        <v>0.6</v>
      </c>
      <c r="J22" s="100">
        <f>SUMIF(Funções!$C$11:$C$672,Deflatores!G22,Funções!$H$11:$H$672)</f>
        <v>0</v>
      </c>
      <c r="K22" s="101">
        <f>IF(H22="",COUNTIF(Funções!C$11:C$672,G22)*I22,H22*J22)</f>
        <v>0</v>
      </c>
    </row>
    <row r="23" spans="1:11" ht="27" customHeight="1" x14ac:dyDescent="0.25">
      <c r="A23" s="3"/>
      <c r="B23" s="170" t="s">
        <v>171</v>
      </c>
      <c r="C23" s="171"/>
      <c r="D23" s="171"/>
      <c r="E23" s="172"/>
      <c r="F23" s="97" t="s">
        <v>172</v>
      </c>
      <c r="G23" s="24" t="s">
        <v>173</v>
      </c>
      <c r="H23" s="98">
        <v>0.5</v>
      </c>
      <c r="I23" s="99"/>
      <c r="J23" s="100">
        <f>SUMIF(Funções!$C$11:$C$672,Deflatores!G23,Funções!$H$11:$H$672)</f>
        <v>0</v>
      </c>
      <c r="K23" s="101">
        <f>IF(H23="",COUNTIF(Funções!C$11:C$672,G23)*I23,H23*J23)</f>
        <v>0</v>
      </c>
    </row>
    <row r="24" spans="1:11" ht="27" customHeight="1" x14ac:dyDescent="0.25">
      <c r="A24" s="3"/>
      <c r="B24" s="170" t="s">
        <v>174</v>
      </c>
      <c r="C24" s="171"/>
      <c r="D24" s="171"/>
      <c r="E24" s="172"/>
      <c r="F24" s="97" t="s">
        <v>172</v>
      </c>
      <c r="G24" s="24" t="s">
        <v>175</v>
      </c>
      <c r="H24" s="98">
        <v>0.5</v>
      </c>
      <c r="I24" s="99"/>
      <c r="J24" s="100">
        <f>SUMIF(Funções!$C$11:$C$672,Deflatores!G24,Funções!$H$11:$H$672)</f>
        <v>0</v>
      </c>
      <c r="K24" s="101">
        <f>IF(H24="",COUNTIF(Funções!C$11:C$672,G24)*I24,H24*J24)</f>
        <v>0</v>
      </c>
    </row>
    <row r="25" spans="1:11" ht="27" customHeight="1" x14ac:dyDescent="0.25">
      <c r="A25" s="3"/>
      <c r="B25" s="173" t="s">
        <v>176</v>
      </c>
      <c r="C25" s="150"/>
      <c r="D25" s="150"/>
      <c r="E25" s="150"/>
      <c r="F25" s="97" t="s">
        <v>172</v>
      </c>
      <c r="G25" s="24" t="s">
        <v>177</v>
      </c>
      <c r="H25" s="98">
        <v>0.75</v>
      </c>
      <c r="I25" s="99"/>
      <c r="J25" s="100">
        <f>SUMIF(Funções!$C$11:$C$672,Deflatores!G25,Funções!$H$11:$H$672)</f>
        <v>0</v>
      </c>
      <c r="K25" s="101">
        <f>IF(H25="",COUNTIF(Funções!C$11:C$672,G25)*I25,H25*J25)</f>
        <v>0</v>
      </c>
    </row>
    <row r="26" spans="1:11" ht="13.5" customHeight="1" x14ac:dyDescent="0.25">
      <c r="A26" s="3"/>
      <c r="B26" s="150" t="s">
        <v>178</v>
      </c>
      <c r="C26" s="150"/>
      <c r="D26" s="150"/>
      <c r="E26" s="150"/>
      <c r="F26" s="2" t="s">
        <v>179</v>
      </c>
      <c r="G26" s="24" t="s">
        <v>180</v>
      </c>
      <c r="H26" s="98">
        <v>1</v>
      </c>
      <c r="I26" s="99"/>
      <c r="J26" s="100">
        <f>SUMIF(Funções!$C$11:$C$672,Deflatores!G26,Funções!$H$11:$H$672)</f>
        <v>0</v>
      </c>
      <c r="K26" s="101">
        <f>IF(H26="",COUNTIF(Funções!C$11:C$672,G26)*I26,H26*J26)</f>
        <v>0</v>
      </c>
    </row>
    <row r="27" spans="1:11" ht="13.5" customHeight="1" x14ac:dyDescent="0.25">
      <c r="A27" s="3"/>
      <c r="B27" s="150" t="s">
        <v>181</v>
      </c>
      <c r="C27" s="150"/>
      <c r="D27" s="150"/>
      <c r="E27" s="150"/>
      <c r="F27" s="2" t="s">
        <v>179</v>
      </c>
      <c r="G27" s="24" t="s">
        <v>182</v>
      </c>
      <c r="H27" s="98">
        <v>1</v>
      </c>
      <c r="I27" s="99"/>
      <c r="J27" s="100">
        <f>SUMIF(Funções!$C$11:$C$672,Deflatores!G27,Funções!$H$11:$H$672)</f>
        <v>0</v>
      </c>
      <c r="K27" s="101">
        <f>IF(H27="",COUNTIF(Funções!C$11:C$672,G27)*I27,H27*J27)</f>
        <v>0</v>
      </c>
    </row>
    <row r="28" spans="1:11" ht="13.5" customHeight="1" x14ac:dyDescent="0.25">
      <c r="A28" s="3"/>
      <c r="B28" s="150" t="s">
        <v>183</v>
      </c>
      <c r="C28" s="150"/>
      <c r="D28" s="150"/>
      <c r="E28" s="150"/>
      <c r="F28" s="2" t="s">
        <v>179</v>
      </c>
      <c r="G28" s="24" t="s">
        <v>184</v>
      </c>
      <c r="H28" s="98">
        <v>0.6</v>
      </c>
      <c r="I28" s="99"/>
      <c r="J28" s="100">
        <f>SUMIF(Funções!$C$11:$C$672,Deflatores!G28,Funções!$H$11:$H$672)</f>
        <v>0</v>
      </c>
      <c r="K28" s="101">
        <f>IF(H28="",COUNTIF(Funções!C$11:C$672,G28)*I28,H28*J28)</f>
        <v>0</v>
      </c>
    </row>
    <row r="29" spans="1:11" ht="13.5" customHeight="1" x14ac:dyDescent="0.25">
      <c r="A29" s="3"/>
      <c r="B29" s="150" t="s">
        <v>185</v>
      </c>
      <c r="C29" s="150"/>
      <c r="D29" s="150"/>
      <c r="E29" s="150"/>
      <c r="F29" s="2" t="s">
        <v>186</v>
      </c>
      <c r="G29" s="24" t="s">
        <v>187</v>
      </c>
      <c r="H29" s="98">
        <v>1</v>
      </c>
      <c r="I29" s="99"/>
      <c r="J29" s="100">
        <f>SUMIF(Funções!$C$11:$C$672,Deflatores!G29,Funções!$H$11:$H$672)</f>
        <v>0</v>
      </c>
      <c r="K29" s="101">
        <f>IF(H29="",COUNTIF(Funções!C$11:C$672,G29)*I29,H29*J29)</f>
        <v>0</v>
      </c>
    </row>
    <row r="30" spans="1:11" ht="13.5" customHeight="1" x14ac:dyDescent="0.25">
      <c r="A30" s="3"/>
      <c r="B30" s="150" t="s">
        <v>188</v>
      </c>
      <c r="C30" s="150"/>
      <c r="D30" s="150"/>
      <c r="E30" s="150"/>
      <c r="F30" s="2" t="s">
        <v>189</v>
      </c>
      <c r="G30" s="24" t="s">
        <v>190</v>
      </c>
      <c r="H30" s="98">
        <v>0.1</v>
      </c>
      <c r="I30" s="99"/>
      <c r="J30" s="100">
        <f>SUMIF(Funções!$C$11:$C$672,Deflatores!G30,Funções!$H$11:$H$672)</f>
        <v>0</v>
      </c>
      <c r="K30" s="101">
        <f>IF(H30="",COUNTIF(Funções!C$11:C$672,G30)*I30,H30*J30)</f>
        <v>0</v>
      </c>
    </row>
    <row r="31" spans="1:11" ht="13.5" customHeight="1" x14ac:dyDescent="0.25">
      <c r="A31" s="3"/>
      <c r="B31" s="150" t="s">
        <v>191</v>
      </c>
      <c r="C31" s="150"/>
      <c r="D31" s="150"/>
      <c r="E31" s="150"/>
      <c r="F31" s="2" t="s">
        <v>192</v>
      </c>
      <c r="G31" s="24" t="s">
        <v>193</v>
      </c>
      <c r="H31" s="98">
        <v>0.1</v>
      </c>
      <c r="I31" s="99"/>
      <c r="J31" s="100">
        <f>SUMIF(Funções!$C$11:$C$672,Deflatores!G31,Funções!$H$11:$H$672)</f>
        <v>0</v>
      </c>
      <c r="K31" s="101">
        <f>IF(H31="",COUNTIF(Funções!C$11:C$672,G31)*I31,H31*J31)</f>
        <v>0</v>
      </c>
    </row>
    <row r="32" spans="1:11" ht="13.5" customHeight="1" x14ac:dyDescent="0.25">
      <c r="A32" s="3"/>
      <c r="B32" s="111" t="s">
        <v>194</v>
      </c>
      <c r="C32" s="112"/>
      <c r="D32" s="112"/>
      <c r="E32" s="113"/>
      <c r="F32" s="2" t="s">
        <v>195</v>
      </c>
      <c r="G32" s="24" t="s">
        <v>196</v>
      </c>
      <c r="H32" s="98">
        <v>0.25</v>
      </c>
      <c r="I32" s="99"/>
      <c r="J32" s="100">
        <f>SUMIF(Funções!$C$11:$C$672,Deflatores!G32,Funções!$H$11:$H$672)</f>
        <v>0</v>
      </c>
      <c r="K32" s="101">
        <f>IF(H32="",COUNTIF(Funções!C$11:C$672,G32)*I32,H32*J32)</f>
        <v>0</v>
      </c>
    </row>
    <row r="33" spans="1:12" ht="13.5" customHeight="1" x14ac:dyDescent="0.25">
      <c r="A33" s="3"/>
      <c r="B33" s="111" t="s">
        <v>197</v>
      </c>
      <c r="C33" s="112"/>
      <c r="D33" s="112"/>
      <c r="E33" s="113"/>
      <c r="F33" s="2" t="s">
        <v>198</v>
      </c>
      <c r="G33" s="24" t="s">
        <v>199</v>
      </c>
      <c r="H33" s="98">
        <v>0.2</v>
      </c>
      <c r="I33" s="99"/>
      <c r="J33" s="100">
        <f>SUMIF(Funções!$C$11:$C$672,Deflatores!G33,Funções!$H$11:$H$672)</f>
        <v>0</v>
      </c>
      <c r="K33" s="101">
        <f>IF(H33="",COUNTIF(Funções!C$11:C$672,G33)*I33,H33*J33)</f>
        <v>0</v>
      </c>
    </row>
    <row r="34" spans="1:12" ht="13.5" customHeight="1" x14ac:dyDescent="0.25">
      <c r="A34" s="3"/>
      <c r="B34" s="111" t="s">
        <v>200</v>
      </c>
      <c r="C34" s="112"/>
      <c r="D34" s="112"/>
      <c r="E34" s="113"/>
      <c r="F34" s="2" t="s">
        <v>198</v>
      </c>
      <c r="G34" s="24" t="s">
        <v>201</v>
      </c>
      <c r="H34" s="98">
        <v>0.15</v>
      </c>
      <c r="I34" s="99"/>
      <c r="J34" s="100">
        <f>SUMIF(Funções!$C$11:$C$672,Deflatores!G34,Funções!$H$11:$H$672)</f>
        <v>0</v>
      </c>
      <c r="K34" s="101">
        <f>IF(H34="",COUNTIF(Funções!C$11:C$672,G34)*I34,H34*J34)</f>
        <v>0</v>
      </c>
    </row>
    <row r="35" spans="1:12" ht="13.5" customHeight="1" x14ac:dyDescent="0.25">
      <c r="A35" s="3"/>
      <c r="B35" s="111" t="s">
        <v>202</v>
      </c>
      <c r="C35" s="112"/>
      <c r="D35" s="112"/>
      <c r="E35" s="113"/>
      <c r="F35" s="2" t="s">
        <v>203</v>
      </c>
      <c r="G35" s="24" t="s">
        <v>204</v>
      </c>
      <c r="H35" s="98">
        <v>0.15</v>
      </c>
      <c r="I35" s="99"/>
      <c r="J35" s="100">
        <f>SUMIF(Funções!$C$11:$C$672,Deflatores!G35,Funções!$H$11:$H$672)</f>
        <v>0</v>
      </c>
      <c r="K35" s="101">
        <f>IF(H35="",COUNTIF(Funções!C$11:C$672,G35)*I35,H35*J35)</f>
        <v>0</v>
      </c>
    </row>
    <row r="36" spans="1:12" ht="13.5" customHeight="1" x14ac:dyDescent="0.25">
      <c r="A36" s="3"/>
      <c r="B36" s="150" t="s">
        <v>205</v>
      </c>
      <c r="C36" s="150"/>
      <c r="D36" s="150"/>
      <c r="E36" s="150"/>
      <c r="F36" s="2" t="s">
        <v>206</v>
      </c>
      <c r="G36" s="24" t="s">
        <v>207</v>
      </c>
      <c r="H36" s="98">
        <v>1</v>
      </c>
      <c r="I36" s="99"/>
      <c r="J36" s="100">
        <f>SUMIF(Funções!$C$11:$C$672,Deflatores!G36,Funções!$H$11:$H$672)</f>
        <v>0</v>
      </c>
      <c r="K36" s="101">
        <f>IF(H36="",COUNTIF(Funções!C$11:C$672,G36)*I36,H36*J36)</f>
        <v>0</v>
      </c>
    </row>
    <row r="37" spans="1:12" ht="13.5" customHeight="1" x14ac:dyDescent="0.25">
      <c r="A37" s="3"/>
      <c r="B37" s="150"/>
      <c r="C37" s="150"/>
      <c r="D37" s="150"/>
      <c r="E37" s="150"/>
      <c r="F37" s="2"/>
      <c r="G37" s="24" t="s">
        <v>208</v>
      </c>
      <c r="H37" s="98"/>
      <c r="I37" s="99"/>
      <c r="J37" s="100">
        <f>SUMIF(Funções!$C$11:$C$672,Deflatores!G37,Funções!$H$11:$H$672)</f>
        <v>0</v>
      </c>
      <c r="K37" s="101">
        <f>IF(H37="",COUNTIF(Funções!C$11:C$672,G37)*I37,H37*J37)</f>
        <v>0</v>
      </c>
      <c r="L37" s="19" t="s">
        <v>60</v>
      </c>
    </row>
    <row r="38" spans="1:12" ht="13.5" customHeight="1" x14ac:dyDescent="0.25">
      <c r="A38" s="3"/>
      <c r="B38" s="150"/>
      <c r="C38" s="150"/>
      <c r="D38" s="150"/>
      <c r="E38" s="150"/>
      <c r="F38" s="2"/>
      <c r="G38" s="24" t="s">
        <v>208</v>
      </c>
      <c r="H38" s="98"/>
      <c r="I38" s="99"/>
      <c r="J38" s="100">
        <f>SUMIF(Funções!$C$11:$C$672,Deflatores!G38,Funções!$H$11:$H$672)</f>
        <v>0</v>
      </c>
      <c r="K38" s="101">
        <f>IF(H38="",COUNTIF(Funções!C$11:C$672,G38)*I38,H38*J38)</f>
        <v>0</v>
      </c>
      <c r="L38" s="19" t="s">
        <v>48</v>
      </c>
    </row>
    <row r="39" spans="1:12" ht="13.5" x14ac:dyDescent="0.35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67</v>
      </c>
    </row>
    <row r="40" spans="1:12" ht="14.9" customHeight="1" x14ac:dyDescent="0.25">
      <c r="A40" s="169" t="s">
        <v>113</v>
      </c>
      <c r="B40" s="169"/>
      <c r="C40" s="169"/>
      <c r="D40" s="169"/>
      <c r="E40" s="169"/>
      <c r="F40" s="169"/>
      <c r="G40" s="167" t="s">
        <v>115</v>
      </c>
      <c r="H40" s="167" t="s">
        <v>116</v>
      </c>
      <c r="I40" s="167"/>
      <c r="J40" s="167" t="s">
        <v>209</v>
      </c>
      <c r="K40" s="168" t="s">
        <v>117</v>
      </c>
      <c r="L40" s="19" t="s">
        <v>44</v>
      </c>
    </row>
    <row r="41" spans="1:12" ht="14.9" customHeight="1" x14ac:dyDescent="0.25">
      <c r="A41" s="22" t="s">
        <v>118</v>
      </c>
      <c r="B41" s="167" t="s">
        <v>119</v>
      </c>
      <c r="C41" s="167"/>
      <c r="D41" s="167"/>
      <c r="E41" s="167"/>
      <c r="F41" s="23" t="s">
        <v>120</v>
      </c>
      <c r="G41" s="167"/>
      <c r="H41" s="167"/>
      <c r="I41" s="167"/>
      <c r="J41" s="167"/>
      <c r="K41" s="168"/>
      <c r="L41" s="19" t="s">
        <v>106</v>
      </c>
    </row>
    <row r="42" spans="1:12" ht="13.5" customHeight="1" x14ac:dyDescent="0.35">
      <c r="A42" s="26"/>
      <c r="B42" s="150" t="s">
        <v>210</v>
      </c>
      <c r="C42" s="150"/>
      <c r="D42" s="150"/>
      <c r="E42" s="150"/>
      <c r="F42" s="2" t="s">
        <v>211</v>
      </c>
      <c r="G42" s="24" t="s">
        <v>212</v>
      </c>
      <c r="H42" s="164">
        <v>0.6</v>
      </c>
      <c r="I42" s="164"/>
      <c r="J42" s="27">
        <f>COUNTIF(Funções!B$11:B$672,G42)</f>
        <v>0</v>
      </c>
      <c r="K42" s="25">
        <f>SUMIF(Funções!B$11:B$672,$G42,Funções!K$11:K$672)</f>
        <v>0</v>
      </c>
      <c r="L42" s="19" t="str">
        <f t="shared" ref="L42:L64" si="0">""&amp;G42</f>
        <v>PAG</v>
      </c>
    </row>
    <row r="43" spans="1:12" ht="13.5" customHeight="1" x14ac:dyDescent="0.35">
      <c r="A43" s="26"/>
      <c r="B43" s="150" t="s">
        <v>213</v>
      </c>
      <c r="C43" s="150"/>
      <c r="D43" s="150"/>
      <c r="E43" s="150"/>
      <c r="F43" s="2" t="s">
        <v>170</v>
      </c>
      <c r="G43" s="24" t="s">
        <v>214</v>
      </c>
      <c r="H43" s="164">
        <v>0.6</v>
      </c>
      <c r="I43" s="164"/>
      <c r="J43" s="27">
        <f>COUNTIF(Funções!B$11:B$672,G43)</f>
        <v>0</v>
      </c>
      <c r="K43" s="25">
        <f>SUMIF(Funções!B$11:B$672,$G43,Funções!K$11:K$672)</f>
        <v>0</v>
      </c>
      <c r="L43" s="19" t="str">
        <f t="shared" si="0"/>
        <v>COSNF</v>
      </c>
    </row>
    <row r="44" spans="1:12" ht="13.5" customHeight="1" x14ac:dyDescent="0.35">
      <c r="A44" s="26"/>
      <c r="B44" s="150" t="s">
        <v>215</v>
      </c>
      <c r="C44" s="150"/>
      <c r="D44" s="150"/>
      <c r="E44" s="150"/>
      <c r="F44" s="2"/>
      <c r="G44" s="24" t="s">
        <v>216</v>
      </c>
      <c r="H44" s="164">
        <v>0</v>
      </c>
      <c r="I44" s="164"/>
      <c r="J44" s="27">
        <f>COUNTIF(Funções!B$11:B$672,G44)</f>
        <v>0</v>
      </c>
      <c r="K44" s="25">
        <f>SUMIF(Funções!B$11:B$672,$G44,Funções!K$11:K$672)</f>
        <v>0</v>
      </c>
      <c r="L44" s="19" t="str">
        <f t="shared" si="0"/>
        <v>DC</v>
      </c>
    </row>
    <row r="45" spans="1:12" ht="13.5" customHeight="1" x14ac:dyDescent="0.35">
      <c r="A45" s="26"/>
      <c r="B45" s="150"/>
      <c r="C45" s="150"/>
      <c r="D45" s="150"/>
      <c r="E45" s="150"/>
      <c r="F45" s="2"/>
      <c r="G45" s="24" t="s">
        <v>208</v>
      </c>
      <c r="H45" s="164"/>
      <c r="I45" s="164"/>
      <c r="J45" s="27">
        <f>COUNTIF(Funções!B$11:B$672,G45)</f>
        <v>0</v>
      </c>
      <c r="K45" s="25">
        <f>SUMIF(Funções!B$11:B$672,$G45,Funções!K$11:K$672)</f>
        <v>0</v>
      </c>
      <c r="L45" s="19" t="str">
        <f t="shared" si="0"/>
        <v xml:space="preserve">           .</v>
      </c>
    </row>
    <row r="46" spans="1:12" ht="13.5" customHeight="1" x14ac:dyDescent="0.35">
      <c r="A46" s="26"/>
      <c r="B46" s="150"/>
      <c r="C46" s="150"/>
      <c r="D46" s="150"/>
      <c r="E46" s="150"/>
      <c r="F46" s="2"/>
      <c r="G46" s="24" t="s">
        <v>208</v>
      </c>
      <c r="H46" s="164"/>
      <c r="I46" s="164"/>
      <c r="J46" s="27">
        <f>COUNTIF(Funções!B$11:B$672,G46)</f>
        <v>0</v>
      </c>
      <c r="K46" s="25">
        <f>SUMIF(Funções!B$11:B$672,$G46,Funções!K$11:K$672)</f>
        <v>0</v>
      </c>
      <c r="L46" s="19" t="str">
        <f t="shared" si="0"/>
        <v xml:space="preserve">           .</v>
      </c>
    </row>
    <row r="47" spans="1:12" ht="13.5" x14ac:dyDescent="0.35">
      <c r="A47" s="26"/>
      <c r="B47" s="150"/>
      <c r="C47" s="150"/>
      <c r="D47" s="150"/>
      <c r="E47" s="150"/>
      <c r="F47" s="2"/>
      <c r="G47" s="24" t="s">
        <v>208</v>
      </c>
      <c r="H47" s="164"/>
      <c r="I47" s="164"/>
      <c r="J47" s="27">
        <f>COUNTIF(Funções!B$11:B$672,G47)</f>
        <v>0</v>
      </c>
      <c r="K47" s="25">
        <f>SUMIF(Funções!B$11:B$672,$G47,Funções!K$11:K$672)</f>
        <v>0</v>
      </c>
      <c r="L47" s="19" t="str">
        <f t="shared" si="0"/>
        <v xml:space="preserve">           .</v>
      </c>
    </row>
    <row r="48" spans="1:12" ht="13.5" x14ac:dyDescent="0.35">
      <c r="A48" s="26"/>
      <c r="B48" s="150"/>
      <c r="C48" s="150"/>
      <c r="D48" s="150"/>
      <c r="E48" s="150"/>
      <c r="F48" s="2"/>
      <c r="G48" s="24" t="s">
        <v>208</v>
      </c>
      <c r="H48" s="164"/>
      <c r="I48" s="164"/>
      <c r="J48" s="27">
        <f>COUNTIF(Funções!B$11:B$672,G48)</f>
        <v>0</v>
      </c>
      <c r="K48" s="25">
        <f>SUMIF(Funções!B$11:B$672,$G48,Funções!K$11:K$672)</f>
        <v>0</v>
      </c>
      <c r="L48" s="19" t="str">
        <f t="shared" si="0"/>
        <v xml:space="preserve">           .</v>
      </c>
    </row>
    <row r="49" spans="1:12" ht="13.5" x14ac:dyDescent="0.35">
      <c r="A49" s="26"/>
      <c r="B49" s="150"/>
      <c r="C49" s="150"/>
      <c r="D49" s="150"/>
      <c r="E49" s="150"/>
      <c r="F49" s="2"/>
      <c r="G49" s="24" t="s">
        <v>208</v>
      </c>
      <c r="H49" s="164"/>
      <c r="I49" s="164"/>
      <c r="J49" s="27">
        <f>COUNTIF(Funções!B$11:B$672,G49)</f>
        <v>0</v>
      </c>
      <c r="K49" s="25">
        <f>SUMIF(Funções!B$11:B$672,$G49,Funções!K$11:K$672)</f>
        <v>0</v>
      </c>
      <c r="L49" s="19" t="str">
        <f t="shared" si="0"/>
        <v xml:space="preserve">           .</v>
      </c>
    </row>
    <row r="50" spans="1:12" ht="13.5" x14ac:dyDescent="0.35">
      <c r="A50" s="26"/>
      <c r="B50" s="150"/>
      <c r="C50" s="150"/>
      <c r="D50" s="150"/>
      <c r="E50" s="150"/>
      <c r="F50" s="2"/>
      <c r="G50" s="24" t="s">
        <v>208</v>
      </c>
      <c r="H50" s="164"/>
      <c r="I50" s="164"/>
      <c r="J50" s="27">
        <f>COUNTIF(Funções!B$11:B$672,G50)</f>
        <v>0</v>
      </c>
      <c r="K50" s="25">
        <f>SUMIF(Funções!B$11:B$672,$G50,Funções!K$11:K$672)</f>
        <v>0</v>
      </c>
      <c r="L50" s="19" t="str">
        <f t="shared" si="0"/>
        <v xml:space="preserve">           .</v>
      </c>
    </row>
    <row r="51" spans="1:12" ht="13.5" x14ac:dyDescent="0.35">
      <c r="A51" s="26"/>
      <c r="B51" s="150"/>
      <c r="C51" s="150"/>
      <c r="D51" s="150"/>
      <c r="E51" s="150"/>
      <c r="F51" s="2"/>
      <c r="G51" s="24" t="s">
        <v>208</v>
      </c>
      <c r="H51" s="164"/>
      <c r="I51" s="164"/>
      <c r="J51" s="27">
        <f>COUNTIF(Funções!B$11:B$672,G51)</f>
        <v>0</v>
      </c>
      <c r="K51" s="25">
        <f>SUMIF(Funções!B$11:B$672,$G51,Funções!K$11:K$672)</f>
        <v>0</v>
      </c>
      <c r="L51" s="19" t="str">
        <f t="shared" si="0"/>
        <v xml:space="preserve">           .</v>
      </c>
    </row>
    <row r="52" spans="1:12" ht="13.5" x14ac:dyDescent="0.35">
      <c r="A52" s="26"/>
      <c r="B52" s="150"/>
      <c r="C52" s="150"/>
      <c r="D52" s="150"/>
      <c r="E52" s="150"/>
      <c r="F52" s="2"/>
      <c r="G52" s="24" t="s">
        <v>208</v>
      </c>
      <c r="H52" s="164"/>
      <c r="I52" s="164"/>
      <c r="J52" s="27">
        <f>COUNTIF(Funções!B$11:B$672,G52)</f>
        <v>0</v>
      </c>
      <c r="K52" s="25">
        <f>SUMIF(Funções!B$11:B$672,$G52,Funções!K$11:K$672)</f>
        <v>0</v>
      </c>
      <c r="L52" s="19" t="str">
        <f t="shared" si="0"/>
        <v xml:space="preserve">           .</v>
      </c>
    </row>
    <row r="53" spans="1:12" ht="13.5" x14ac:dyDescent="0.35">
      <c r="A53" s="26"/>
      <c r="B53" s="150"/>
      <c r="C53" s="150"/>
      <c r="D53" s="150"/>
      <c r="E53" s="150"/>
      <c r="F53" s="2"/>
      <c r="G53" s="24" t="s">
        <v>208</v>
      </c>
      <c r="H53" s="164"/>
      <c r="I53" s="164"/>
      <c r="J53" s="27">
        <f>COUNTIF(Funções!B$11:B$672,G53)</f>
        <v>0</v>
      </c>
      <c r="K53" s="25">
        <f>SUMIF(Funções!B$11:B$672,$G53,Funções!K$11:K$672)</f>
        <v>0</v>
      </c>
      <c r="L53" s="19" t="str">
        <f t="shared" si="0"/>
        <v xml:space="preserve">           .</v>
      </c>
    </row>
    <row r="54" spans="1:12" ht="13.5" x14ac:dyDescent="0.35">
      <c r="A54" s="26"/>
      <c r="B54" s="150"/>
      <c r="C54" s="150"/>
      <c r="D54" s="150"/>
      <c r="E54" s="150"/>
      <c r="F54" s="2"/>
      <c r="G54" s="24" t="s">
        <v>208</v>
      </c>
      <c r="H54" s="164"/>
      <c r="I54" s="164"/>
      <c r="J54" s="27">
        <f>COUNTIF(Funções!B$11:B$672,G54)</f>
        <v>0</v>
      </c>
      <c r="K54" s="25">
        <f>SUMIF(Funções!B$11:B$672,$G54,Funções!K$11:K$672)</f>
        <v>0</v>
      </c>
      <c r="L54" s="19" t="str">
        <f t="shared" si="0"/>
        <v xml:space="preserve">           .</v>
      </c>
    </row>
    <row r="55" spans="1:12" ht="13.5" x14ac:dyDescent="0.35">
      <c r="A55" s="26"/>
      <c r="B55" s="150"/>
      <c r="C55" s="150"/>
      <c r="D55" s="150"/>
      <c r="E55" s="150"/>
      <c r="F55" s="2"/>
      <c r="G55" s="24" t="s">
        <v>208</v>
      </c>
      <c r="H55" s="164"/>
      <c r="I55" s="164"/>
      <c r="J55" s="27">
        <f>COUNTIF(Funções!B$11:B$672,G55)</f>
        <v>0</v>
      </c>
      <c r="K55" s="25">
        <f>SUMIF(Funções!B$11:B$672,$G55,Funções!K$11:K$672)</f>
        <v>0</v>
      </c>
      <c r="L55" s="19" t="str">
        <f t="shared" si="0"/>
        <v xml:space="preserve">           .</v>
      </c>
    </row>
    <row r="56" spans="1:12" ht="13.5" x14ac:dyDescent="0.35">
      <c r="A56" s="26"/>
      <c r="B56" s="150"/>
      <c r="C56" s="150"/>
      <c r="D56" s="150"/>
      <c r="E56" s="150"/>
      <c r="F56" s="2"/>
      <c r="G56" s="24" t="s">
        <v>208</v>
      </c>
      <c r="H56" s="164"/>
      <c r="I56" s="164"/>
      <c r="J56" s="27">
        <f>COUNTIF(Funções!B$11:B$672,G56)</f>
        <v>0</v>
      </c>
      <c r="K56" s="25">
        <f>SUMIF(Funções!B$11:B$672,$G56,Funções!K$11:K$672)</f>
        <v>0</v>
      </c>
      <c r="L56" s="19" t="str">
        <f t="shared" si="0"/>
        <v xml:space="preserve">           .</v>
      </c>
    </row>
    <row r="57" spans="1:12" ht="13.5" x14ac:dyDescent="0.35">
      <c r="A57" s="26"/>
      <c r="B57" s="150"/>
      <c r="C57" s="150"/>
      <c r="D57" s="150"/>
      <c r="E57" s="150"/>
      <c r="F57" s="2"/>
      <c r="G57" s="24" t="s">
        <v>208</v>
      </c>
      <c r="H57" s="164"/>
      <c r="I57" s="164"/>
      <c r="J57" s="27">
        <f>COUNTIF(Funções!B$11:B$672,G57)</f>
        <v>0</v>
      </c>
      <c r="K57" s="25">
        <f>SUMIF(Funções!B$11:B$672,$G57,Funções!K$11:K$672)</f>
        <v>0</v>
      </c>
      <c r="L57" s="19" t="str">
        <f t="shared" si="0"/>
        <v xml:space="preserve">           .</v>
      </c>
    </row>
    <row r="58" spans="1:12" ht="13.5" x14ac:dyDescent="0.35">
      <c r="A58" s="26"/>
      <c r="B58" s="150"/>
      <c r="C58" s="150"/>
      <c r="D58" s="150"/>
      <c r="E58" s="150"/>
      <c r="F58" s="2"/>
      <c r="G58" s="24" t="s">
        <v>208</v>
      </c>
      <c r="H58" s="164"/>
      <c r="I58" s="164"/>
      <c r="J58" s="27">
        <f>COUNTIF(Funções!B$11:B$672,G58)</f>
        <v>0</v>
      </c>
      <c r="K58" s="25">
        <f>SUMIF(Funções!B$11:B$672,$G58,Funções!K$11:K$672)</f>
        <v>0</v>
      </c>
      <c r="L58" s="19" t="str">
        <f t="shared" si="0"/>
        <v xml:space="preserve">           .</v>
      </c>
    </row>
    <row r="59" spans="1:12" ht="13.5" x14ac:dyDescent="0.35">
      <c r="A59" s="26"/>
      <c r="B59" s="150"/>
      <c r="C59" s="150"/>
      <c r="D59" s="150"/>
      <c r="E59" s="150"/>
      <c r="F59" s="2"/>
      <c r="G59" s="24" t="s">
        <v>208</v>
      </c>
      <c r="H59" s="164"/>
      <c r="I59" s="164"/>
      <c r="J59" s="27">
        <f>COUNTIF(Funções!B$11:B$672,G59)</f>
        <v>0</v>
      </c>
      <c r="K59" s="25">
        <f>SUMIF(Funções!B$11:B$672,$G59,Funções!K$11:K$672)</f>
        <v>0</v>
      </c>
      <c r="L59" s="19" t="str">
        <f t="shared" si="0"/>
        <v xml:space="preserve">           .</v>
      </c>
    </row>
    <row r="60" spans="1:12" ht="13.5" x14ac:dyDescent="0.35">
      <c r="A60" s="26"/>
      <c r="B60" s="150"/>
      <c r="C60" s="150"/>
      <c r="D60" s="150"/>
      <c r="E60" s="150"/>
      <c r="F60" s="2"/>
      <c r="G60" s="24" t="s">
        <v>208</v>
      </c>
      <c r="H60" s="164"/>
      <c r="I60" s="164"/>
      <c r="J60" s="27">
        <f>COUNTIF(Funções!B$11:B$672,G60)</f>
        <v>0</v>
      </c>
      <c r="K60" s="25">
        <f>SUMIF(Funções!B$11:B$672,$G60,Funções!K$11:K$672)</f>
        <v>0</v>
      </c>
      <c r="L60" s="19" t="str">
        <f t="shared" si="0"/>
        <v xml:space="preserve">           .</v>
      </c>
    </row>
    <row r="61" spans="1:12" ht="13.5" x14ac:dyDescent="0.35">
      <c r="A61" s="26"/>
      <c r="B61" s="150"/>
      <c r="C61" s="150"/>
      <c r="D61" s="150"/>
      <c r="E61" s="150"/>
      <c r="F61" s="2"/>
      <c r="G61" s="24" t="s">
        <v>208</v>
      </c>
      <c r="H61" s="164"/>
      <c r="I61" s="164"/>
      <c r="J61" s="27">
        <f>COUNTIF(Funções!B$11:B$672,G61)</f>
        <v>0</v>
      </c>
      <c r="K61" s="25">
        <f>SUMIF(Funções!B$11:B$672,$G61,Funções!K$11:K$672)</f>
        <v>0</v>
      </c>
      <c r="L61" s="19" t="str">
        <f t="shared" si="0"/>
        <v xml:space="preserve">           .</v>
      </c>
    </row>
    <row r="62" spans="1:12" ht="13.5" x14ac:dyDescent="0.35">
      <c r="A62" s="26"/>
      <c r="B62" s="150"/>
      <c r="C62" s="150"/>
      <c r="D62" s="150"/>
      <c r="E62" s="150"/>
      <c r="F62" s="2"/>
      <c r="G62" s="24" t="s">
        <v>208</v>
      </c>
      <c r="H62" s="164"/>
      <c r="I62" s="164"/>
      <c r="J62" s="27">
        <f>COUNTIF(Funções!B$11:B$672,G62)</f>
        <v>0</v>
      </c>
      <c r="K62" s="25">
        <f>SUMIF(Funções!B$11:B$672,$G62,Funções!K$11:K$672)</f>
        <v>0</v>
      </c>
      <c r="L62" s="19" t="str">
        <f t="shared" si="0"/>
        <v xml:space="preserve">           .</v>
      </c>
    </row>
    <row r="63" spans="1:12" ht="13.5" x14ac:dyDescent="0.35">
      <c r="A63" s="26"/>
      <c r="B63" s="150"/>
      <c r="C63" s="150"/>
      <c r="D63" s="150"/>
      <c r="E63" s="150"/>
      <c r="F63" s="2"/>
      <c r="G63" s="24" t="s">
        <v>208</v>
      </c>
      <c r="H63" s="164"/>
      <c r="I63" s="164"/>
      <c r="J63" s="27">
        <f>COUNTIF(Funções!B$11:B$672,G63)</f>
        <v>0</v>
      </c>
      <c r="K63" s="25">
        <f>SUMIF(Funções!B$11:B$672,$G63,Funções!K$11:K$672)</f>
        <v>0</v>
      </c>
      <c r="L63" s="19" t="str">
        <f t="shared" si="0"/>
        <v xml:space="preserve">           .</v>
      </c>
    </row>
    <row r="64" spans="1:12" ht="13.5" x14ac:dyDescent="0.35">
      <c r="A64" s="28"/>
      <c r="B64" s="165"/>
      <c r="C64" s="165"/>
      <c r="D64" s="165"/>
      <c r="E64" s="165"/>
      <c r="F64" s="29"/>
      <c r="G64" s="30" t="s">
        <v>208</v>
      </c>
      <c r="H64" s="166"/>
      <c r="I64" s="166"/>
      <c r="J64" s="31">
        <f>COUNTIF(Funções!B$11:B$672,G64)</f>
        <v>0</v>
      </c>
      <c r="K64" s="32">
        <f>SUMIF(Funções!B$11:B$672,$G64,Funções!K$11:K$672)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Normal="100" zoomScaleSheetLayoutView="100" workbookViewId="0">
      <pane ySplit="8" topLeftCell="A12" activePane="bottomLeft" state="frozen"/>
      <selection activeCell="B11" sqref="B11"/>
      <selection pane="bottomLeft" activeCell="A9" sqref="A9"/>
    </sheetView>
  </sheetViews>
  <sheetFormatPr defaultRowHeight="12.5" x14ac:dyDescent="0.25"/>
  <cols>
    <col min="1" max="1" width="2.81640625" customWidth="1"/>
    <col min="2" max="2" width="8.26953125" customWidth="1"/>
    <col min="3" max="3" width="11.54296875" customWidth="1"/>
    <col min="4" max="4" width="1.1796875" customWidth="1"/>
    <col min="5" max="5" width="7.7265625" customWidth="1"/>
    <col min="6" max="6" width="5.81640625" customWidth="1"/>
    <col min="7" max="7" width="13.453125" customWidth="1"/>
    <col min="8" max="8" width="8.453125" customWidth="1"/>
    <col min="9" max="9" width="5.81640625" customWidth="1"/>
    <col min="10" max="10" width="11.54296875" customWidth="1"/>
    <col min="11" max="11" width="8.453125" customWidth="1"/>
    <col min="12" max="12" width="6.54296875" customWidth="1"/>
  </cols>
  <sheetData>
    <row r="1" spans="1:12" x14ac:dyDescent="0.25">
      <c r="A1" s="153" t="s">
        <v>217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2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2" x14ac:dyDescent="0.25">
      <c r="A4" s="179" t="str">
        <f>Contagem!A5&amp;" : "&amp;Contagem!F5</f>
        <v>Aplicação : SIEP</v>
      </c>
      <c r="B4" s="179"/>
      <c r="C4" s="179"/>
      <c r="D4" s="179"/>
      <c r="E4" s="179"/>
      <c r="F4" s="158" t="str">
        <f>Contagem!A8&amp;" : "&amp;Contagem!F8</f>
        <v>Projeto : Desenvolvimento do produto SIEP</v>
      </c>
      <c r="G4" s="158"/>
      <c r="H4" s="158"/>
      <c r="I4" s="158"/>
      <c r="J4" s="158"/>
      <c r="K4" s="158"/>
      <c r="L4" s="158"/>
    </row>
    <row r="5" spans="1:12" x14ac:dyDescent="0.25">
      <c r="A5" s="179" t="str">
        <f>Contagem!A9&amp;" : "&amp;Contagem!F9</f>
        <v>Responsável : Ana Karyna da Silva Teixeira</v>
      </c>
      <c r="B5" s="179"/>
      <c r="C5" s="179"/>
      <c r="D5" s="179"/>
      <c r="E5" s="179"/>
      <c r="F5" s="158" t="str">
        <f>Contagem!A10&amp;" : "&amp;Contagem!F10</f>
        <v>Revisor : Jonathas</v>
      </c>
      <c r="G5" s="158"/>
      <c r="H5" s="158"/>
      <c r="I5" s="158"/>
      <c r="J5" s="158"/>
      <c r="K5" s="158"/>
      <c r="L5" s="158"/>
    </row>
    <row r="6" spans="1:12" x14ac:dyDescent="0.25">
      <c r="A6" s="179" t="str">
        <f>Contagem!A4&amp;" : "&amp;Contagem!F4</f>
        <v>Empresa : Secretaria de Estado de Planejamento e Gestão de Mato Grosso</v>
      </c>
      <c r="B6" s="179"/>
      <c r="C6" s="179"/>
      <c r="D6" s="179"/>
      <c r="E6" s="179"/>
      <c r="F6" s="158" t="str">
        <f>"Tipo de Contagem : "&amp;Contagem!F6</f>
        <v>Tipo de Contagem : Projeto de Desenvolvimento</v>
      </c>
      <c r="G6" s="158"/>
      <c r="H6" s="158"/>
      <c r="I6" s="158"/>
      <c r="J6" s="158"/>
      <c r="K6" s="158"/>
      <c r="L6" s="158"/>
    </row>
    <row r="7" spans="1:12" ht="12.75" customHeight="1" x14ac:dyDescent="0.25">
      <c r="A7" s="175" t="s">
        <v>218</v>
      </c>
      <c r="B7" s="175"/>
      <c r="C7" s="176" t="s">
        <v>219</v>
      </c>
      <c r="D7" s="176"/>
      <c r="E7" s="176"/>
      <c r="F7" s="176"/>
      <c r="G7" s="177" t="s">
        <v>220</v>
      </c>
      <c r="H7" s="177" t="s">
        <v>221</v>
      </c>
      <c r="I7" s="65"/>
      <c r="J7" s="177" t="s">
        <v>222</v>
      </c>
      <c r="K7" s="177"/>
      <c r="L7" s="178" t="s">
        <v>221</v>
      </c>
    </row>
    <row r="8" spans="1:12" x14ac:dyDescent="0.25">
      <c r="A8" s="175"/>
      <c r="B8" s="175"/>
      <c r="C8" s="176"/>
      <c r="D8" s="176"/>
      <c r="E8" s="176"/>
      <c r="F8" s="176"/>
      <c r="G8" s="177"/>
      <c r="H8" s="177"/>
      <c r="I8" s="66"/>
      <c r="J8" s="177"/>
      <c r="K8" s="177"/>
      <c r="L8" s="178"/>
    </row>
    <row r="9" spans="1:12" ht="6" customHeight="1" x14ac:dyDescent="0.35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5" x14ac:dyDescent="0.35">
      <c r="A10" s="48"/>
      <c r="B10" s="49" t="s">
        <v>67</v>
      </c>
      <c r="C10" s="50">
        <f>COUNTIF(Funções!G11:G672,"EEL")</f>
        <v>6</v>
      </c>
      <c r="D10" s="49"/>
      <c r="E10" s="51" t="s">
        <v>223</v>
      </c>
      <c r="F10" s="51" t="s">
        <v>224</v>
      </c>
      <c r="G10" s="50">
        <f>C10*3</f>
        <v>18</v>
      </c>
      <c r="H10" s="49"/>
      <c r="I10" s="33"/>
      <c r="J10" s="52" t="str">
        <f>Deflatores!$G$4&amp;"="</f>
        <v>I=</v>
      </c>
      <c r="K10" s="53">
        <f>SUMIF(Funções!$J$11:$J$672,"EE"&amp;Deflatores!G4,Funções!$L$11:$L$672)</f>
        <v>66</v>
      </c>
      <c r="L10" s="54"/>
    </row>
    <row r="11" spans="1:12" ht="13.5" x14ac:dyDescent="0.35">
      <c r="A11" s="55"/>
      <c r="B11" s="49"/>
      <c r="C11" s="50">
        <f>COUNTIF(Funções!G11:G672,"EEA")</f>
        <v>3</v>
      </c>
      <c r="D11" s="49"/>
      <c r="E11" s="51" t="s">
        <v>225</v>
      </c>
      <c r="F11" s="51" t="s">
        <v>226</v>
      </c>
      <c r="G11" s="50">
        <f>C11*4</f>
        <v>12</v>
      </c>
      <c r="H11" s="49"/>
      <c r="I11" s="33"/>
      <c r="J11" s="52" t="str">
        <f>Deflatores!$G$5&amp;"="</f>
        <v>A=</v>
      </c>
      <c r="K11" s="53">
        <f>SUMIF(Funções!$J$11:$J$672,"EE"&amp;Deflatores!G5,Funções!$L$11:$L$672)</f>
        <v>0</v>
      </c>
      <c r="L11" s="54"/>
    </row>
    <row r="12" spans="1:12" ht="13.5" x14ac:dyDescent="0.35">
      <c r="A12" s="55"/>
      <c r="B12" s="49"/>
      <c r="C12" s="50">
        <f>COUNTIF(Funções!G11:G672,"EEH")</f>
        <v>7</v>
      </c>
      <c r="D12" s="49"/>
      <c r="E12" s="51" t="s">
        <v>227</v>
      </c>
      <c r="F12" s="51" t="s">
        <v>228</v>
      </c>
      <c r="G12" s="50">
        <f>C12*6</f>
        <v>42</v>
      </c>
      <c r="H12" s="49"/>
      <c r="I12" s="33"/>
      <c r="J12" s="52" t="str">
        <f>Deflatores!$G$6&amp;"="</f>
        <v>E=</v>
      </c>
      <c r="K12" s="53">
        <f>SUMIF(Funções!$J$11:$J$672,"EE"&amp;Deflatores!G6,Funções!$L$11:$L$672)</f>
        <v>2.4000000000000004</v>
      </c>
      <c r="L12" s="56"/>
    </row>
    <row r="13" spans="1:12" ht="13.5" x14ac:dyDescent="0.35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5" x14ac:dyDescent="0.35">
      <c r="A14" s="55"/>
      <c r="B14" s="58" t="s">
        <v>229</v>
      </c>
      <c r="C14" s="50">
        <f>SUM(C10:C12)</f>
        <v>16</v>
      </c>
      <c r="D14" s="49"/>
      <c r="E14" s="49"/>
      <c r="F14" s="58" t="s">
        <v>230</v>
      </c>
      <c r="G14" s="50">
        <f>SUM(G10:G12)</f>
        <v>72</v>
      </c>
      <c r="H14" s="33">
        <f>IF($G$45&lt;&gt;0,G14/$G$45,"")</f>
        <v>0.25</v>
      </c>
      <c r="J14" s="52"/>
      <c r="K14" s="53">
        <f>SUM(K10:K13)</f>
        <v>68.400000000000006</v>
      </c>
      <c r="L14" s="34">
        <f>IF('Sumário 2'!L11&lt;&gt;0,K14/'Sumário 2'!L11,"")</f>
        <v>0.24622030237581</v>
      </c>
    </row>
    <row r="15" spans="1:12" ht="6" customHeight="1" x14ac:dyDescent="0.35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 x14ac:dyDescent="0.35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5" x14ac:dyDescent="0.35">
      <c r="A17" s="55"/>
      <c r="B17" s="49" t="s">
        <v>106</v>
      </c>
      <c r="C17" s="52">
        <f>COUNTIF(Funções!G11:G672,"SEL")</f>
        <v>0</v>
      </c>
      <c r="D17" s="49"/>
      <c r="E17" s="51" t="s">
        <v>223</v>
      </c>
      <c r="F17" s="51" t="s">
        <v>226</v>
      </c>
      <c r="G17" s="52">
        <f>C17*4</f>
        <v>0</v>
      </c>
      <c r="H17" s="49"/>
      <c r="I17" s="49"/>
      <c r="J17" s="52" t="str">
        <f>Deflatores!$G$4&amp;"="</f>
        <v>I=</v>
      </c>
      <c r="K17" s="61">
        <f>SUMIF(Funções!$J$11:$J$672,"SE"&amp;Deflatores!$G$4,Funções!$L$11:$L$672)</f>
        <v>7</v>
      </c>
      <c r="L17" s="54"/>
    </row>
    <row r="18" spans="1:12" ht="13.5" x14ac:dyDescent="0.35">
      <c r="A18" s="55"/>
      <c r="B18" s="49"/>
      <c r="C18" s="52">
        <f>COUNTIF(Funções!G11:G672,"SEA")</f>
        <v>0</v>
      </c>
      <c r="D18" s="49"/>
      <c r="E18" s="51" t="s">
        <v>225</v>
      </c>
      <c r="F18" s="51" t="s">
        <v>231</v>
      </c>
      <c r="G18" s="52">
        <f>C18*5</f>
        <v>0</v>
      </c>
      <c r="H18" s="49"/>
      <c r="I18" s="49"/>
      <c r="J18" s="52" t="str">
        <f>Deflatores!$G$5&amp;"="</f>
        <v>A=</v>
      </c>
      <c r="K18" s="61">
        <f>SUMIF(Funções!$J$11:$J$672,"SE"&amp;Deflatores!$G$5,Funções!$L$11:$L$672)</f>
        <v>0</v>
      </c>
      <c r="L18" s="54"/>
    </row>
    <row r="19" spans="1:12" ht="13.5" x14ac:dyDescent="0.35">
      <c r="A19" s="55"/>
      <c r="B19" s="49"/>
      <c r="C19" s="52">
        <f>COUNTIF(Funções!G11:G672,"SEH")</f>
        <v>1</v>
      </c>
      <c r="D19" s="49"/>
      <c r="E19" s="51" t="s">
        <v>227</v>
      </c>
      <c r="F19" s="51" t="s">
        <v>232</v>
      </c>
      <c r="G19" s="52">
        <f>C19*7</f>
        <v>7</v>
      </c>
      <c r="H19" s="49"/>
      <c r="I19" s="49"/>
      <c r="J19" s="52" t="str">
        <f>Deflatores!$G$6&amp;"="</f>
        <v>E=</v>
      </c>
      <c r="K19" s="61">
        <f>SUMIF(Funções!$J$11:$J$672,"SE"&amp;Deflatores!$G$6,Funções!$L$11:$L$672)</f>
        <v>0</v>
      </c>
      <c r="L19" s="56"/>
    </row>
    <row r="20" spans="1:12" ht="13.5" x14ac:dyDescent="0.35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5" x14ac:dyDescent="0.35">
      <c r="A21" s="55"/>
      <c r="B21" s="58" t="s">
        <v>229</v>
      </c>
      <c r="C21" s="50">
        <f>SUM(C17:C19)</f>
        <v>1</v>
      </c>
      <c r="D21" s="49"/>
      <c r="E21" s="49"/>
      <c r="F21" s="58" t="s">
        <v>230</v>
      </c>
      <c r="G21" s="50">
        <f>SUM(G17:G19)</f>
        <v>7</v>
      </c>
      <c r="H21" s="33">
        <f>IF($G$45&lt;&gt;0,G21/$G$45,"")</f>
        <v>2.4305555555555556E-2</v>
      </c>
      <c r="J21" s="52"/>
      <c r="K21" s="53">
        <f>SUM(K17:K20)</f>
        <v>7</v>
      </c>
      <c r="L21" s="34">
        <f>IF('Sumário 2'!L11&lt;&gt;0,K21/'Sumário 2'!L11,"")</f>
        <v>2.5197984161267103E-2</v>
      </c>
    </row>
    <row r="22" spans="1:12" ht="6" customHeight="1" x14ac:dyDescent="0.35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 x14ac:dyDescent="0.35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5" x14ac:dyDescent="0.35">
      <c r="A24" s="55"/>
      <c r="B24" s="49" t="s">
        <v>44</v>
      </c>
      <c r="C24" s="50">
        <f>COUNTIF(Funções!G11:G672,"CEL")</f>
        <v>17</v>
      </c>
      <c r="D24" s="49"/>
      <c r="E24" s="51" t="s">
        <v>223</v>
      </c>
      <c r="F24" s="51" t="s">
        <v>224</v>
      </c>
      <c r="G24" s="50">
        <f>C24*3</f>
        <v>51</v>
      </c>
      <c r="H24" s="49"/>
      <c r="I24" s="49"/>
      <c r="J24" s="52" t="str">
        <f>Deflatores!$G$4&amp;"="</f>
        <v>I=</v>
      </c>
      <c r="K24" s="53">
        <f>SUMIF(Funções!$J$11:$J$672,"CE"&amp;Deflatores!$G$4,Funções!$L$11:$L$672)</f>
        <v>149</v>
      </c>
      <c r="L24" s="54"/>
    </row>
    <row r="25" spans="1:12" ht="13.5" x14ac:dyDescent="0.35">
      <c r="A25" s="55"/>
      <c r="B25" s="49"/>
      <c r="C25" s="50">
        <f>COUNTIF(Funções!G11:G672,"CEA")</f>
        <v>5</v>
      </c>
      <c r="D25" s="49"/>
      <c r="E25" s="51" t="s">
        <v>225</v>
      </c>
      <c r="F25" s="51" t="s">
        <v>226</v>
      </c>
      <c r="G25" s="50">
        <f>C25*4</f>
        <v>20</v>
      </c>
      <c r="H25" s="49"/>
      <c r="I25" s="49"/>
      <c r="J25" s="52" t="str">
        <f>Deflatores!$G$5&amp;"="</f>
        <v>A=</v>
      </c>
      <c r="K25" s="53">
        <f>SUMIF(Funções!$J$11:$J$672,"CE"&amp;Deflatores!$G$5,Funções!$L$11:$L$672)</f>
        <v>0</v>
      </c>
      <c r="L25" s="54"/>
    </row>
    <row r="26" spans="1:12" ht="13.5" x14ac:dyDescent="0.35">
      <c r="A26" s="55"/>
      <c r="B26" s="49"/>
      <c r="C26" s="50">
        <f>COUNTIF(Funções!G11:G672,"CEH")</f>
        <v>15</v>
      </c>
      <c r="D26" s="49"/>
      <c r="E26" s="51" t="s">
        <v>227</v>
      </c>
      <c r="F26" s="51" t="s">
        <v>228</v>
      </c>
      <c r="G26" s="50">
        <f>C26*6</f>
        <v>90</v>
      </c>
      <c r="H26" s="49"/>
      <c r="I26" s="49"/>
      <c r="J26" s="52" t="str">
        <f>Deflatores!$G$6&amp;"="</f>
        <v>E=</v>
      </c>
      <c r="K26" s="53">
        <f>SUMIF(Funções!$J$11:$J$672,"CE"&amp;Deflatores!$G$6,Funções!$L$11:$L$672)</f>
        <v>4.8000000000000007</v>
      </c>
      <c r="L26" s="56"/>
    </row>
    <row r="27" spans="1:12" ht="13.5" x14ac:dyDescent="0.35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5" x14ac:dyDescent="0.35">
      <c r="A28" s="55"/>
      <c r="B28" s="58" t="s">
        <v>229</v>
      </c>
      <c r="C28" s="50">
        <f>SUM(C24:C26)</f>
        <v>37</v>
      </c>
      <c r="D28" s="49"/>
      <c r="E28" s="49"/>
      <c r="F28" s="58" t="s">
        <v>230</v>
      </c>
      <c r="G28" s="50">
        <f>SUM(G24:G26)</f>
        <v>161</v>
      </c>
      <c r="H28" s="33">
        <f>IF($G$45&lt;&gt;0,G28/$G$45,"")</f>
        <v>0.55902777777777779</v>
      </c>
      <c r="J28" s="52"/>
      <c r="K28" s="53">
        <f>SUM(K24:K27)</f>
        <v>153.80000000000001</v>
      </c>
      <c r="L28" s="34">
        <f>IF('Sumário 2'!L11&lt;&gt;0,K28/'Sumário 2'!L11,"")</f>
        <v>0.55363570914326865</v>
      </c>
    </row>
    <row r="29" spans="1:12" ht="6" customHeight="1" x14ac:dyDescent="0.35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 x14ac:dyDescent="0.35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5" x14ac:dyDescent="0.35">
      <c r="A31" s="55"/>
      <c r="B31" s="49" t="s">
        <v>60</v>
      </c>
      <c r="C31" s="50">
        <f>COUNTIF(Funções!G11:G672,"ALIL")</f>
        <v>4</v>
      </c>
      <c r="D31" s="49"/>
      <c r="E31" s="49" t="s">
        <v>223</v>
      </c>
      <c r="F31" s="49" t="s">
        <v>232</v>
      </c>
      <c r="G31" s="50">
        <f>C31*7</f>
        <v>28</v>
      </c>
      <c r="H31" s="49"/>
      <c r="I31" s="49"/>
      <c r="J31" s="52" t="str">
        <f>Deflatores!$G$4&amp;"="</f>
        <v>I=</v>
      </c>
      <c r="K31" s="53">
        <f>SUMIF(Funções!$J$11:$J$672,"ALI"&amp;Deflatores!$G$4,Funções!$L$11:$L$672)</f>
        <v>28</v>
      </c>
      <c r="L31" s="54"/>
    </row>
    <row r="32" spans="1:12" ht="13.5" x14ac:dyDescent="0.35">
      <c r="A32" s="55"/>
      <c r="B32" s="49"/>
      <c r="C32" s="50">
        <f>COUNTIF(Funções!G11:G672,"ALIA")</f>
        <v>0</v>
      </c>
      <c r="D32" s="49"/>
      <c r="E32" s="49" t="s">
        <v>225</v>
      </c>
      <c r="F32" s="49" t="s">
        <v>233</v>
      </c>
      <c r="G32" s="50">
        <f>C32*10</f>
        <v>0</v>
      </c>
      <c r="H32" s="49"/>
      <c r="I32" s="49"/>
      <c r="J32" s="52" t="str">
        <f>Deflatores!$G$5&amp;"="</f>
        <v>A=</v>
      </c>
      <c r="K32" s="53">
        <f>SUMIF(Funções!$J$11:$J$672,"ALI"&amp;Deflatores!$G$5,Funções!$L$11:$L$672)</f>
        <v>0</v>
      </c>
      <c r="L32" s="54"/>
    </row>
    <row r="33" spans="1:12" ht="13.5" x14ac:dyDescent="0.35">
      <c r="A33" s="55"/>
      <c r="B33" s="49"/>
      <c r="C33" s="50">
        <f>COUNTIF(Funções!G11:G672,"ALIH")</f>
        <v>0</v>
      </c>
      <c r="D33" s="49"/>
      <c r="E33" s="49" t="s">
        <v>227</v>
      </c>
      <c r="F33" s="49" t="s">
        <v>234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SUMIF(Funções!$J$11:$J$672,"ALI"&amp;Deflatores!$G$6,Funções!$L$11:$L$672)</f>
        <v>0</v>
      </c>
      <c r="L33" s="56"/>
    </row>
    <row r="34" spans="1:12" ht="13.5" x14ac:dyDescent="0.35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5" x14ac:dyDescent="0.35">
      <c r="A35" s="55"/>
      <c r="B35" s="58" t="s">
        <v>229</v>
      </c>
      <c r="C35" s="50">
        <f>SUM(C31:C33)</f>
        <v>4</v>
      </c>
      <c r="D35" s="49"/>
      <c r="E35" s="49"/>
      <c r="F35" s="58" t="s">
        <v>230</v>
      </c>
      <c r="G35" s="50">
        <f>SUM(G31:G33)</f>
        <v>28</v>
      </c>
      <c r="H35" s="33">
        <f>IF($G$45&lt;&gt;0,G35/$G$45,"")</f>
        <v>9.7222222222222224E-2</v>
      </c>
      <c r="J35" s="52"/>
      <c r="K35" s="53">
        <f>SUM(K31:K34)</f>
        <v>28</v>
      </c>
      <c r="L35" s="34">
        <f>IF('Sumário 2'!L11&lt;&gt;0,K35/'Sumário 2'!L11,"")</f>
        <v>0.10079193664506841</v>
      </c>
    </row>
    <row r="36" spans="1:12" ht="6" customHeight="1" x14ac:dyDescent="0.35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 x14ac:dyDescent="0.35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5" x14ac:dyDescent="0.35">
      <c r="A38" s="55"/>
      <c r="B38" s="49" t="s">
        <v>48</v>
      </c>
      <c r="C38" s="50">
        <f>COUNTIF(Funções!G11:G672,"AIEL")</f>
        <v>4</v>
      </c>
      <c r="D38" s="49"/>
      <c r="E38" s="49" t="s">
        <v>223</v>
      </c>
      <c r="F38" s="49" t="s">
        <v>231</v>
      </c>
      <c r="G38" s="50">
        <f>C38*5</f>
        <v>20</v>
      </c>
      <c r="H38" s="49"/>
      <c r="I38" s="49"/>
      <c r="J38" s="52" t="str">
        <f>Deflatores!$G$4&amp;"="</f>
        <v>I=</v>
      </c>
      <c r="K38" s="53">
        <f>SUMIF(Funções!$J$11:$J$672,"AIE"&amp;Deflatores!$G$4,Funções!$L$11:$L$672)</f>
        <v>20</v>
      </c>
      <c r="L38" s="54"/>
    </row>
    <row r="39" spans="1:12" ht="13.5" x14ac:dyDescent="0.35">
      <c r="A39" s="55"/>
      <c r="B39" s="49"/>
      <c r="C39" s="50">
        <f>COUNTIF(Funções!G11:G672,"AIEA")</f>
        <v>0</v>
      </c>
      <c r="D39" s="49"/>
      <c r="E39" s="49" t="s">
        <v>225</v>
      </c>
      <c r="F39" s="49" t="s">
        <v>232</v>
      </c>
      <c r="G39" s="50">
        <f>C39*7</f>
        <v>0</v>
      </c>
      <c r="H39" s="49"/>
      <c r="I39" s="49"/>
      <c r="J39" s="52" t="str">
        <f>Deflatores!$G$5&amp;"="</f>
        <v>A=</v>
      </c>
      <c r="K39" s="53">
        <f>SUMIF(Funções!$J$11:$J$672,"AIE"&amp;Deflatores!$G$5,Funções!$L$11:$L$672)</f>
        <v>0</v>
      </c>
      <c r="L39" s="54"/>
    </row>
    <row r="40" spans="1:12" ht="13.5" x14ac:dyDescent="0.35">
      <c r="A40" s="55"/>
      <c r="B40" s="49"/>
      <c r="C40" s="50">
        <f>COUNTIF(Funções!G11:G672,"AIEH")</f>
        <v>0</v>
      </c>
      <c r="D40" s="49"/>
      <c r="E40" s="49" t="s">
        <v>227</v>
      </c>
      <c r="F40" s="49" t="s">
        <v>233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SUMIF(Funções!$J$11:$J$672,"AIE"&amp;Deflatores!$G$6,Funções!$L$11:$L$672)</f>
        <v>0</v>
      </c>
      <c r="L40" s="56"/>
    </row>
    <row r="41" spans="1:12" ht="13.5" x14ac:dyDescent="0.35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5" x14ac:dyDescent="0.35">
      <c r="A42" s="55"/>
      <c r="B42" s="58" t="s">
        <v>229</v>
      </c>
      <c r="C42" s="50">
        <f>SUM(C38:C40)</f>
        <v>4</v>
      </c>
      <c r="D42" s="49"/>
      <c r="E42" s="49"/>
      <c r="F42" s="58" t="s">
        <v>230</v>
      </c>
      <c r="G42" s="50">
        <f>SUM(G38:G40)</f>
        <v>20</v>
      </c>
      <c r="H42" s="33">
        <f>IF($G$45&lt;&gt;0,G42/$G$45,"")</f>
        <v>6.9444444444444448E-2</v>
      </c>
      <c r="J42" s="52"/>
      <c r="K42" s="53">
        <f>SUM(K38:K41)</f>
        <v>20</v>
      </c>
      <c r="L42" s="34">
        <f>IF('Sumário 2'!L11&lt;&gt;0,K42/'Sumário 2'!L11,"")</f>
        <v>7.1994240460763151E-2</v>
      </c>
    </row>
    <row r="43" spans="1:12" ht="6" customHeight="1" x14ac:dyDescent="0.35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 x14ac:dyDescent="0.35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5" x14ac:dyDescent="0.35">
      <c r="A45" s="55"/>
      <c r="B45" s="174" t="s">
        <v>235</v>
      </c>
      <c r="C45" s="174"/>
      <c r="D45" s="174"/>
      <c r="E45" s="174"/>
      <c r="F45" s="174"/>
      <c r="G45" s="50">
        <f>SUM(G14+G21+G28+G35+G42)</f>
        <v>288</v>
      </c>
      <c r="H45" s="49"/>
      <c r="I45" s="49"/>
      <c r="J45" s="49"/>
      <c r="K45" s="49"/>
      <c r="L45" s="54"/>
    </row>
    <row r="46" spans="1:12" ht="13.5" x14ac:dyDescent="0.35">
      <c r="A46" s="55"/>
      <c r="B46" s="174" t="s">
        <v>236</v>
      </c>
      <c r="C46" s="174"/>
      <c r="D46" s="174"/>
      <c r="E46" s="174"/>
      <c r="F46" s="174"/>
      <c r="G46" s="50">
        <f>(C10+C11+C12)*4+(C17+C18+C19)*5+(C24+C25+C26)*4+(C31+C32+C33)*7+(C38+C39+C40)*5</f>
        <v>265</v>
      </c>
      <c r="H46" s="49"/>
      <c r="I46" s="49"/>
      <c r="J46" s="49"/>
      <c r="K46" s="49"/>
      <c r="L46" s="54"/>
    </row>
    <row r="47" spans="1:12" ht="13.5" x14ac:dyDescent="0.35">
      <c r="A47" s="55"/>
      <c r="B47" s="174" t="s">
        <v>237</v>
      </c>
      <c r="C47" s="174"/>
      <c r="D47" s="174"/>
      <c r="E47" s="174"/>
      <c r="F47" s="174"/>
      <c r="G47" s="50">
        <f>(C31+C32+C33)*35+(C38+C39+C40)*15</f>
        <v>200</v>
      </c>
      <c r="H47" s="49"/>
      <c r="I47" s="49"/>
      <c r="J47" s="49"/>
      <c r="K47" s="49"/>
      <c r="L47" s="54"/>
    </row>
    <row r="48" spans="1:12" ht="13.5" x14ac:dyDescent="0.35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5" x14ac:dyDescent="0.35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5" x14ac:dyDescent="0.35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5" x14ac:dyDescent="0.35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5" x14ac:dyDescent="0.35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4296875" defaultRowHeight="12.5" x14ac:dyDescent="0.25"/>
  <cols>
    <col min="1" max="1" width="3.1796875" customWidth="1"/>
    <col min="2" max="2" width="32.54296875" customWidth="1"/>
    <col min="3" max="3" width="36.453125" customWidth="1"/>
    <col min="4" max="4" width="7" customWidth="1"/>
    <col min="5" max="5" width="9.81640625" customWidth="1"/>
    <col min="6" max="6" width="9.26953125" customWidth="1"/>
    <col min="7" max="8" width="12.26953125" customWidth="1"/>
    <col min="9" max="9" width="12.54296875" customWidth="1"/>
    <col min="10" max="10" width="7.54296875" customWidth="1"/>
    <col min="11" max="11" width="2.1796875" customWidth="1"/>
    <col min="12" max="12" width="13.54296875" customWidth="1"/>
    <col min="13" max="13" width="1.81640625" customWidth="1"/>
  </cols>
  <sheetData>
    <row r="1" spans="1:13" x14ac:dyDescent="0.25">
      <c r="A1" s="153" t="s">
        <v>238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3" x14ac:dyDescent="0.2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</row>
    <row r="3" spans="1:13" x14ac:dyDescent="0.2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</row>
    <row r="4" spans="1:13" x14ac:dyDescent="0.25">
      <c r="A4" s="179" t="str">
        <f>Contagem!A5&amp;" : "&amp;Contagem!F5</f>
        <v>Aplicação : SIEP</v>
      </c>
      <c r="B4" s="179"/>
      <c r="C4" s="179"/>
      <c r="D4" s="179"/>
      <c r="E4" s="179"/>
      <c r="F4" s="158" t="str">
        <f>Contagem!A8&amp;" : "&amp;Contagem!F8</f>
        <v>Projeto : Desenvolvimento do produto SIEP</v>
      </c>
      <c r="G4" s="158"/>
      <c r="H4" s="158"/>
      <c r="I4" s="158"/>
      <c r="J4" s="158"/>
      <c r="K4" s="158"/>
      <c r="L4" s="158"/>
      <c r="M4" s="158"/>
    </row>
    <row r="5" spans="1:13" x14ac:dyDescent="0.25">
      <c r="A5" s="181" t="str">
        <f>Contagem!A9&amp;" : "&amp;Contagem!F9</f>
        <v>Responsável : Ana Karyna da Silva Teixeira</v>
      </c>
      <c r="B5" s="181"/>
      <c r="C5" s="181"/>
      <c r="D5" s="181"/>
      <c r="E5" s="181"/>
      <c r="F5" s="158" t="str">
        <f>Contagem!A10&amp;" : "&amp;Contagem!F10</f>
        <v>Revisor : Jonathas</v>
      </c>
      <c r="G5" s="158"/>
      <c r="H5" s="158"/>
      <c r="I5" s="158"/>
      <c r="J5" s="158"/>
      <c r="K5" s="158"/>
      <c r="L5" s="158"/>
      <c r="M5" s="158"/>
    </row>
    <row r="6" spans="1:13" x14ac:dyDescent="0.25">
      <c r="A6" s="181" t="str">
        <f>Contagem!A4&amp;" : "&amp;Contagem!F4</f>
        <v>Empresa : Secretaria de Estado de Planejamento e Gestão de Mato Grosso</v>
      </c>
      <c r="B6" s="181"/>
      <c r="C6" s="181"/>
      <c r="D6" s="181"/>
      <c r="E6" s="181"/>
      <c r="F6" s="158" t="str">
        <f>"Tipo de Contagem : "&amp;Contagem!F6</f>
        <v>Tipo de Contagem : Projeto de Desenvolvimento</v>
      </c>
      <c r="G6" s="158"/>
      <c r="H6" s="158"/>
      <c r="I6" s="158"/>
      <c r="J6" s="158"/>
      <c r="K6" s="158"/>
      <c r="L6" s="158"/>
      <c r="M6" s="158"/>
    </row>
    <row r="7" spans="1:13" x14ac:dyDescent="0.25">
      <c r="A7" s="80"/>
      <c r="M7" s="81"/>
    </row>
    <row r="8" spans="1:13" ht="13.5" x14ac:dyDescent="0.35">
      <c r="A8" s="80"/>
      <c r="B8" s="182"/>
      <c r="C8" s="182"/>
      <c r="D8" s="182"/>
      <c r="E8" s="182"/>
      <c r="F8" s="182"/>
      <c r="G8" s="182"/>
      <c r="H8" s="182"/>
      <c r="I8" s="182"/>
      <c r="M8" s="81"/>
    </row>
    <row r="9" spans="1:13" ht="13.5" x14ac:dyDescent="0.35">
      <c r="A9" s="80"/>
      <c r="B9" s="183" t="s">
        <v>239</v>
      </c>
      <c r="C9" s="183"/>
      <c r="D9" s="183"/>
      <c r="E9" s="35" t="s">
        <v>209</v>
      </c>
      <c r="F9" s="35" t="s">
        <v>3</v>
      </c>
      <c r="G9" s="35" t="s">
        <v>240</v>
      </c>
      <c r="H9" s="35" t="s">
        <v>241</v>
      </c>
      <c r="I9" s="35" t="s">
        <v>9</v>
      </c>
      <c r="J9" s="35" t="s">
        <v>242</v>
      </c>
      <c r="M9" s="81"/>
    </row>
    <row r="10" spans="1:13" ht="13.5" customHeight="1" x14ac:dyDescent="0.35">
      <c r="A10" s="80"/>
      <c r="B10" s="150" t="str">
        <f>""&amp;Deflatores!B4</f>
        <v>Inclusão</v>
      </c>
      <c r="C10" s="150"/>
      <c r="D10" s="24" t="str">
        <f>""&amp;Deflatores!G4</f>
        <v>I</v>
      </c>
      <c r="E10" s="102">
        <f>IF(D10="","",COUNTIF(Funções!C$11:C$672,D10))</f>
        <v>57</v>
      </c>
      <c r="F10" s="103">
        <f>SUMIF(Funções!$C$11:$C$672,Deflatores!G4,Funções!$H$11:$H$672)</f>
        <v>270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270</v>
      </c>
      <c r="J10" s="106">
        <f t="shared" ref="J10:J44" si="0">IF($L$11&lt;&gt;0,I10/$L$11,"")</f>
        <v>0.97192224622030254</v>
      </c>
      <c r="L10" s="40" t="s">
        <v>9</v>
      </c>
      <c r="M10" s="54"/>
    </row>
    <row r="11" spans="1:13" ht="13.5" customHeight="1" x14ac:dyDescent="0.35">
      <c r="A11" s="80"/>
      <c r="B11" s="150" t="str">
        <f>""&amp;Deflatores!B5</f>
        <v>Alteração (sem conhecimento do Fator de Impacto)</v>
      </c>
      <c r="C11" s="150"/>
      <c r="D11" s="24" t="str">
        <f>""&amp;Deflatores!G5</f>
        <v>A</v>
      </c>
      <c r="E11" s="102">
        <f>IF(D11="","",COUNTIF(Funções!C$11:C$672,D11))</f>
        <v>0</v>
      </c>
      <c r="F11" s="103">
        <f>SUMIF(Funções!$C$11:$C$672,Deflatores!G5,Funções!$H$11:$H$672)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>
        <f t="shared" si="0"/>
        <v>0</v>
      </c>
      <c r="K11" s="92"/>
      <c r="L11" s="41">
        <f>Contagem!Q6</f>
        <v>277.79999999999995</v>
      </c>
      <c r="M11" s="54"/>
    </row>
    <row r="12" spans="1:13" ht="13.5" customHeight="1" x14ac:dyDescent="0.35">
      <c r="A12" s="80"/>
      <c r="B12" s="150" t="str">
        <f>""&amp;Deflatores!B6</f>
        <v>Exclusão</v>
      </c>
      <c r="C12" s="150"/>
      <c r="D12" s="24" t="str">
        <f>""&amp;Deflatores!G6</f>
        <v>E</v>
      </c>
      <c r="E12" s="102">
        <f>IF(D12="","",COUNTIF(Funções!C$11:C$672,D12))</f>
        <v>5</v>
      </c>
      <c r="F12" s="103">
        <f>SUMIF(Funções!$C$11:$C$672,Deflatores!G6,Funções!$H$11:$H$672)</f>
        <v>18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7.2</v>
      </c>
      <c r="J12" s="106">
        <f t="shared" si="0"/>
        <v>2.5917926565874733E-2</v>
      </c>
      <c r="K12" s="92"/>
      <c r="L12" s="93"/>
      <c r="M12" s="54"/>
    </row>
    <row r="13" spans="1:13" ht="13.5" customHeight="1" x14ac:dyDescent="0.35">
      <c r="A13" s="80"/>
      <c r="B13" s="150" t="str">
        <f>""&amp;Deflatores!B7</f>
        <v>Alteração (50%) de função desenvolvida ou já alterada pela empresa atual</v>
      </c>
      <c r="C13" s="150"/>
      <c r="D13" s="24" t="str">
        <f>""&amp;Deflatores!G7</f>
        <v>A50</v>
      </c>
      <c r="E13" s="102">
        <f>IF(D13="","",COUNTIF(Funções!C$11:C$672,D13))</f>
        <v>0</v>
      </c>
      <c r="F13" s="103">
        <f>SUMIF(Funções!$C$11:$C$672,Deflatores!G7,Funções!$H$11:$H$672)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>
        <f t="shared" si="0"/>
        <v>0</v>
      </c>
      <c r="K13" s="92"/>
      <c r="L13" s="40" t="s">
        <v>243</v>
      </c>
      <c r="M13" s="54"/>
    </row>
    <row r="14" spans="1:13" ht="13.5" customHeight="1" x14ac:dyDescent="0.35">
      <c r="A14" s="80"/>
      <c r="B14" s="150" t="str">
        <f>""&amp;Deflatores!B8</f>
        <v>Alteração (75%) de função não desenv. e ainda não alterada pela empresa atual</v>
      </c>
      <c r="C14" s="150"/>
      <c r="D14" s="24" t="str">
        <f>""&amp;Deflatores!G8</f>
        <v>A75</v>
      </c>
      <c r="E14" s="102">
        <f>IF(D14="","",COUNTIF(Funções!C$11:C$672,D14))</f>
        <v>0</v>
      </c>
      <c r="F14" s="103">
        <f>SUMIF(Funções!$C$11:$C$672,Deflatores!G8,Funções!$H$11:$H$672)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>
        <f t="shared" si="0"/>
        <v>0</v>
      </c>
      <c r="L14" s="41">
        <f>Contagem!Q4</f>
        <v>292</v>
      </c>
      <c r="M14" s="54"/>
    </row>
    <row r="15" spans="1:13" ht="13.5" customHeight="1" x14ac:dyDescent="0.25">
      <c r="A15" s="80"/>
      <c r="B15" s="150" t="str">
        <f>""&amp;Deflatores!B9</f>
        <v>Alteração (75%+15%): o mesmo acima + redocumentar a função</v>
      </c>
      <c r="C15" s="150"/>
      <c r="D15" s="24" t="str">
        <f>""&amp;Deflatores!G9</f>
        <v>A90</v>
      </c>
      <c r="E15" s="102">
        <f>IF(D15="","",COUNTIF(Funções!C$11:C$672,D15))</f>
        <v>0</v>
      </c>
      <c r="F15" s="103">
        <f>SUMIF(Funções!$C$11:$C$672,Deflatores!G9,Funções!$H$11:$H$672)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>
        <f t="shared" si="0"/>
        <v>0</v>
      </c>
      <c r="M15" s="81"/>
    </row>
    <row r="16" spans="1:13" ht="13.5" customHeight="1" x14ac:dyDescent="0.25">
      <c r="A16" s="80"/>
      <c r="B16" s="150" t="str">
        <f>""&amp;Deflatores!B10</f>
        <v>Migração de Dados</v>
      </c>
      <c r="C16" s="150"/>
      <c r="D16" s="24" t="str">
        <f>""&amp;Deflatores!G10</f>
        <v>PMD</v>
      </c>
      <c r="E16" s="102">
        <f>IF(D16="","",COUNTIF(Funções!C$11:C$672,D16))</f>
        <v>0</v>
      </c>
      <c r="F16" s="103">
        <f>SUMIF(Funções!$C$11:$C$672,Deflatores!G10,Funções!$H$11:$H$672)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>
        <f t="shared" si="0"/>
        <v>0</v>
      </c>
      <c r="M16" s="81"/>
    </row>
    <row r="17" spans="1:13" ht="13.5" customHeight="1" x14ac:dyDescent="0.25">
      <c r="A17" s="80"/>
      <c r="B17" s="150" t="str">
        <f>""&amp;Deflatores!B11</f>
        <v>Corretiva (sem conhecimento do Fator de Impacto)</v>
      </c>
      <c r="C17" s="150"/>
      <c r="D17" s="24" t="str">
        <f>""&amp;Deflatores!G11</f>
        <v>COR</v>
      </c>
      <c r="E17" s="102">
        <f>IF(D17="","",COUNTIF(Funções!C$11:C$672,D17))</f>
        <v>0</v>
      </c>
      <c r="F17" s="103">
        <f>SUMIF(Funções!$C$11:$C$672,Deflatores!G11,Funções!$H$11:$H$672)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>
        <f>IF($L$11&lt;&gt;0,I17/$L$11,"")</f>
        <v>0</v>
      </c>
      <c r="M17" s="81"/>
    </row>
    <row r="18" spans="1:13" ht="13.5" customHeight="1" x14ac:dyDescent="0.25">
      <c r="A18" s="80"/>
      <c r="B18" s="150" t="str">
        <f>""&amp;Deflatores!B12</f>
        <v>Corretiva (50%) - Fora da garantia (mesma empresa)</v>
      </c>
      <c r="C18" s="150"/>
      <c r="D18" s="24" t="str">
        <f>""&amp;Deflatores!G12</f>
        <v>COR50</v>
      </c>
      <c r="E18" s="102">
        <f>IF(D18="","",COUNTIF(Funções!C$11:C$672,D18))</f>
        <v>0</v>
      </c>
      <c r="F18" s="103">
        <f>SUMIF(Funções!$C$11:$C$672,Deflatores!G12,Funções!$H$11:$H$672)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>
        <f t="shared" si="0"/>
        <v>0</v>
      </c>
      <c r="M18" s="81"/>
    </row>
    <row r="19" spans="1:13" ht="13.5" customHeight="1" x14ac:dyDescent="0.25">
      <c r="A19" s="80"/>
      <c r="B19" s="150" t="str">
        <f>""&amp;Deflatores!B13</f>
        <v>Corretiva (75%) - Fora da garantia (outra empresa)</v>
      </c>
      <c r="C19" s="150"/>
      <c r="D19" s="24" t="str">
        <f>""&amp;Deflatores!G13</f>
        <v>COR75</v>
      </c>
      <c r="E19" s="102">
        <f>IF(D19="","",COUNTIF(Funções!C$11:C$672,D19))</f>
        <v>0</v>
      </c>
      <c r="F19" s="103">
        <f>SUMIF(Funções!$C$11:$C$672,Deflatores!G13,Funções!$H$11:$H$672)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>
        <f t="shared" si="0"/>
        <v>0</v>
      </c>
      <c r="M19" s="81"/>
    </row>
    <row r="20" spans="1:13" ht="13.5" customHeight="1" x14ac:dyDescent="0.25">
      <c r="A20" s="80"/>
      <c r="B20" s="150" t="str">
        <f>""&amp;Deflatores!B14</f>
        <v>Corretiva (75%+15%) - Fora da garantia (outra empresa) + Redocumentação</v>
      </c>
      <c r="C20" s="150"/>
      <c r="D20" s="24" t="str">
        <f>""&amp;Deflatores!G14</f>
        <v>COR90</v>
      </c>
      <c r="E20" s="102">
        <f>IF(D20="","",COUNTIF(Funções!C$11:C$672,D20))</f>
        <v>0</v>
      </c>
      <c r="F20" s="103">
        <f>SUMIF(Funções!$C$11:$C$672,Deflatores!G14,Funções!$H$11:$H$672)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>
        <f>IF($L$11&lt;&gt;0,I20/$L$11,"")</f>
        <v>0</v>
      </c>
      <c r="M20" s="81"/>
    </row>
    <row r="21" spans="1:13" ht="13.5" customHeight="1" x14ac:dyDescent="0.25">
      <c r="A21" s="80"/>
      <c r="B21" s="150" t="str">
        <f>""&amp;Deflatores!B15</f>
        <v>Corretiva em Garantia</v>
      </c>
      <c r="C21" s="150"/>
      <c r="D21" s="24" t="str">
        <f>""&amp;Deflatores!G15</f>
        <v>GAR</v>
      </c>
      <c r="E21" s="102">
        <f>IF(D21="","",COUNTIF(Funções!C$11:C$672,D21))</f>
        <v>0</v>
      </c>
      <c r="F21" s="103">
        <f>SUMIF(Funções!$C$11:$C$672,Deflatores!G15,Funções!$H$11:$H$672)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>
        <f>IF($L$11&lt;&gt;0,I21/$L$11,"")</f>
        <v>0</v>
      </c>
      <c r="M21" s="81"/>
    </row>
    <row r="22" spans="1:13" ht="13.5" customHeight="1" x14ac:dyDescent="0.25">
      <c r="A22" s="80"/>
      <c r="B22" s="150" t="str">
        <f>""&amp;Deflatores!B16</f>
        <v>Mudança de Plataforma - Linguagem de Programação</v>
      </c>
      <c r="C22" s="150"/>
      <c r="D22" s="24" t="str">
        <f>""&amp;Deflatores!G16</f>
        <v>MLP</v>
      </c>
      <c r="E22" s="102">
        <f>IF(D22="","",COUNTIF(Funções!C$11:C$672,D22))</f>
        <v>0</v>
      </c>
      <c r="F22" s="103">
        <f>SUMIF(Funções!$C$11:$C$672,Deflatores!G16,Funções!$H$11:$H$672)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>
        <f t="shared" si="0"/>
        <v>0</v>
      </c>
      <c r="M22" s="81"/>
    </row>
    <row r="23" spans="1:13" ht="13.5" customHeight="1" x14ac:dyDescent="0.25">
      <c r="A23" s="80"/>
      <c r="B23" s="150" t="str">
        <f>""&amp;Deflatores!B17</f>
        <v>Mudança de Plataforma - Banco de Dados (outro paradigma)</v>
      </c>
      <c r="C23" s="150"/>
      <c r="D23" s="24" t="str">
        <f>""&amp;Deflatores!G17</f>
        <v>MBO</v>
      </c>
      <c r="E23" s="102">
        <f>IF(D23="","",COUNTIF(Funções!C$11:C$672,D23))</f>
        <v>0</v>
      </c>
      <c r="F23" s="103">
        <f>SUMIF(Funções!$C$11:$C$672,Deflatores!G17,Funções!$H$11:$H$672)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>
        <f t="shared" si="0"/>
        <v>0</v>
      </c>
      <c r="M23" s="81"/>
    </row>
    <row r="24" spans="1:13" ht="13.5" customHeight="1" x14ac:dyDescent="0.25">
      <c r="A24" s="80"/>
      <c r="B24" s="150" t="str">
        <f>""&amp;Deflatores!B18</f>
        <v>Mudança de Plataforma - Banco de Dados (mesmo paradigma com alterações)</v>
      </c>
      <c r="C24" s="150"/>
      <c r="D24" s="24" t="str">
        <f>""&amp;Deflatores!G18</f>
        <v>MBM</v>
      </c>
      <c r="E24" s="102">
        <f>IF(D24="","",COUNTIF(Funções!C$11:C$672,D24))</f>
        <v>0</v>
      </c>
      <c r="F24" s="103">
        <f>SUMIF(Funções!$C$11:$C$672,Deflatores!G18,Funções!$H$11:$H$672)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>
        <f t="shared" si="0"/>
        <v>0</v>
      </c>
      <c r="K24" s="92"/>
      <c r="M24" s="81"/>
    </row>
    <row r="25" spans="1:13" ht="13.5" customHeight="1" x14ac:dyDescent="0.25">
      <c r="A25" s="80"/>
      <c r="B25" s="150" t="str">
        <f>""&amp;Deflatores!B19</f>
        <v>Atualização de Versão – Linguagem de Programação</v>
      </c>
      <c r="C25" s="150"/>
      <c r="D25" s="24" t="str">
        <f>""&amp;Deflatores!G19</f>
        <v>ALP</v>
      </c>
      <c r="E25" s="102">
        <f>IF(D25="","",COUNTIF(Funções!C$11:C$672,D25))</f>
        <v>0</v>
      </c>
      <c r="F25" s="103">
        <f>SUMIF(Funções!$C$11:$C$672,Deflatores!G19,Funções!$H$11:$H$672)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>
        <f t="shared" si="0"/>
        <v>0</v>
      </c>
      <c r="K25" s="92"/>
      <c r="M25" s="81"/>
    </row>
    <row r="26" spans="1:13" ht="13.5" customHeight="1" x14ac:dyDescent="0.25">
      <c r="A26" s="80"/>
      <c r="B26" s="150" t="str">
        <f>""&amp;Deflatores!B20</f>
        <v>Atualização de Versão – Browser</v>
      </c>
      <c r="C26" s="150"/>
      <c r="D26" s="24" t="str">
        <f>""&amp;Deflatores!G20</f>
        <v>AVB</v>
      </c>
      <c r="E26" s="102">
        <f>IF(D26="","",COUNTIF(Funções!C$11:C$672,D26))</f>
        <v>0</v>
      </c>
      <c r="F26" s="103">
        <f>SUMIF(Funções!$C$11:$C$672,Deflatores!G20,Funções!$H$11:$H$672)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>
        <f t="shared" si="0"/>
        <v>0</v>
      </c>
      <c r="K26" s="92"/>
      <c r="M26" s="81"/>
    </row>
    <row r="27" spans="1:13" ht="13.5" customHeight="1" x14ac:dyDescent="0.25">
      <c r="A27" s="80"/>
      <c r="B27" s="150" t="str">
        <f>""&amp;Deflatores!B21</f>
        <v>Atualização de Versão – Banco de Dados</v>
      </c>
      <c r="C27" s="150"/>
      <c r="D27" s="24" t="str">
        <f>""&amp;Deflatores!G21</f>
        <v>ABD</v>
      </c>
      <c r="E27" s="102">
        <f>IF(D27="","",COUNTIF(Funções!C$11:C$672,D27))</f>
        <v>0</v>
      </c>
      <c r="F27" s="103">
        <f>SUMIF(Funções!$C$11:$C$672,Deflatores!G21,Funções!$H$11:$H$672)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>
        <f t="shared" si="0"/>
        <v>0</v>
      </c>
      <c r="K27" s="92"/>
      <c r="M27" s="81"/>
    </row>
    <row r="28" spans="1:13" ht="13.5" customHeight="1" x14ac:dyDescent="0.25">
      <c r="A28" s="80"/>
      <c r="B28" s="150" t="str">
        <f>""&amp;Deflatores!B22</f>
        <v>Manutenção Cosmética</v>
      </c>
      <c r="C28" s="150"/>
      <c r="D28" s="24" t="str">
        <f>""&amp;Deflatores!G22</f>
        <v>COS</v>
      </c>
      <c r="E28" s="102">
        <f>IF(D28="","",COUNTIF(Funções!C$11:C$672,D28))</f>
        <v>0</v>
      </c>
      <c r="F28" s="103">
        <f>SUMIF(Funções!$C$11:$C$672,Deflatores!G22,Funções!$H$11:$H$672)</f>
        <v>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0</v>
      </c>
      <c r="J28" s="106">
        <f t="shared" si="0"/>
        <v>0</v>
      </c>
      <c r="M28" s="81"/>
    </row>
    <row r="29" spans="1:13" ht="27" customHeight="1" x14ac:dyDescent="0.25">
      <c r="A29" s="80"/>
      <c r="B29" s="170" t="str">
        <f>""&amp;Deflatores!B23</f>
        <v>Adaptação em Funcionalidades sem Alteração de Requisitos Funcionais
(sem conhecimento do Fator de Impacto)</v>
      </c>
      <c r="C29" s="172"/>
      <c r="D29" s="24" t="str">
        <f>""&amp;Deflatores!G23</f>
        <v>ARN</v>
      </c>
      <c r="E29" s="102">
        <f>IF(D29="","",COUNTIF(Funções!C$11:C$672,D29))</f>
        <v>0</v>
      </c>
      <c r="F29" s="103">
        <f>SUMIF(Funções!$C$11:$C$672,Deflatores!G23,Funções!$H$11:$H$672)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>
        <f>IF($L$11&lt;&gt;0,I29/$L$11,"")</f>
        <v>0</v>
      </c>
      <c r="M29" s="81"/>
    </row>
    <row r="30" spans="1:13" ht="27" customHeight="1" x14ac:dyDescent="0.25">
      <c r="A30" s="80"/>
      <c r="B30" s="170" t="str">
        <f>""&amp;Deflatores!B24</f>
        <v>Adaptação em Funcionalidades sem Alteração de Requisitos Funcionais (50%)
(em função desenvolvida ou já alterada pela empresa atual)</v>
      </c>
      <c r="C30" s="172"/>
      <c r="D30" s="24" t="str">
        <f>""&amp;Deflatores!G24</f>
        <v>ARN50</v>
      </c>
      <c r="E30" s="102">
        <f>IF(D30="","",COUNTIF(Funções!C$11:C$672,D30))</f>
        <v>0</v>
      </c>
      <c r="F30" s="103">
        <f>SUMIF(Funções!$C$11:$C$672,Deflatores!G24,Funções!$H$11:$H$672)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>
        <f t="shared" si="0"/>
        <v>0</v>
      </c>
      <c r="M30" s="81"/>
    </row>
    <row r="31" spans="1:13" ht="27" customHeight="1" x14ac:dyDescent="0.25">
      <c r="A31" s="80"/>
      <c r="B31" s="170" t="str">
        <f>""&amp;Deflatores!B25</f>
        <v>Adaptação em Funcionalidades sem Alteração de Requisitos Funcionais (75%)
(em função não desenvolvida e ainda não alterada pela empresa atual)</v>
      </c>
      <c r="C31" s="172"/>
      <c r="D31" s="24" t="str">
        <f>""&amp;Deflatores!G25</f>
        <v>ARN75</v>
      </c>
      <c r="E31" s="102">
        <f>IF(D31="","",COUNTIF(Funções!C$11:C$672,D31))</f>
        <v>0</v>
      </c>
      <c r="F31" s="103">
        <f>SUMIF(Funções!$C$11:$C$672,Deflatores!G25,Funções!$H$11:$H$672)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>
        <f t="shared" si="0"/>
        <v>0</v>
      </c>
      <c r="M31" s="81"/>
    </row>
    <row r="32" spans="1:13" ht="13.5" customHeight="1" x14ac:dyDescent="0.25">
      <c r="A32" s="80"/>
      <c r="B32" s="150" t="str">
        <f>""&amp;Deflatores!B26</f>
        <v>Atualização de Dados sem Consulta Prévia</v>
      </c>
      <c r="C32" s="150"/>
      <c r="D32" s="24" t="str">
        <f>""&amp;Deflatores!G26</f>
        <v>ADS</v>
      </c>
      <c r="E32" s="102">
        <f>IF(D32="","",COUNTIF(Funções!C$11:C$672,D32))</f>
        <v>0</v>
      </c>
      <c r="F32" s="103">
        <f>SUMIF(Funções!$C$11:$C$672,Deflatores!G26,Funções!$H$11:$H$672)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>
        <f t="shared" si="0"/>
        <v>0</v>
      </c>
      <c r="M32" s="81"/>
    </row>
    <row r="33" spans="1:13" ht="13.5" customHeight="1" x14ac:dyDescent="0.25">
      <c r="A33" s="80"/>
      <c r="B33" s="150" t="str">
        <f>""&amp;Deflatores!B27</f>
        <v>Consulta Prévia sem Atualização</v>
      </c>
      <c r="C33" s="150"/>
      <c r="D33" s="24" t="str">
        <f>""&amp;Deflatores!G27</f>
        <v>CPA</v>
      </c>
      <c r="E33" s="102">
        <f>IF(D33="","",COUNTIF(Funções!C$11:C$672,D33))</f>
        <v>0</v>
      </c>
      <c r="F33" s="103">
        <f>SUMIF(Funções!$C$11:$C$672,Deflatores!G27,Funções!$H$11:$H$672)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>
        <f t="shared" si="0"/>
        <v>0</v>
      </c>
      <c r="M33" s="81"/>
    </row>
    <row r="34" spans="1:13" ht="13.5" customHeight="1" x14ac:dyDescent="0.25">
      <c r="A34" s="80"/>
      <c r="B34" s="150" t="str">
        <f>""&amp;Deflatores!B28</f>
        <v>Atualização de Dados com Consulta Prévia</v>
      </c>
      <c r="C34" s="150"/>
      <c r="D34" s="24" t="str">
        <f>""&amp;Deflatores!G28</f>
        <v>ADC</v>
      </c>
      <c r="E34" s="102">
        <f>IF(D34="","",COUNTIF(Funções!C$11:C$672,D34))</f>
        <v>0</v>
      </c>
      <c r="F34" s="103">
        <f>SUMIF(Funções!$C$11:$C$672,Deflatores!G28,Funções!$H$11:$H$672)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>
        <f t="shared" si="0"/>
        <v>0</v>
      </c>
      <c r="M34" s="81"/>
    </row>
    <row r="35" spans="1:13" ht="13.5" customHeight="1" x14ac:dyDescent="0.25">
      <c r="A35" s="80"/>
      <c r="B35" s="150" t="str">
        <f>""&amp;Deflatores!B29</f>
        <v>Apuração Especial – Geração de Relatórios</v>
      </c>
      <c r="C35" s="150"/>
      <c r="D35" s="24" t="str">
        <f>""&amp;Deflatores!G29</f>
        <v>AGR</v>
      </c>
      <c r="E35" s="102">
        <f>IF(D35="","",COUNTIF(Funções!C$11:C$672,D35))</f>
        <v>0</v>
      </c>
      <c r="F35" s="103">
        <f>SUMIF(Funções!$C$11:$C$672,Deflatores!G29,Funções!$H$11:$H$672)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>
        <f t="shared" si="0"/>
        <v>0</v>
      </c>
      <c r="M35" s="81"/>
    </row>
    <row r="36" spans="1:13" ht="13.5" customHeight="1" x14ac:dyDescent="0.25">
      <c r="A36" s="80"/>
      <c r="B36" s="150" t="str">
        <f>""&amp;Deflatores!B30</f>
        <v>Apuração Especial – Reexecução</v>
      </c>
      <c r="C36" s="150"/>
      <c r="D36" s="24" t="str">
        <f>""&amp;Deflatores!G30</f>
        <v>AER</v>
      </c>
      <c r="E36" s="102">
        <f>IF(D36="","",COUNTIF(Funções!C$11:C$672,D36))</f>
        <v>0</v>
      </c>
      <c r="F36" s="103">
        <f>SUMIF(Funções!$C$11:$C$672,Deflatores!G30,Funções!$H$11:$H$672)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>
        <f t="shared" si="0"/>
        <v>0</v>
      </c>
      <c r="M36" s="81"/>
    </row>
    <row r="37" spans="1:13" ht="13.5" customHeight="1" x14ac:dyDescent="0.25">
      <c r="A37" s="80"/>
      <c r="B37" s="150" t="str">
        <f>""&amp;Deflatores!B31</f>
        <v>Atualização de Dados</v>
      </c>
      <c r="C37" s="150"/>
      <c r="D37" s="24" t="str">
        <f>""&amp;Deflatores!G31</f>
        <v>ATD</v>
      </c>
      <c r="E37" s="102">
        <f>IF(D37="","",COUNTIF(Funções!C$11:C$672,D37))</f>
        <v>0</v>
      </c>
      <c r="F37" s="103">
        <f>SUMIF(Funções!$C$11:$C$672,Deflatores!G31,Funções!$H$11:$H$672)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>
        <f t="shared" si="0"/>
        <v>0</v>
      </c>
      <c r="M37" s="81"/>
    </row>
    <row r="38" spans="1:13" ht="13.5" customHeight="1" x14ac:dyDescent="0.25">
      <c r="A38" s="80"/>
      <c r="B38" s="150" t="str">
        <f>""&amp;Deflatores!B32</f>
        <v>Manutenção de Documentação de Sistemas Legados</v>
      </c>
      <c r="C38" s="150"/>
      <c r="D38" s="24" t="str">
        <f>""&amp;Deflatores!G32</f>
        <v>MSL</v>
      </c>
      <c r="E38" s="102">
        <f>IF(D38="","",COUNTIF(Funções!C$11:C$672,D38))</f>
        <v>0</v>
      </c>
      <c r="F38" s="103">
        <f>SUMIF(Funções!$C$11:$C$672,Deflatores!G32,Funções!$H$11:$H$672)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>
        <f>IF($L$11&lt;&gt;0,I38/$L$11,"")</f>
        <v>0</v>
      </c>
      <c r="M38" s="81"/>
    </row>
    <row r="39" spans="1:13" ht="13.5" customHeight="1" x14ac:dyDescent="0.25">
      <c r="A39" s="80"/>
      <c r="B39" s="150" t="str">
        <f>""&amp;Deflatores!B33</f>
        <v>Verificação de Erros (Sem Documentação de Teste existente)</v>
      </c>
      <c r="C39" s="150"/>
      <c r="D39" s="24" t="str">
        <f>""&amp;Deflatores!G33</f>
        <v>VES</v>
      </c>
      <c r="E39" s="102">
        <f>IF(D39="","",COUNTIF(Funções!C$11:C$672,D39))</f>
        <v>0</v>
      </c>
      <c r="F39" s="103">
        <f>SUMIF(Funções!$C$11:$C$672,Deflatores!G33,Funções!$H$11:$H$672)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>
        <f>IF($L$11&lt;&gt;0,I39/$L$11,"")</f>
        <v>0</v>
      </c>
      <c r="M39" s="81"/>
    </row>
    <row r="40" spans="1:13" ht="13.5" customHeight="1" x14ac:dyDescent="0.25">
      <c r="A40" s="80"/>
      <c r="B40" s="150" t="str">
        <f>""&amp;Deflatores!B34</f>
        <v>Verificação de Erros (Com Documentação de Teste existente)</v>
      </c>
      <c r="C40" s="150"/>
      <c r="D40" s="24" t="str">
        <f>""&amp;Deflatores!G34</f>
        <v>VEC</v>
      </c>
      <c r="E40" s="102">
        <f>IF(D40="","",COUNTIF(Funções!C$11:C$672,D40))</f>
        <v>0</v>
      </c>
      <c r="F40" s="103">
        <f>SUMIF(Funções!$C$11:$C$672,Deflatores!G34,Funções!$H$11:$H$672)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>
        <f>IF($L$11&lt;&gt;0,I40/$L$11,"")</f>
        <v>0</v>
      </c>
      <c r="M40" s="81"/>
    </row>
    <row r="41" spans="1:13" ht="13.5" customHeight="1" x14ac:dyDescent="0.25">
      <c r="A41" s="80"/>
      <c r="B41" s="150" t="str">
        <f>""&amp;Deflatores!B35</f>
        <v>Pontos de Função de Teste</v>
      </c>
      <c r="C41" s="150"/>
      <c r="D41" s="24" t="str">
        <f>""&amp;Deflatores!G35</f>
        <v>PFT</v>
      </c>
      <c r="E41" s="102">
        <f>IF(D41="","",COUNTIF(Funções!C$11:C$672,D41))</f>
        <v>0</v>
      </c>
      <c r="F41" s="103">
        <f>SUMIF(Funções!$C$11:$C$672,Deflatores!G35,Funções!$H$11:$H$672)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>
        <f>IF($L$11&lt;&gt;0,I41/$L$11,"")</f>
        <v>0</v>
      </c>
      <c r="M41" s="81"/>
    </row>
    <row r="42" spans="1:13" ht="13.5" customHeight="1" x14ac:dyDescent="0.25">
      <c r="A42" s="80"/>
      <c r="B42" s="150" t="str">
        <f>""&amp;Deflatores!B36</f>
        <v>Componente Interno Reusável</v>
      </c>
      <c r="C42" s="150"/>
      <c r="D42" s="24" t="str">
        <f>""&amp;Deflatores!G36</f>
        <v>CIR</v>
      </c>
      <c r="E42" s="102">
        <f>IF(D42="","",COUNTIF(Funções!C$11:C$672,D42))</f>
        <v>0</v>
      </c>
      <c r="F42" s="103">
        <f>SUMIF(Funções!$C$11:$C$672,Deflatores!G36,Funções!$H$11:$H$672)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>
        <f t="shared" si="0"/>
        <v>0</v>
      </c>
      <c r="M42" s="81"/>
    </row>
    <row r="43" spans="1:13" ht="13.5" customHeight="1" x14ac:dyDescent="0.25">
      <c r="A43" s="80"/>
      <c r="B43" s="150" t="str">
        <f>""&amp;Deflatores!B37</f>
        <v/>
      </c>
      <c r="C43" s="150"/>
      <c r="D43" s="24" t="str">
        <f>""&amp;Deflatores!G37</f>
        <v xml:space="preserve">           .</v>
      </c>
      <c r="E43" s="102">
        <f>IF(D43="","",COUNTIF(Funções!C$11:C$672,D43))</f>
        <v>0</v>
      </c>
      <c r="F43" s="103">
        <f>SUMIF(Funções!$C$11:$C$672,Deflatores!G37,Funções!$H$11:$H$672)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>
        <f t="shared" si="0"/>
        <v>0</v>
      </c>
      <c r="M43" s="81"/>
    </row>
    <row r="44" spans="1:13" ht="13.5" customHeight="1" x14ac:dyDescent="0.25">
      <c r="A44" s="80"/>
      <c r="B44" s="150" t="str">
        <f>""&amp;Deflatores!B38</f>
        <v/>
      </c>
      <c r="C44" s="150"/>
      <c r="D44" s="24" t="str">
        <f>""&amp;Deflatores!G38</f>
        <v xml:space="preserve">           .</v>
      </c>
      <c r="E44" s="102">
        <f>IF(D44="","",COUNTIF(Funções!C$11:C$672,D44))</f>
        <v>0</v>
      </c>
      <c r="F44" s="103">
        <f>SUMIF(Funções!$C$11:$C$672,Deflatores!G38,Funções!$H$11:$H$672)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>
        <f t="shared" si="0"/>
        <v>0</v>
      </c>
      <c r="M44" s="81"/>
    </row>
    <row r="45" spans="1:13" ht="13.5" x14ac:dyDescent="0.35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 x14ac:dyDescent="0.35">
      <c r="A46" s="80"/>
      <c r="B46" s="180" t="s">
        <v>244</v>
      </c>
      <c r="C46" s="180"/>
      <c r="D46" s="180"/>
      <c r="E46" s="43" t="s">
        <v>209</v>
      </c>
      <c r="F46" s="44"/>
      <c r="G46" s="42"/>
      <c r="H46" s="43" t="s">
        <v>241</v>
      </c>
      <c r="I46" s="43" t="s">
        <v>9</v>
      </c>
      <c r="J46" s="43" t="s">
        <v>242</v>
      </c>
      <c r="M46" s="81"/>
    </row>
    <row r="47" spans="1:13" ht="13.5" customHeight="1" x14ac:dyDescent="0.35">
      <c r="A47" s="80"/>
      <c r="B47" s="150" t="str">
        <f>""&amp;Deflatores!B42</f>
        <v>Páginas Estáticas</v>
      </c>
      <c r="C47" s="150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>
        <f t="shared" ref="J47:J69" si="2">IF(ISNUMBER(I47),IF($L$11&lt;&gt;0,I47/$L$11,""),"")</f>
        <v>0</v>
      </c>
      <c r="M47" s="81"/>
    </row>
    <row r="48" spans="1:13" ht="13.5" customHeight="1" x14ac:dyDescent="0.35">
      <c r="A48" s="80"/>
      <c r="B48" s="150" t="str">
        <f>""&amp;Deflatores!B43</f>
        <v>Manutenção Cosmética (atrelada a algo não funcional)</v>
      </c>
      <c r="C48" s="150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>
        <f t="shared" si="2"/>
        <v>0</v>
      </c>
      <c r="M48" s="81"/>
    </row>
    <row r="49" spans="1:13" ht="13.5" x14ac:dyDescent="0.35">
      <c r="A49" s="80"/>
      <c r="B49" s="150" t="str">
        <f>""&amp;Deflatores!B44</f>
        <v>Dados de Código</v>
      </c>
      <c r="C49" s="150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>
        <f t="shared" si="2"/>
        <v>0</v>
      </c>
      <c r="M49" s="81"/>
    </row>
    <row r="50" spans="1:13" ht="13.5" x14ac:dyDescent="0.35">
      <c r="A50" s="80"/>
      <c r="B50" s="150" t="str">
        <f>""&amp;Deflatores!B45</f>
        <v/>
      </c>
      <c r="C50" s="150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5" x14ac:dyDescent="0.35">
      <c r="A51" s="80"/>
      <c r="B51" s="150" t="str">
        <f>""&amp;Deflatores!B46</f>
        <v/>
      </c>
      <c r="C51" s="150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5" x14ac:dyDescent="0.35">
      <c r="A52" s="80"/>
      <c r="B52" s="150" t="str">
        <f>""&amp;Deflatores!B47</f>
        <v/>
      </c>
      <c r="C52" s="150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5" x14ac:dyDescent="0.35">
      <c r="A53" s="80"/>
      <c r="B53" s="150" t="str">
        <f>""&amp;Deflatores!B48</f>
        <v/>
      </c>
      <c r="C53" s="150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5" x14ac:dyDescent="0.35">
      <c r="A54" s="80"/>
      <c r="B54" s="150" t="str">
        <f>""&amp;Deflatores!B49</f>
        <v/>
      </c>
      <c r="C54" s="150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5" x14ac:dyDescent="0.35">
      <c r="A55" s="80"/>
      <c r="B55" s="150" t="str">
        <f>""&amp;Deflatores!B50</f>
        <v/>
      </c>
      <c r="C55" s="150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5" x14ac:dyDescent="0.35">
      <c r="A56" s="80"/>
      <c r="B56" s="150" t="str">
        <f>""&amp;Deflatores!B51</f>
        <v/>
      </c>
      <c r="C56" s="150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5" x14ac:dyDescent="0.35">
      <c r="A57" s="80"/>
      <c r="B57" s="150" t="str">
        <f>""&amp;Deflatores!B52</f>
        <v/>
      </c>
      <c r="C57" s="150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5" x14ac:dyDescent="0.35">
      <c r="A58" s="80"/>
      <c r="B58" s="150" t="str">
        <f>""&amp;Deflatores!B53</f>
        <v/>
      </c>
      <c r="C58" s="150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5" x14ac:dyDescent="0.35">
      <c r="A59" s="80"/>
      <c r="B59" s="150" t="str">
        <f>""&amp;Deflatores!B54</f>
        <v/>
      </c>
      <c r="C59" s="150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5" x14ac:dyDescent="0.35">
      <c r="A60" s="80"/>
      <c r="B60" s="150" t="str">
        <f>""&amp;Deflatores!B55</f>
        <v/>
      </c>
      <c r="C60" s="150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5" x14ac:dyDescent="0.35">
      <c r="A61" s="80"/>
      <c r="B61" s="150" t="str">
        <f>""&amp;Deflatores!B56</f>
        <v/>
      </c>
      <c r="C61" s="150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5" x14ac:dyDescent="0.35">
      <c r="A62" s="80"/>
      <c r="B62" s="150" t="str">
        <f>""&amp;Deflatores!B57</f>
        <v/>
      </c>
      <c r="C62" s="150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5" x14ac:dyDescent="0.35">
      <c r="A63" s="80"/>
      <c r="B63" s="150" t="str">
        <f>""&amp;Deflatores!B58</f>
        <v/>
      </c>
      <c r="C63" s="150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5" x14ac:dyDescent="0.35">
      <c r="A64" s="80"/>
      <c r="B64" s="150" t="str">
        <f>""&amp;Deflatores!B59</f>
        <v/>
      </c>
      <c r="C64" s="150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5" x14ac:dyDescent="0.35">
      <c r="A65" s="80"/>
      <c r="B65" s="150" t="str">
        <f>""&amp;Deflatores!B60</f>
        <v/>
      </c>
      <c r="C65" s="150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5" x14ac:dyDescent="0.35">
      <c r="A66" s="80"/>
      <c r="B66" s="150" t="str">
        <f>""&amp;Deflatores!B61</f>
        <v/>
      </c>
      <c r="C66" s="150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5" x14ac:dyDescent="0.35">
      <c r="A67" s="80"/>
      <c r="B67" s="150" t="str">
        <f>""&amp;Deflatores!B62</f>
        <v/>
      </c>
      <c r="C67" s="150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5" x14ac:dyDescent="0.35">
      <c r="A68" s="80"/>
      <c r="B68" s="150" t="str">
        <f>""&amp;Deflatores!B63</f>
        <v/>
      </c>
      <c r="C68" s="150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5" x14ac:dyDescent="0.35">
      <c r="A69" s="80"/>
      <c r="B69" s="150" t="str">
        <f>""&amp;Deflatores!B64</f>
        <v/>
      </c>
      <c r="C69" s="150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5" x14ac:dyDescent="0.35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C0D4111719644891596213049875BE" ma:contentTypeVersion="5" ma:contentTypeDescription="Criar um novo documento." ma:contentTypeScope="" ma:versionID="49478be65ce4462d95bf00cad88d990c">
  <xsd:schema xmlns:xsd="http://www.w3.org/2001/XMLSchema" xmlns:xs="http://www.w3.org/2001/XMLSchema" xmlns:p="http://schemas.microsoft.com/office/2006/metadata/properties" xmlns:ns2="bf2ea990-2ca1-4135-a1c9-283655b9ad19" targetNamespace="http://schemas.microsoft.com/office/2006/metadata/properties" ma:root="true" ma:fieldsID="63587bcd5ae3267b146b2b19e5e0ca8b" ns2:_="">
    <xsd:import namespace="bf2ea990-2ca1-4135-a1c9-283655b9a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ea990-2ca1-4135-a1c9-283655b9a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FA426C-0353-4FBD-8C4F-246FAA6CA0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B75F62-A933-451E-877F-E10DF199EA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ea990-2ca1-4135-a1c9-283655b9a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Ana Karyna da Silva Teixeira</cp:lastModifiedBy>
  <cp:revision/>
  <dcterms:created xsi:type="dcterms:W3CDTF">2015-06-26T19:24:40Z</dcterms:created>
  <dcterms:modified xsi:type="dcterms:W3CDTF">2023-10-04T00:15:12Z</dcterms:modified>
  <cp:category/>
  <cp:contentStatus/>
</cp:coreProperties>
</file>