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a.karyna\Downloads\"/>
    </mc:Choice>
  </mc:AlternateContent>
  <xr:revisionPtr revIDLastSave="0" documentId="13_ncr:1_{CD186AA2-2D4E-4D52-ABE9-E9136609C983}" xr6:coauthVersionLast="47" xr6:coauthVersionMax="47" xr10:uidLastSave="{00000000-0000-0000-0000-000000000000}"/>
  <bookViews>
    <workbookView xWindow="28680" yWindow="-3210" windowWidth="29040" windowHeight="15720" tabRatio="340" firstSheet="1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externalReferences>
    <externalReference r:id="rId6"/>
    <externalReference r:id="rId7"/>
    <externalReference r:id="rId8"/>
  </externalReference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5" i="2" l="1"/>
  <c r="I165" i="2"/>
  <c r="H165" i="2" s="1"/>
  <c r="F165" i="2"/>
  <c r="L161" i="2"/>
  <c r="J161" i="2"/>
  <c r="I161" i="2"/>
  <c r="F161" i="2" s="1"/>
  <c r="H161" i="2"/>
  <c r="K161" i="2" s="1"/>
  <c r="G161" i="2"/>
  <c r="J157" i="2"/>
  <c r="I157" i="2"/>
  <c r="H157" i="2" s="1"/>
  <c r="J31" i="2"/>
  <c r="I31" i="2"/>
  <c r="H31" i="2" s="1"/>
  <c r="L205" i="2"/>
  <c r="J205" i="2"/>
  <c r="I205" i="2"/>
  <c r="G205" i="2" s="1"/>
  <c r="H205" i="2"/>
  <c r="F205" i="2"/>
  <c r="J204" i="2"/>
  <c r="I204" i="2"/>
  <c r="H204" i="2" s="1"/>
  <c r="J203" i="2"/>
  <c r="I203" i="2"/>
  <c r="G203" i="2" s="1"/>
  <c r="J202" i="2"/>
  <c r="I202" i="2"/>
  <c r="F202" i="2" s="1"/>
  <c r="L201" i="2"/>
  <c r="J201" i="2"/>
  <c r="I201" i="2"/>
  <c r="G201" i="2" s="1"/>
  <c r="H201" i="2"/>
  <c r="F201" i="2"/>
  <c r="L200" i="2"/>
  <c r="J200" i="2"/>
  <c r="I200" i="2"/>
  <c r="G200" i="2" s="1"/>
  <c r="H200" i="2"/>
  <c r="F200" i="2"/>
  <c r="J199" i="2"/>
  <c r="I199" i="2"/>
  <c r="H199" i="2" s="1"/>
  <c r="L199" i="2" s="1"/>
  <c r="J198" i="2"/>
  <c r="I198" i="2"/>
  <c r="H198" i="2" s="1"/>
  <c r="J197" i="2"/>
  <c r="I197" i="2"/>
  <c r="G197" i="2" s="1"/>
  <c r="J196" i="2"/>
  <c r="I196" i="2"/>
  <c r="H196" i="2" s="1"/>
  <c r="L195" i="2"/>
  <c r="K195" i="2" s="1"/>
  <c r="J195" i="2"/>
  <c r="I195" i="2"/>
  <c r="G195" i="2" s="1"/>
  <c r="H195" i="2"/>
  <c r="F195" i="2"/>
  <c r="L194" i="2"/>
  <c r="J194" i="2"/>
  <c r="I194" i="2"/>
  <c r="G194" i="2" s="1"/>
  <c r="H194" i="2"/>
  <c r="F194" i="2"/>
  <c r="J193" i="2"/>
  <c r="I193" i="2"/>
  <c r="H193" i="2" s="1"/>
  <c r="J192" i="2"/>
  <c r="I192" i="2"/>
  <c r="G192" i="2" s="1"/>
  <c r="J191" i="2"/>
  <c r="I191" i="2"/>
  <c r="H191" i="2" s="1"/>
  <c r="L191" i="2" s="1"/>
  <c r="L190" i="2"/>
  <c r="K190" i="2" s="1"/>
  <c r="J190" i="2"/>
  <c r="I190" i="2"/>
  <c r="G190" i="2" s="1"/>
  <c r="H190" i="2"/>
  <c r="F190" i="2"/>
  <c r="L189" i="2"/>
  <c r="J189" i="2"/>
  <c r="I189" i="2"/>
  <c r="G189" i="2" s="1"/>
  <c r="H189" i="2"/>
  <c r="F189" i="2"/>
  <c r="J188" i="2"/>
  <c r="I188" i="2"/>
  <c r="H188" i="2" s="1"/>
  <c r="J187" i="2"/>
  <c r="I187" i="2"/>
  <c r="G187" i="2" s="1"/>
  <c r="J186" i="2"/>
  <c r="I186" i="2"/>
  <c r="F186" i="2" s="1"/>
  <c r="J185" i="2"/>
  <c r="I185" i="2"/>
  <c r="H185" i="2" s="1"/>
  <c r="J184" i="2"/>
  <c r="I184" i="2"/>
  <c r="G184" i="2" s="1"/>
  <c r="J183" i="2"/>
  <c r="I183" i="2"/>
  <c r="G183" i="2" s="1"/>
  <c r="H183" i="2"/>
  <c r="L183" i="2" s="1"/>
  <c r="L182" i="2"/>
  <c r="J182" i="2"/>
  <c r="I182" i="2"/>
  <c r="G182" i="2" s="1"/>
  <c r="H182" i="2"/>
  <c r="F182" i="2"/>
  <c r="L181" i="2"/>
  <c r="K181" i="2" s="1"/>
  <c r="J181" i="2"/>
  <c r="I181" i="2"/>
  <c r="G181" i="2" s="1"/>
  <c r="H181" i="2"/>
  <c r="F181" i="2"/>
  <c r="J180" i="2"/>
  <c r="I180" i="2"/>
  <c r="H180" i="2" s="1"/>
  <c r="J179" i="2"/>
  <c r="I179" i="2"/>
  <c r="G179" i="2" s="1"/>
  <c r="J178" i="2"/>
  <c r="I178" i="2"/>
  <c r="F178" i="2" s="1"/>
  <c r="J177" i="2"/>
  <c r="I177" i="2"/>
  <c r="H177" i="2" s="1"/>
  <c r="J176" i="2"/>
  <c r="I176" i="2"/>
  <c r="G176" i="2" s="1"/>
  <c r="L175" i="2"/>
  <c r="J175" i="2"/>
  <c r="I175" i="2"/>
  <c r="G175" i="2" s="1"/>
  <c r="H175" i="2"/>
  <c r="F175" i="2"/>
  <c r="L165" i="2" l="1"/>
  <c r="K165" i="2"/>
  <c r="G165" i="2"/>
  <c r="H202" i="2"/>
  <c r="L202" i="2" s="1"/>
  <c r="F199" i="2"/>
  <c r="F191" i="2"/>
  <c r="K194" i="2"/>
  <c r="G199" i="2"/>
  <c r="H186" i="2"/>
  <c r="L186" i="2" s="1"/>
  <c r="K189" i="2"/>
  <c r="K182" i="2"/>
  <c r="F157" i="2"/>
  <c r="F198" i="2"/>
  <c r="G157" i="2"/>
  <c r="L157" i="2"/>
  <c r="K157" i="2"/>
  <c r="H179" i="2"/>
  <c r="H176" i="2"/>
  <c r="L176" i="2" s="1"/>
  <c r="G186" i="2"/>
  <c r="H197" i="2"/>
  <c r="F31" i="2"/>
  <c r="L198" i="2"/>
  <c r="K198" i="2"/>
  <c r="L31" i="2"/>
  <c r="K31" i="2"/>
  <c r="G191" i="2"/>
  <c r="F197" i="2"/>
  <c r="G198" i="2"/>
  <c r="G31" i="2"/>
  <c r="H184" i="2"/>
  <c r="L184" i="2" s="1"/>
  <c r="K201" i="2"/>
  <c r="K202" i="2"/>
  <c r="K175" i="2"/>
  <c r="K186" i="2"/>
  <c r="H203" i="2"/>
  <c r="K205" i="2"/>
  <c r="G178" i="2"/>
  <c r="H187" i="2"/>
  <c r="H178" i="2"/>
  <c r="F183" i="2"/>
  <c r="H192" i="2"/>
  <c r="L192" i="2" s="1"/>
  <c r="K200" i="2"/>
  <c r="G202" i="2"/>
  <c r="K196" i="2"/>
  <c r="L196" i="2"/>
  <c r="L193" i="2"/>
  <c r="K193" i="2"/>
  <c r="L185" i="2"/>
  <c r="K185" i="2"/>
  <c r="K180" i="2"/>
  <c r="L180" i="2"/>
  <c r="K204" i="2"/>
  <c r="L204" i="2"/>
  <c r="K188" i="2"/>
  <c r="L188" i="2"/>
  <c r="L177" i="2"/>
  <c r="K177" i="2"/>
  <c r="F180" i="2"/>
  <c r="F188" i="2"/>
  <c r="F196" i="2"/>
  <c r="F204" i="2"/>
  <c r="K176" i="2"/>
  <c r="F179" i="2"/>
  <c r="G180" i="2"/>
  <c r="F187" i="2"/>
  <c r="G188" i="2"/>
  <c r="K192" i="2"/>
  <c r="G196" i="2"/>
  <c r="F203" i="2"/>
  <c r="G204" i="2"/>
  <c r="K183" i="2"/>
  <c r="K191" i="2"/>
  <c r="K199" i="2"/>
  <c r="F177" i="2"/>
  <c r="F193" i="2"/>
  <c r="F185" i="2"/>
  <c r="F176" i="2"/>
  <c r="F184" i="2"/>
  <c r="G185" i="2"/>
  <c r="F192" i="2"/>
  <c r="G193" i="2"/>
  <c r="G177" i="2"/>
  <c r="K184" i="2" l="1"/>
  <c r="L179" i="2"/>
  <c r="K179" i="2"/>
  <c r="K197" i="2"/>
  <c r="L197" i="2"/>
  <c r="K203" i="2"/>
  <c r="L203" i="2"/>
  <c r="L178" i="2"/>
  <c r="K178" i="2"/>
  <c r="K187" i="2"/>
  <c r="L187" i="2"/>
  <c r="J62" i="2" l="1"/>
  <c r="I62" i="2"/>
  <c r="G62" i="2" s="1"/>
  <c r="H62" i="2"/>
  <c r="K62" i="2" s="1"/>
  <c r="J61" i="2"/>
  <c r="I61" i="2"/>
  <c r="H61" i="2" s="1"/>
  <c r="J60" i="2"/>
  <c r="I60" i="2"/>
  <c r="H60" i="2" s="1"/>
  <c r="J59" i="2"/>
  <c r="I59" i="2"/>
  <c r="H59" i="2" s="1"/>
  <c r="J57" i="2"/>
  <c r="I57" i="2"/>
  <c r="H57" i="2" s="1"/>
  <c r="J56" i="2"/>
  <c r="I56" i="2"/>
  <c r="H56" i="2" s="1"/>
  <c r="J55" i="2"/>
  <c r="I55" i="2"/>
  <c r="F55" i="2" s="1"/>
  <c r="J50" i="2"/>
  <c r="I50" i="2"/>
  <c r="G50" i="2" s="1"/>
  <c r="L54" i="2"/>
  <c r="J53" i="2"/>
  <c r="I53" i="2"/>
  <c r="H53" i="2" s="1"/>
  <c r="J52" i="2"/>
  <c r="I52" i="2"/>
  <c r="F52" i="2" s="1"/>
  <c r="J51" i="2"/>
  <c r="I51" i="2"/>
  <c r="H51" i="2" s="1"/>
  <c r="L174" i="2"/>
  <c r="J174" i="2"/>
  <c r="I174" i="2"/>
  <c r="G174" i="2" s="1"/>
  <c r="H174" i="2"/>
  <c r="F174" i="2"/>
  <c r="J173" i="2"/>
  <c r="I173" i="2"/>
  <c r="H173" i="2" s="1"/>
  <c r="L173" i="2" s="1"/>
  <c r="J172" i="2"/>
  <c r="I172" i="2"/>
  <c r="F172" i="2" s="1"/>
  <c r="J171" i="2"/>
  <c r="I171" i="2"/>
  <c r="H171" i="2" s="1"/>
  <c r="L171" i="2" s="1"/>
  <c r="L170" i="2"/>
  <c r="J170" i="2"/>
  <c r="I170" i="2"/>
  <c r="G170" i="2" s="1"/>
  <c r="H170" i="2"/>
  <c r="F170" i="2"/>
  <c r="L169" i="2"/>
  <c r="J169" i="2"/>
  <c r="I169" i="2"/>
  <c r="G169" i="2" s="1"/>
  <c r="H169" i="2"/>
  <c r="F169" i="2"/>
  <c r="J168" i="2"/>
  <c r="I168" i="2"/>
  <c r="F168" i="2" s="1"/>
  <c r="J167" i="2"/>
  <c r="I167" i="2"/>
  <c r="H167" i="2" s="1"/>
  <c r="L167" i="2" s="1"/>
  <c r="J166" i="2"/>
  <c r="I166" i="2"/>
  <c r="G166" i="2" s="1"/>
  <c r="J164" i="2"/>
  <c r="I164" i="2"/>
  <c r="F164" i="2" s="1"/>
  <c r="L163" i="2"/>
  <c r="J163" i="2"/>
  <c r="I163" i="2"/>
  <c r="G163" i="2" s="1"/>
  <c r="H163" i="2"/>
  <c r="F163" i="2"/>
  <c r="L162" i="2"/>
  <c r="J162" i="2"/>
  <c r="I162" i="2"/>
  <c r="G162" i="2" s="1"/>
  <c r="H162" i="2"/>
  <c r="F162" i="2"/>
  <c r="J160" i="2"/>
  <c r="I160" i="2"/>
  <c r="G160" i="2" s="1"/>
  <c r="J159" i="2"/>
  <c r="I159" i="2"/>
  <c r="G159" i="2" s="1"/>
  <c r="J158" i="2"/>
  <c r="I158" i="2"/>
  <c r="G158" i="2" s="1"/>
  <c r="J156" i="2"/>
  <c r="I156" i="2"/>
  <c r="F156" i="2" s="1"/>
  <c r="J155" i="2"/>
  <c r="I155" i="2"/>
  <c r="F155" i="2" s="1"/>
  <c r="J154" i="2"/>
  <c r="I154" i="2"/>
  <c r="F154" i="2" s="1"/>
  <c r="J153" i="2"/>
  <c r="I153" i="2"/>
  <c r="H153" i="2" s="1"/>
  <c r="J152" i="2"/>
  <c r="I152" i="2"/>
  <c r="H152" i="2" s="1"/>
  <c r="J151" i="2"/>
  <c r="I151" i="2"/>
  <c r="G151" i="2" s="1"/>
  <c r="J150" i="2"/>
  <c r="I150" i="2"/>
  <c r="F150" i="2" s="1"/>
  <c r="J149" i="2"/>
  <c r="I149" i="2"/>
  <c r="G149" i="2" s="1"/>
  <c r="J148" i="2"/>
  <c r="I148" i="2"/>
  <c r="H148" i="2" s="1"/>
  <c r="L148" i="2" s="1"/>
  <c r="J147" i="2"/>
  <c r="I147" i="2"/>
  <c r="F147" i="2" s="1"/>
  <c r="L146" i="2"/>
  <c r="J146" i="2"/>
  <c r="I146" i="2"/>
  <c r="G146" i="2" s="1"/>
  <c r="H146" i="2"/>
  <c r="F146" i="2"/>
  <c r="L145" i="2"/>
  <c r="J145" i="2"/>
  <c r="I145" i="2"/>
  <c r="G145" i="2" s="1"/>
  <c r="H145" i="2"/>
  <c r="F145" i="2"/>
  <c r="J144" i="2"/>
  <c r="I144" i="2"/>
  <c r="H144" i="2" s="1"/>
  <c r="L144" i="2" s="1"/>
  <c r="J143" i="2"/>
  <c r="I143" i="2"/>
  <c r="G143" i="2" s="1"/>
  <c r="J142" i="2"/>
  <c r="I142" i="2"/>
  <c r="F142" i="2" s="1"/>
  <c r="J141" i="2"/>
  <c r="I141" i="2"/>
  <c r="G141" i="2" s="1"/>
  <c r="J140" i="2"/>
  <c r="I140" i="2"/>
  <c r="H140" i="2" s="1"/>
  <c r="L140" i="2" s="1"/>
  <c r="J139" i="2"/>
  <c r="I139" i="2"/>
  <c r="H139" i="2" s="1"/>
  <c r="L139" i="2" s="1"/>
  <c r="L138" i="2"/>
  <c r="J138" i="2"/>
  <c r="I138" i="2"/>
  <c r="G138" i="2" s="1"/>
  <c r="H138" i="2"/>
  <c r="F138" i="2"/>
  <c r="L137" i="2"/>
  <c r="J137" i="2"/>
  <c r="I137" i="2"/>
  <c r="G137" i="2" s="1"/>
  <c r="H137" i="2"/>
  <c r="F137" i="2"/>
  <c r="J136" i="2"/>
  <c r="I136" i="2"/>
  <c r="H136" i="2" s="1"/>
  <c r="J135" i="2"/>
  <c r="I135" i="2"/>
  <c r="G135" i="2" s="1"/>
  <c r="J134" i="2"/>
  <c r="I134" i="2"/>
  <c r="G134" i="2" s="1"/>
  <c r="J133" i="2"/>
  <c r="I133" i="2"/>
  <c r="G133" i="2" s="1"/>
  <c r="J132" i="2"/>
  <c r="I132" i="2"/>
  <c r="F132" i="2" s="1"/>
  <c r="J131" i="2"/>
  <c r="I131" i="2"/>
  <c r="H131" i="2" s="1"/>
  <c r="L131" i="2" s="1"/>
  <c r="J130" i="2"/>
  <c r="I130" i="2"/>
  <c r="H130" i="2" s="1"/>
  <c r="L130" i="2" s="1"/>
  <c r="J129" i="2"/>
  <c r="I129" i="2"/>
  <c r="H129" i="2" s="1"/>
  <c r="L129" i="2" s="1"/>
  <c r="J128" i="2"/>
  <c r="I128" i="2"/>
  <c r="H128" i="2" s="1"/>
  <c r="L128" i="2" s="1"/>
  <c r="J127" i="2"/>
  <c r="I127" i="2"/>
  <c r="G127" i="2" s="1"/>
  <c r="J126" i="2"/>
  <c r="I126" i="2"/>
  <c r="G126" i="2" s="1"/>
  <c r="L125" i="2"/>
  <c r="J125" i="2"/>
  <c r="I125" i="2"/>
  <c r="G125" i="2" s="1"/>
  <c r="H125" i="2"/>
  <c r="F125" i="2"/>
  <c r="L124" i="2"/>
  <c r="J124" i="2"/>
  <c r="I124" i="2"/>
  <c r="G124" i="2" s="1"/>
  <c r="H124" i="2"/>
  <c r="F124" i="2"/>
  <c r="J123" i="2"/>
  <c r="I123" i="2"/>
  <c r="G123" i="2" s="1"/>
  <c r="J122" i="2"/>
  <c r="I122" i="2"/>
  <c r="F122" i="2" s="1"/>
  <c r="J121" i="2"/>
  <c r="I121" i="2"/>
  <c r="H121" i="2" s="1"/>
  <c r="L121" i="2" s="1"/>
  <c r="L120" i="2"/>
  <c r="J120" i="2"/>
  <c r="I120" i="2"/>
  <c r="G120" i="2" s="1"/>
  <c r="H120" i="2"/>
  <c r="F120" i="2"/>
  <c r="L119" i="2"/>
  <c r="J119" i="2"/>
  <c r="I119" i="2"/>
  <c r="G119" i="2" s="1"/>
  <c r="H119" i="2"/>
  <c r="F119" i="2"/>
  <c r="J118" i="2"/>
  <c r="I118" i="2"/>
  <c r="H118" i="2" s="1"/>
  <c r="L118" i="2" s="1"/>
  <c r="J117" i="2"/>
  <c r="I117" i="2"/>
  <c r="G117" i="2" s="1"/>
  <c r="J116" i="2"/>
  <c r="I116" i="2"/>
  <c r="F116" i="2" s="1"/>
  <c r="J115" i="2"/>
  <c r="I115" i="2"/>
  <c r="G115" i="2" s="1"/>
  <c r="L114" i="2"/>
  <c r="J114" i="2"/>
  <c r="I114" i="2"/>
  <c r="G114" i="2" s="1"/>
  <c r="H114" i="2"/>
  <c r="F114" i="2"/>
  <c r="I37" i="2"/>
  <c r="G37" i="2" s="1"/>
  <c r="J37" i="2"/>
  <c r="I38" i="2"/>
  <c r="H38" i="2" s="1"/>
  <c r="J38" i="2"/>
  <c r="I39" i="2"/>
  <c r="G39" i="2" s="1"/>
  <c r="J39" i="2"/>
  <c r="I40" i="2"/>
  <c r="F40" i="2" s="1"/>
  <c r="J40" i="2"/>
  <c r="I41" i="2"/>
  <c r="F41" i="2" s="1"/>
  <c r="J41" i="2"/>
  <c r="I42" i="2"/>
  <c r="F42" i="2" s="1"/>
  <c r="J42" i="2"/>
  <c r="I43" i="2"/>
  <c r="J43" i="2"/>
  <c r="I44" i="2"/>
  <c r="F44" i="2" s="1"/>
  <c r="J44" i="2"/>
  <c r="F45" i="2"/>
  <c r="H45" i="2"/>
  <c r="I45" i="2"/>
  <c r="G45" i="2" s="1"/>
  <c r="J45" i="2"/>
  <c r="L45" i="2"/>
  <c r="F46" i="2"/>
  <c r="H46" i="2"/>
  <c r="I46" i="2"/>
  <c r="G46" i="2" s="1"/>
  <c r="J46" i="2"/>
  <c r="L46" i="2"/>
  <c r="I47" i="2"/>
  <c r="G47" i="2" s="1"/>
  <c r="J47" i="2"/>
  <c r="I48" i="2"/>
  <c r="F48" i="2" s="1"/>
  <c r="J48" i="2"/>
  <c r="I49" i="2"/>
  <c r="F49" i="2" s="1"/>
  <c r="J49" i="2"/>
  <c r="F63" i="2"/>
  <c r="H63" i="2"/>
  <c r="I63" i="2"/>
  <c r="G63" i="2" s="1"/>
  <c r="J63" i="2"/>
  <c r="L63" i="2"/>
  <c r="J101" i="2"/>
  <c r="I101" i="2"/>
  <c r="H101" i="2" s="1"/>
  <c r="J100" i="2"/>
  <c r="I100" i="2"/>
  <c r="H100" i="2" s="1"/>
  <c r="J109" i="2"/>
  <c r="I109" i="2"/>
  <c r="H109" i="2" s="1"/>
  <c r="L109" i="2" s="1"/>
  <c r="J108" i="2"/>
  <c r="I108" i="2"/>
  <c r="G108" i="2" s="1"/>
  <c r="J102" i="2"/>
  <c r="I102" i="2"/>
  <c r="H102" i="2" s="1"/>
  <c r="J88" i="2"/>
  <c r="I88" i="2"/>
  <c r="G88" i="2" s="1"/>
  <c r="F50" i="2" l="1"/>
  <c r="H55" i="2"/>
  <c r="K55" i="2" s="1"/>
  <c r="G55" i="2"/>
  <c r="L55" i="2"/>
  <c r="G61" i="2"/>
  <c r="F57" i="2"/>
  <c r="F61" i="2"/>
  <c r="L62" i="2"/>
  <c r="F62" i="2"/>
  <c r="K61" i="2"/>
  <c r="L61" i="2"/>
  <c r="K59" i="2"/>
  <c r="L59" i="2"/>
  <c r="L60" i="2"/>
  <c r="K60" i="2"/>
  <c r="F60" i="2"/>
  <c r="F59" i="2"/>
  <c r="G60" i="2"/>
  <c r="G59" i="2"/>
  <c r="K56" i="2"/>
  <c r="L56" i="2"/>
  <c r="L57" i="2"/>
  <c r="K57" i="2"/>
  <c r="F56" i="2"/>
  <c r="G57" i="2"/>
  <c r="G56" i="2"/>
  <c r="H50" i="2"/>
  <c r="G52" i="2"/>
  <c r="H52" i="2"/>
  <c r="K52" i="2" s="1"/>
  <c r="H168" i="2"/>
  <c r="L168" i="2" s="1"/>
  <c r="L53" i="2"/>
  <c r="K53" i="2"/>
  <c r="F53" i="2"/>
  <c r="G53" i="2"/>
  <c r="H172" i="2"/>
  <c r="L172" i="2" s="1"/>
  <c r="G154" i="2"/>
  <c r="H154" i="2"/>
  <c r="L154" i="2" s="1"/>
  <c r="F51" i="2"/>
  <c r="L51" i="2"/>
  <c r="K51" i="2"/>
  <c r="G51" i="2"/>
  <c r="H156" i="2"/>
  <c r="L156" i="2" s="1"/>
  <c r="G172" i="2"/>
  <c r="K138" i="2"/>
  <c r="K120" i="2"/>
  <c r="F121" i="2"/>
  <c r="K162" i="2"/>
  <c r="G139" i="2"/>
  <c r="K145" i="2"/>
  <c r="F148" i="2"/>
  <c r="G148" i="2"/>
  <c r="K146" i="2"/>
  <c r="F123" i="2"/>
  <c r="H135" i="2"/>
  <c r="L135" i="2" s="1"/>
  <c r="F139" i="2"/>
  <c r="G156" i="2"/>
  <c r="H117" i="2"/>
  <c r="K163" i="2"/>
  <c r="K170" i="2"/>
  <c r="H122" i="2"/>
  <c r="L122" i="2" s="1"/>
  <c r="F173" i="2"/>
  <c r="K139" i="2"/>
  <c r="G122" i="2"/>
  <c r="H149" i="2"/>
  <c r="L149" i="2" s="1"/>
  <c r="H158" i="2"/>
  <c r="L158" i="2" s="1"/>
  <c r="G132" i="2"/>
  <c r="H132" i="2"/>
  <c r="L132" i="2" s="1"/>
  <c r="H141" i="2"/>
  <c r="L141" i="2" s="1"/>
  <c r="H164" i="2"/>
  <c r="L164" i="2" s="1"/>
  <c r="K119" i="2"/>
  <c r="H123" i="2"/>
  <c r="L123" i="2" s="1"/>
  <c r="H127" i="2"/>
  <c r="L127" i="2" s="1"/>
  <c r="F115" i="2"/>
  <c r="F131" i="2"/>
  <c r="K169" i="2"/>
  <c r="H115" i="2"/>
  <c r="L115" i="2" s="1"/>
  <c r="K125" i="2"/>
  <c r="G131" i="2"/>
  <c r="H147" i="2"/>
  <c r="F149" i="2"/>
  <c r="H155" i="2"/>
  <c r="K155" i="2" s="1"/>
  <c r="F158" i="2"/>
  <c r="K121" i="2"/>
  <c r="K131" i="2"/>
  <c r="K129" i="2"/>
  <c r="K130" i="2"/>
  <c r="F141" i="2"/>
  <c r="G147" i="2"/>
  <c r="H151" i="2"/>
  <c r="K151" i="2" s="1"/>
  <c r="G155" i="2"/>
  <c r="H160" i="2"/>
  <c r="L160" i="2" s="1"/>
  <c r="G164" i="2"/>
  <c r="H166" i="2"/>
  <c r="L166" i="2" s="1"/>
  <c r="F130" i="2"/>
  <c r="F140" i="2"/>
  <c r="G121" i="2"/>
  <c r="K124" i="2"/>
  <c r="F129" i="2"/>
  <c r="G130" i="2"/>
  <c r="G140" i="2"/>
  <c r="F167" i="2"/>
  <c r="K174" i="2"/>
  <c r="G129" i="2"/>
  <c r="F133" i="2"/>
  <c r="K137" i="2"/>
  <c r="F153" i="2"/>
  <c r="G167" i="2"/>
  <c r="K172" i="2"/>
  <c r="K114" i="2"/>
  <c r="G116" i="2"/>
  <c r="H133" i="2"/>
  <c r="L133" i="2" s="1"/>
  <c r="H143" i="2"/>
  <c r="F166" i="2"/>
  <c r="K128" i="2"/>
  <c r="L152" i="2"/>
  <c r="K152" i="2"/>
  <c r="K173" i="2"/>
  <c r="K118" i="2"/>
  <c r="L136" i="2"/>
  <c r="K136" i="2"/>
  <c r="L153" i="2"/>
  <c r="K153" i="2"/>
  <c r="K144" i="2"/>
  <c r="K171" i="2"/>
  <c r="G142" i="2"/>
  <c r="G150" i="2"/>
  <c r="H116" i="2"/>
  <c r="L116" i="2" s="1"/>
  <c r="H126" i="2"/>
  <c r="L126" i="2" s="1"/>
  <c r="H134" i="2"/>
  <c r="H142" i="2"/>
  <c r="L142" i="2" s="1"/>
  <c r="H150" i="2"/>
  <c r="H159" i="2"/>
  <c r="L159" i="2" s="1"/>
  <c r="G168" i="2"/>
  <c r="G173" i="2"/>
  <c r="F118" i="2"/>
  <c r="F128" i="2"/>
  <c r="F136" i="2"/>
  <c r="F144" i="2"/>
  <c r="F152" i="2"/>
  <c r="G153" i="2"/>
  <c r="F171" i="2"/>
  <c r="F117" i="2"/>
  <c r="G118" i="2"/>
  <c r="K122" i="2"/>
  <c r="F127" i="2"/>
  <c r="G128" i="2"/>
  <c r="F135" i="2"/>
  <c r="G136" i="2"/>
  <c r="K140" i="2"/>
  <c r="F143" i="2"/>
  <c r="G144" i="2"/>
  <c r="K148" i="2"/>
  <c r="F151" i="2"/>
  <c r="G152" i="2"/>
  <c r="F160" i="2"/>
  <c r="K167" i="2"/>
  <c r="G171" i="2"/>
  <c r="F126" i="2"/>
  <c r="F134" i="2"/>
  <c r="F159" i="2"/>
  <c r="F43" i="2"/>
  <c r="G43" i="2"/>
  <c r="K45" i="2"/>
  <c r="K46" i="2"/>
  <c r="H44" i="2"/>
  <c r="H41" i="2"/>
  <c r="K41" i="2" s="1"/>
  <c r="H39" i="2"/>
  <c r="K39" i="2" s="1"/>
  <c r="G49" i="2"/>
  <c r="F47" i="2"/>
  <c r="G41" i="2"/>
  <c r="F39" i="2"/>
  <c r="H49" i="2"/>
  <c r="K49" i="2" s="1"/>
  <c r="H47" i="2"/>
  <c r="K47" i="2" s="1"/>
  <c r="G38" i="2"/>
  <c r="G48" i="2"/>
  <c r="G40" i="2"/>
  <c r="K63" i="2"/>
  <c r="K38" i="2"/>
  <c r="L38" i="2"/>
  <c r="F37" i="2"/>
  <c r="H48" i="2"/>
  <c r="H40" i="2"/>
  <c r="F38" i="2"/>
  <c r="H42" i="2"/>
  <c r="H43" i="2"/>
  <c r="G42" i="2"/>
  <c r="G44" i="2"/>
  <c r="H37" i="2"/>
  <c r="F101" i="2"/>
  <c r="L101" i="2"/>
  <c r="K101" i="2"/>
  <c r="G101" i="2"/>
  <c r="F100" i="2"/>
  <c r="K100" i="2"/>
  <c r="L100" i="2"/>
  <c r="G100" i="2"/>
  <c r="H108" i="2"/>
  <c r="K108" i="2" s="1"/>
  <c r="F109" i="2"/>
  <c r="G109" i="2"/>
  <c r="K109" i="2"/>
  <c r="F108" i="2"/>
  <c r="F102" i="2"/>
  <c r="G102" i="2"/>
  <c r="K102" i="2"/>
  <c r="L102" i="2"/>
  <c r="H88" i="2"/>
  <c r="F88" i="2"/>
  <c r="K143" i="2" l="1"/>
  <c r="L143" i="2"/>
  <c r="K147" i="2"/>
  <c r="L147" i="2"/>
  <c r="K158" i="2"/>
  <c r="L155" i="2"/>
  <c r="K117" i="2"/>
  <c r="L117" i="2"/>
  <c r="K154" i="2"/>
  <c r="K50" i="2"/>
  <c r="L50" i="2"/>
  <c r="L52" i="2"/>
  <c r="K168" i="2"/>
  <c r="K132" i="2"/>
  <c r="K115" i="2"/>
  <c r="L47" i="2"/>
  <c r="K156" i="2"/>
  <c r="L151" i="2"/>
  <c r="K149" i="2"/>
  <c r="K135" i="2"/>
  <c r="K127" i="2"/>
  <c r="K123" i="2"/>
  <c r="K141" i="2"/>
  <c r="K133" i="2"/>
  <c r="K164" i="2"/>
  <c r="K166" i="2"/>
  <c r="K160" i="2"/>
  <c r="K159" i="2"/>
  <c r="K116" i="2"/>
  <c r="L150" i="2"/>
  <c r="K150" i="2"/>
  <c r="K142" i="2"/>
  <c r="L134" i="2"/>
  <c r="K134" i="2"/>
  <c r="L39" i="2"/>
  <c r="K126" i="2"/>
  <c r="L49" i="2"/>
  <c r="L44" i="2"/>
  <c r="K44" i="2"/>
  <c r="L41" i="2"/>
  <c r="K48" i="2"/>
  <c r="L48" i="2"/>
  <c r="L40" i="2"/>
  <c r="K40" i="2"/>
  <c r="L37" i="2"/>
  <c r="K37" i="2"/>
  <c r="K43" i="2"/>
  <c r="L43" i="2"/>
  <c r="L42" i="2"/>
  <c r="K42" i="2"/>
  <c r="L108" i="2"/>
  <c r="L88" i="2"/>
  <c r="K88" i="2"/>
  <c r="J76" i="2" l="1"/>
  <c r="I76" i="2"/>
  <c r="H76" i="2" s="1"/>
  <c r="J35" i="2"/>
  <c r="I35" i="2"/>
  <c r="H35" i="2" s="1"/>
  <c r="J22" i="2"/>
  <c r="I22" i="2"/>
  <c r="H22" i="2" s="1"/>
  <c r="F76" i="2" l="1"/>
  <c r="L76" i="2"/>
  <c r="K76" i="2"/>
  <c r="G76" i="2"/>
  <c r="F35" i="2"/>
  <c r="K35" i="2"/>
  <c r="L35" i="2"/>
  <c r="G35" i="2"/>
  <c r="F22" i="2"/>
  <c r="K22" i="2"/>
  <c r="L22" i="2"/>
  <c r="G22" i="2"/>
  <c r="J96" i="2"/>
  <c r="I96" i="2"/>
  <c r="F96" i="2" s="1"/>
  <c r="J90" i="2"/>
  <c r="I90" i="2"/>
  <c r="H90" i="2" s="1"/>
  <c r="G96" i="2" l="1"/>
  <c r="H96" i="2"/>
  <c r="F90" i="2"/>
  <c r="G90" i="2"/>
  <c r="K90" i="2"/>
  <c r="L90" i="2"/>
  <c r="J84" i="2"/>
  <c r="I84" i="2"/>
  <c r="H84" i="2" s="1"/>
  <c r="J78" i="2"/>
  <c r="I78" i="2"/>
  <c r="H78" i="2" s="1"/>
  <c r="K96" i="2" l="1"/>
  <c r="L96" i="2"/>
  <c r="G84" i="2"/>
  <c r="F84" i="2"/>
  <c r="L84" i="2"/>
  <c r="K84" i="2"/>
  <c r="K78" i="2"/>
  <c r="L78" i="2"/>
  <c r="F78" i="2"/>
  <c r="G78" i="2"/>
  <c r="J72" i="2"/>
  <c r="I72" i="2"/>
  <c r="H72" i="2" s="1"/>
  <c r="J70" i="2"/>
  <c r="I70" i="2"/>
  <c r="G70" i="2" s="1"/>
  <c r="J69" i="2"/>
  <c r="I69" i="2"/>
  <c r="H69" i="2" s="1"/>
  <c r="J66" i="2"/>
  <c r="I66" i="2"/>
  <c r="H66" i="2" s="1"/>
  <c r="H70" i="2" l="1"/>
  <c r="F70" i="2"/>
  <c r="K72" i="2"/>
  <c r="L72" i="2"/>
  <c r="F72" i="2"/>
  <c r="G72" i="2"/>
  <c r="K69" i="2"/>
  <c r="L69" i="2"/>
  <c r="F69" i="2"/>
  <c r="G69" i="2"/>
  <c r="K66" i="2"/>
  <c r="L66" i="2"/>
  <c r="F66" i="2"/>
  <c r="G66" i="2"/>
  <c r="K70" i="2" l="1"/>
  <c r="L70" i="2"/>
  <c r="J30" i="2" l="1"/>
  <c r="I30" i="2"/>
  <c r="G30" i="2" s="1"/>
  <c r="F30" i="2" l="1"/>
  <c r="H30" i="2"/>
  <c r="K30" i="2" l="1"/>
  <c r="L30" i="2"/>
  <c r="J81" i="2" l="1"/>
  <c r="I81" i="2"/>
  <c r="H81" i="2" s="1"/>
  <c r="J105" i="2"/>
  <c r="I105" i="2"/>
  <c r="G105" i="2" s="1"/>
  <c r="J111" i="2"/>
  <c r="I111" i="2"/>
  <c r="G111" i="2" s="1"/>
  <c r="J112" i="2"/>
  <c r="I112" i="2"/>
  <c r="H112" i="2" s="1"/>
  <c r="L81" i="2" l="1"/>
  <c r="K81" i="2" s="1"/>
  <c r="F81" i="2"/>
  <c r="G81" i="2"/>
  <c r="F105" i="2"/>
  <c r="H105" i="2"/>
  <c r="L105" i="2" s="1"/>
  <c r="H111" i="2"/>
  <c r="F111" i="2"/>
  <c r="L112" i="2"/>
  <c r="K112" i="2" s="1"/>
  <c r="F112" i="2"/>
  <c r="G112" i="2"/>
  <c r="K105" i="2" l="1"/>
  <c r="L111" i="2"/>
  <c r="K111" i="2" s="1"/>
  <c r="J34" i="2" l="1"/>
  <c r="I34" i="2"/>
  <c r="H34" i="2" s="1"/>
  <c r="J33" i="2"/>
  <c r="I33" i="2"/>
  <c r="H33" i="2" s="1"/>
  <c r="J26" i="2"/>
  <c r="I26" i="2"/>
  <c r="H26" i="2" s="1"/>
  <c r="J17" i="2"/>
  <c r="I17" i="2"/>
  <c r="H17" i="2" s="1"/>
  <c r="J210" i="2"/>
  <c r="I210" i="2"/>
  <c r="G210" i="2" s="1"/>
  <c r="J209" i="2"/>
  <c r="I209" i="2"/>
  <c r="G209" i="2" s="1"/>
  <c r="L208" i="2"/>
  <c r="J208" i="2"/>
  <c r="I208" i="2"/>
  <c r="G208" i="2" s="1"/>
  <c r="H208" i="2"/>
  <c r="F208" i="2"/>
  <c r="L207" i="2"/>
  <c r="J207" i="2"/>
  <c r="I207" i="2"/>
  <c r="G207" i="2" s="1"/>
  <c r="H207" i="2"/>
  <c r="F207" i="2"/>
  <c r="J212" i="2"/>
  <c r="I212" i="2"/>
  <c r="G212" i="2" s="1"/>
  <c r="J211" i="2"/>
  <c r="I211" i="2"/>
  <c r="G211" i="2" s="1"/>
  <c r="L213" i="2"/>
  <c r="J213" i="2"/>
  <c r="I213" i="2"/>
  <c r="G213" i="2" s="1"/>
  <c r="H213" i="2"/>
  <c r="F213" i="2"/>
  <c r="L113" i="2"/>
  <c r="J113" i="2"/>
  <c r="I113" i="2"/>
  <c r="G113" i="2" s="1"/>
  <c r="H113" i="2"/>
  <c r="F113" i="2"/>
  <c r="J107" i="2"/>
  <c r="I107" i="2"/>
  <c r="G107" i="2" s="1"/>
  <c r="L85" i="2"/>
  <c r="J85" i="2"/>
  <c r="I85" i="2"/>
  <c r="G85" i="2" s="1"/>
  <c r="H85" i="2"/>
  <c r="F85" i="2"/>
  <c r="J106" i="2"/>
  <c r="I106" i="2"/>
  <c r="G106" i="2" s="1"/>
  <c r="J104" i="2"/>
  <c r="I104" i="2"/>
  <c r="G104" i="2" s="1"/>
  <c r="F107" i="2" l="1"/>
  <c r="H107" i="2"/>
  <c r="L107" i="2" s="1"/>
  <c r="K207" i="2"/>
  <c r="L34" i="2"/>
  <c r="K34" i="2" s="1"/>
  <c r="F34" i="2"/>
  <c r="G34" i="2"/>
  <c r="L33" i="2"/>
  <c r="K33" i="2" s="1"/>
  <c r="F33" i="2"/>
  <c r="G33" i="2"/>
  <c r="L26" i="2"/>
  <c r="K26" i="2" s="1"/>
  <c r="F26" i="2"/>
  <c r="G26" i="2"/>
  <c r="L17" i="2"/>
  <c r="K17" i="2" s="1"/>
  <c r="F17" i="2"/>
  <c r="G17" i="2"/>
  <c r="F209" i="2"/>
  <c r="H209" i="2"/>
  <c r="F210" i="2"/>
  <c r="H210" i="2"/>
  <c r="F212" i="2"/>
  <c r="K208" i="2"/>
  <c r="H212" i="2"/>
  <c r="F211" i="2"/>
  <c r="H211" i="2"/>
  <c r="L211" i="2" s="1"/>
  <c r="K211" i="2" s="1"/>
  <c r="K213" i="2"/>
  <c r="K113" i="2"/>
  <c r="K85" i="2"/>
  <c r="H106" i="2"/>
  <c r="F106" i="2"/>
  <c r="H104" i="2"/>
  <c r="F104" i="2"/>
  <c r="I98" i="2"/>
  <c r="G98" i="2" s="1"/>
  <c r="I99" i="2"/>
  <c r="G99" i="2" s="1"/>
  <c r="I110" i="2"/>
  <c r="F110" i="2" s="1"/>
  <c r="F98" i="2"/>
  <c r="L98" i="2"/>
  <c r="J98" i="2"/>
  <c r="J99" i="2"/>
  <c r="J110" i="2"/>
  <c r="H98" i="2"/>
  <c r="J95" i="2"/>
  <c r="I95" i="2"/>
  <c r="H95" i="2" s="1"/>
  <c r="J91" i="2"/>
  <c r="I91" i="2"/>
  <c r="F91" i="2" s="1"/>
  <c r="J87" i="2"/>
  <c r="I87" i="2"/>
  <c r="H87" i="2" s="1"/>
  <c r="K107" i="2" l="1"/>
  <c r="F99" i="2"/>
  <c r="H99" i="2"/>
  <c r="L99" i="2" s="1"/>
  <c r="L212" i="2"/>
  <c r="K212" i="2" s="1"/>
  <c r="L210" i="2"/>
  <c r="K210" i="2" s="1"/>
  <c r="L209" i="2"/>
  <c r="K209" i="2" s="1"/>
  <c r="L106" i="2"/>
  <c r="K106" i="2" s="1"/>
  <c r="L104" i="2"/>
  <c r="K104" i="2" s="1"/>
  <c r="K98" i="2"/>
  <c r="G110" i="2"/>
  <c r="H110" i="2"/>
  <c r="L95" i="2"/>
  <c r="K95" i="2" s="1"/>
  <c r="F95" i="2"/>
  <c r="G95" i="2"/>
  <c r="G91" i="2"/>
  <c r="H91" i="2"/>
  <c r="F87" i="2"/>
  <c r="G87" i="2"/>
  <c r="L87" i="2"/>
  <c r="K87" i="2" s="1"/>
  <c r="J86" i="2"/>
  <c r="I86" i="2"/>
  <c r="H86" i="2" s="1"/>
  <c r="F86" i="2"/>
  <c r="J77" i="2"/>
  <c r="I77" i="2"/>
  <c r="H77" i="2" s="1"/>
  <c r="J73" i="2"/>
  <c r="I73" i="2"/>
  <c r="G73" i="2" s="1"/>
  <c r="J71" i="2"/>
  <c r="I71" i="2"/>
  <c r="G71" i="2" s="1"/>
  <c r="J65" i="2"/>
  <c r="I65" i="2"/>
  <c r="H65" i="2" s="1"/>
  <c r="J64" i="2"/>
  <c r="I64" i="2"/>
  <c r="H64" i="2" s="1"/>
  <c r="K99" i="2" l="1"/>
  <c r="F65" i="2"/>
  <c r="L110" i="2"/>
  <c r="K110" i="2" s="1"/>
  <c r="L91" i="2"/>
  <c r="K91" i="2" s="1"/>
  <c r="L86" i="2"/>
  <c r="K86" i="2" s="1"/>
  <c r="G86" i="2"/>
  <c r="L77" i="2"/>
  <c r="K77" i="2" s="1"/>
  <c r="F77" i="2"/>
  <c r="G77" i="2"/>
  <c r="H73" i="2"/>
  <c r="F73" i="2"/>
  <c r="H71" i="2"/>
  <c r="F71" i="2"/>
  <c r="L65" i="2"/>
  <c r="K65" i="2"/>
  <c r="G65" i="2"/>
  <c r="L64" i="2"/>
  <c r="K64" i="2" s="1"/>
  <c r="F64" i="2"/>
  <c r="G64" i="2"/>
  <c r="L73" i="2" l="1"/>
  <c r="K73" i="2" s="1"/>
  <c r="L71" i="2"/>
  <c r="K71" i="2" s="1"/>
  <c r="J32" i="2" l="1"/>
  <c r="I32" i="2"/>
  <c r="H32" i="2" s="1"/>
  <c r="J13" i="2"/>
  <c r="I13" i="2"/>
  <c r="F13" i="2" s="1"/>
  <c r="L32" i="2" l="1"/>
  <c r="K32" i="2" s="1"/>
  <c r="F32" i="2"/>
  <c r="G32" i="2"/>
  <c r="H13" i="2"/>
  <c r="G13" i="2"/>
  <c r="L13" i="2" l="1"/>
  <c r="K13" i="2" s="1"/>
  <c r="J18" i="2" l="1"/>
  <c r="I18" i="2"/>
  <c r="H18" i="2" s="1"/>
  <c r="J16" i="2"/>
  <c r="I16" i="2"/>
  <c r="H16" i="2" s="1"/>
  <c r="J25" i="2"/>
  <c r="I25" i="2"/>
  <c r="G25" i="2" s="1"/>
  <c r="J24" i="2"/>
  <c r="I24" i="2"/>
  <c r="H24" i="2" s="1"/>
  <c r="J9" i="2"/>
  <c r="I9" i="2"/>
  <c r="G9" i="2" s="1"/>
  <c r="G16" i="2" l="1"/>
  <c r="F16" i="2"/>
  <c r="L18" i="2"/>
  <c r="K18" i="2" s="1"/>
  <c r="F18" i="2"/>
  <c r="G18" i="2"/>
  <c r="L16" i="2"/>
  <c r="K16" i="2" s="1"/>
  <c r="H25" i="2"/>
  <c r="F25" i="2"/>
  <c r="L24" i="2"/>
  <c r="K24" i="2" s="1"/>
  <c r="F24" i="2"/>
  <c r="G24" i="2"/>
  <c r="F9" i="2"/>
  <c r="H9" i="2"/>
  <c r="L9" i="2" s="1"/>
  <c r="J12" i="2"/>
  <c r="I12" i="2"/>
  <c r="H12" i="2" s="1"/>
  <c r="J20" i="2"/>
  <c r="I20" i="2"/>
  <c r="F20" i="2" s="1"/>
  <c r="H20" i="2" l="1"/>
  <c r="G20" i="2"/>
  <c r="L25" i="2"/>
  <c r="K25" i="2" s="1"/>
  <c r="K9" i="2"/>
  <c r="L12" i="2"/>
  <c r="K12" i="2" s="1"/>
  <c r="F12" i="2"/>
  <c r="G12" i="2"/>
  <c r="L20" i="2" l="1"/>
  <c r="K20" i="2" s="1"/>
  <c r="J11" i="2"/>
  <c r="I11" i="2"/>
  <c r="G11" i="2" s="1"/>
  <c r="J300" i="2"/>
  <c r="I300" i="2"/>
  <c r="G300" i="2" s="1"/>
  <c r="J299" i="2"/>
  <c r="I299" i="2"/>
  <c r="G299" i="2" s="1"/>
  <c r="J298" i="2"/>
  <c r="I298" i="2"/>
  <c r="G298" i="2" s="1"/>
  <c r="J297" i="2"/>
  <c r="I297" i="2"/>
  <c r="H297" i="2" s="1"/>
  <c r="J296" i="2"/>
  <c r="I296" i="2"/>
  <c r="G296" i="2" s="1"/>
  <c r="J304" i="2"/>
  <c r="I304" i="2"/>
  <c r="G304" i="2" s="1"/>
  <c r="J303" i="2"/>
  <c r="I303" i="2"/>
  <c r="G303" i="2" s="1"/>
  <c r="J302" i="2"/>
  <c r="I302" i="2"/>
  <c r="G302" i="2" s="1"/>
  <c r="J301" i="2"/>
  <c r="I301" i="2"/>
  <c r="H301" i="2" s="1"/>
  <c r="J306" i="2"/>
  <c r="I306" i="2"/>
  <c r="G306" i="2" s="1"/>
  <c r="J305" i="2"/>
  <c r="I305" i="2"/>
  <c r="G305" i="2" s="1"/>
  <c r="L307" i="2"/>
  <c r="J307" i="2"/>
  <c r="I307" i="2"/>
  <c r="G307" i="2" s="1"/>
  <c r="H307" i="2"/>
  <c r="F307" i="2"/>
  <c r="J335" i="2"/>
  <c r="I335" i="2"/>
  <c r="G335" i="2" s="1"/>
  <c r="J334" i="2"/>
  <c r="I334" i="2"/>
  <c r="G334" i="2" s="1"/>
  <c r="J333" i="2"/>
  <c r="I333" i="2"/>
  <c r="F333" i="2" s="1"/>
  <c r="J332" i="2"/>
  <c r="I332" i="2"/>
  <c r="G332" i="2" s="1"/>
  <c r="J331" i="2"/>
  <c r="I331" i="2"/>
  <c r="G331" i="2" s="1"/>
  <c r="J330" i="2"/>
  <c r="I330" i="2"/>
  <c r="G330" i="2" s="1"/>
  <c r="L336" i="2"/>
  <c r="J336" i="2"/>
  <c r="I336" i="2"/>
  <c r="G336" i="2" s="1"/>
  <c r="H336" i="2"/>
  <c r="F336" i="2"/>
  <c r="J206" i="2"/>
  <c r="I206" i="2"/>
  <c r="G206" i="2" s="1"/>
  <c r="J217" i="2"/>
  <c r="I217" i="2"/>
  <c r="G217" i="2" s="1"/>
  <c r="J216" i="2"/>
  <c r="I216" i="2"/>
  <c r="G216" i="2" s="1"/>
  <c r="J215" i="2"/>
  <c r="I215" i="2"/>
  <c r="G215" i="2" s="1"/>
  <c r="J214" i="2"/>
  <c r="I214" i="2"/>
  <c r="G214" i="2" s="1"/>
  <c r="J218" i="2"/>
  <c r="I218" i="2"/>
  <c r="H218" i="2" s="1"/>
  <c r="L218" i="2" s="1"/>
  <c r="K218" i="2" s="1"/>
  <c r="J82" i="2"/>
  <c r="I82" i="2"/>
  <c r="G82" i="2" s="1"/>
  <c r="J97" i="2"/>
  <c r="I97" i="2"/>
  <c r="G97" i="2" s="1"/>
  <c r="J92" i="2"/>
  <c r="I92" i="2"/>
  <c r="G92" i="2" s="1"/>
  <c r="J93" i="2"/>
  <c r="I93" i="2"/>
  <c r="G93" i="2" s="1"/>
  <c r="J94" i="2"/>
  <c r="I94" i="2"/>
  <c r="G94" i="2" s="1"/>
  <c r="J89" i="2"/>
  <c r="I89" i="2"/>
  <c r="G89" i="2" s="1"/>
  <c r="J103" i="2"/>
  <c r="I103" i="2"/>
  <c r="G103" i="2" s="1"/>
  <c r="F89" i="2" l="1"/>
  <c r="H89" i="2"/>
  <c r="L89" i="2" s="1"/>
  <c r="F82" i="2"/>
  <c r="H82" i="2"/>
  <c r="F11" i="2"/>
  <c r="H11" i="2"/>
  <c r="L11" i="2" s="1"/>
  <c r="F298" i="2"/>
  <c r="H298" i="2"/>
  <c r="H296" i="2"/>
  <c r="F303" i="2"/>
  <c r="H303" i="2"/>
  <c r="F301" i="2"/>
  <c r="F304" i="2"/>
  <c r="H304" i="2"/>
  <c r="F297" i="2"/>
  <c r="F302" i="2"/>
  <c r="G297" i="2"/>
  <c r="H302" i="2"/>
  <c r="L302" i="2" s="1"/>
  <c r="H300" i="2"/>
  <c r="L301" i="2"/>
  <c r="K301" i="2" s="1"/>
  <c r="L297" i="2"/>
  <c r="K297" i="2" s="1"/>
  <c r="F296" i="2"/>
  <c r="F306" i="2"/>
  <c r="H306" i="2"/>
  <c r="L306" i="2" s="1"/>
  <c r="F300" i="2"/>
  <c r="F299" i="2"/>
  <c r="H299" i="2"/>
  <c r="L299" i="2" s="1"/>
  <c r="K299" i="2" s="1"/>
  <c r="F305" i="2"/>
  <c r="G301" i="2"/>
  <c r="H305" i="2"/>
  <c r="K307" i="2"/>
  <c r="H330" i="2"/>
  <c r="F331" i="2"/>
  <c r="G333" i="2"/>
  <c r="K336" i="2"/>
  <c r="H333" i="2"/>
  <c r="F330" i="2"/>
  <c r="F334" i="2"/>
  <c r="H334" i="2"/>
  <c r="L334" i="2" s="1"/>
  <c r="K334" i="2" s="1"/>
  <c r="F335" i="2"/>
  <c r="H331" i="2"/>
  <c r="F332" i="2"/>
  <c r="H335" i="2"/>
  <c r="H332" i="2"/>
  <c r="F218" i="2"/>
  <c r="G218" i="2"/>
  <c r="F215" i="2"/>
  <c r="H206" i="2"/>
  <c r="L206" i="2" s="1"/>
  <c r="K206" i="2" s="1"/>
  <c r="F214" i="2"/>
  <c r="H214" i="2"/>
  <c r="H216" i="2"/>
  <c r="L216" i="2" s="1"/>
  <c r="K216" i="2" s="1"/>
  <c r="F206" i="2"/>
  <c r="F217" i="2"/>
  <c r="H217" i="2"/>
  <c r="L217" i="2" s="1"/>
  <c r="K217" i="2" s="1"/>
  <c r="H215" i="2"/>
  <c r="L215" i="2" s="1"/>
  <c r="F216" i="2"/>
  <c r="H94" i="2"/>
  <c r="H93" i="2"/>
  <c r="L93" i="2" s="1"/>
  <c r="H97" i="2"/>
  <c r="H92" i="2"/>
  <c r="F97" i="2"/>
  <c r="F93" i="2"/>
  <c r="F103" i="2"/>
  <c r="H103" i="2"/>
  <c r="L103" i="2" s="1"/>
  <c r="K103" i="2" s="1"/>
  <c r="F94" i="2"/>
  <c r="F92" i="2"/>
  <c r="K89" i="2" l="1"/>
  <c r="L82" i="2"/>
  <c r="K82" i="2" s="1"/>
  <c r="K11" i="2"/>
  <c r="L298" i="2"/>
  <c r="K298" i="2" s="1"/>
  <c r="L296" i="2"/>
  <c r="K296" i="2" s="1"/>
  <c r="K302" i="2"/>
  <c r="L300" i="2"/>
  <c r="K300" i="2" s="1"/>
  <c r="L304" i="2"/>
  <c r="K304" i="2" s="1"/>
  <c r="L303" i="2"/>
  <c r="K303" i="2" s="1"/>
  <c r="K306" i="2"/>
  <c r="L305" i="2"/>
  <c r="K305" i="2" s="1"/>
  <c r="L330" i="2"/>
  <c r="K330" i="2" s="1"/>
  <c r="L333" i="2"/>
  <c r="K333" i="2" s="1"/>
  <c r="L332" i="2"/>
  <c r="K332" i="2" s="1"/>
  <c r="L335" i="2"/>
  <c r="K335" i="2" s="1"/>
  <c r="L331" i="2"/>
  <c r="K331" i="2" s="1"/>
  <c r="L214" i="2"/>
  <c r="K214" i="2" s="1"/>
  <c r="L97" i="2"/>
  <c r="K97" i="2" s="1"/>
  <c r="L92" i="2"/>
  <c r="K92" i="2" s="1"/>
  <c r="L94" i="2"/>
  <c r="K94" i="2" s="1"/>
  <c r="K215" i="2"/>
  <c r="K93" i="2"/>
  <c r="L219" i="2"/>
  <c r="J219" i="2"/>
  <c r="I219" i="2"/>
  <c r="G219" i="2" s="1"/>
  <c r="H219" i="2"/>
  <c r="F219" i="2"/>
  <c r="J293" i="2"/>
  <c r="I293" i="2"/>
  <c r="G293" i="2" s="1"/>
  <c r="J292" i="2"/>
  <c r="I292" i="2"/>
  <c r="G292" i="2" s="1"/>
  <c r="J291" i="2"/>
  <c r="I291" i="2"/>
  <c r="G291" i="2" s="1"/>
  <c r="J290" i="2"/>
  <c r="I290" i="2"/>
  <c r="G290" i="2" s="1"/>
  <c r="J289" i="2"/>
  <c r="I289" i="2"/>
  <c r="H289" i="2" s="1"/>
  <c r="L289" i="2" s="1"/>
  <c r="J288" i="2"/>
  <c r="I288" i="2"/>
  <c r="G288" i="2" s="1"/>
  <c r="L287" i="2"/>
  <c r="J287" i="2"/>
  <c r="I287" i="2"/>
  <c r="G287" i="2" s="1"/>
  <c r="H287" i="2"/>
  <c r="F287" i="2"/>
  <c r="J295" i="2"/>
  <c r="I295" i="2"/>
  <c r="G295" i="2" s="1"/>
  <c r="J294" i="2"/>
  <c r="I294" i="2"/>
  <c r="H294" i="2" s="1"/>
  <c r="L294" i="2" s="1"/>
  <c r="J10" i="2"/>
  <c r="I10" i="2"/>
  <c r="G10" i="2" s="1"/>
  <c r="L8" i="2"/>
  <c r="J8" i="2"/>
  <c r="I8" i="2"/>
  <c r="G8" i="2" s="1"/>
  <c r="H8" i="2"/>
  <c r="F8" i="2"/>
  <c r="L265" i="2"/>
  <c r="J265" i="2"/>
  <c r="I265" i="2"/>
  <c r="G265" i="2" s="1"/>
  <c r="H265" i="2"/>
  <c r="F265" i="2"/>
  <c r="J239" i="2"/>
  <c r="I239" i="2"/>
  <c r="G239" i="2" s="1"/>
  <c r="K287" i="2" l="1"/>
  <c r="H291" i="2"/>
  <c r="L291" i="2" s="1"/>
  <c r="K291" i="2" s="1"/>
  <c r="H290" i="2"/>
  <c r="K265" i="2"/>
  <c r="F294" i="2"/>
  <c r="G294" i="2"/>
  <c r="H292" i="2"/>
  <c r="K219" i="2"/>
  <c r="H295" i="2"/>
  <c r="F295" i="2"/>
  <c r="K294" i="2"/>
  <c r="F293" i="2"/>
  <c r="H293" i="2"/>
  <c r="L293" i="2" s="1"/>
  <c r="F292" i="2"/>
  <c r="F291" i="2"/>
  <c r="F290" i="2"/>
  <c r="F289" i="2"/>
  <c r="G289" i="2"/>
  <c r="F288" i="2"/>
  <c r="H288" i="2"/>
  <c r="L288" i="2" s="1"/>
  <c r="K289" i="2"/>
  <c r="F10" i="2"/>
  <c r="H10" i="2"/>
  <c r="L10" i="2" s="1"/>
  <c r="K8" i="2"/>
  <c r="F239" i="2"/>
  <c r="H239" i="2"/>
  <c r="K293" i="2" l="1"/>
  <c r="K288" i="2"/>
  <c r="L239" i="2"/>
  <c r="K239" i="2" s="1"/>
  <c r="L292" i="2"/>
  <c r="K292" i="2" s="1"/>
  <c r="L295" i="2"/>
  <c r="K295" i="2" s="1"/>
  <c r="L290" i="2"/>
  <c r="K290" i="2" s="1"/>
  <c r="K10" i="2"/>
  <c r="J21" i="2" l="1"/>
  <c r="I21" i="2"/>
  <c r="F21" i="2" s="1"/>
  <c r="J245" i="2"/>
  <c r="I245" i="2"/>
  <c r="G245" i="2" s="1"/>
  <c r="J236" i="2"/>
  <c r="I236" i="2"/>
  <c r="H236" i="2" s="1"/>
  <c r="J234" i="2"/>
  <c r="I234" i="2"/>
  <c r="G234" i="2" s="1"/>
  <c r="J233" i="2"/>
  <c r="I233" i="2"/>
  <c r="H233" i="2" s="1"/>
  <c r="J19" i="2"/>
  <c r="I19" i="2"/>
  <c r="G19" i="2" s="1"/>
  <c r="F233" i="2" l="1"/>
  <c r="F245" i="2"/>
  <c r="H245" i="2"/>
  <c r="L245" i="2" s="1"/>
  <c r="H234" i="2"/>
  <c r="L234" i="2" s="1"/>
  <c r="H21" i="2"/>
  <c r="L21" i="2" s="1"/>
  <c r="K21" i="2" s="1"/>
  <c r="G21" i="2"/>
  <c r="L236" i="2"/>
  <c r="K236" i="2" s="1"/>
  <c r="F236" i="2"/>
  <c r="G236" i="2"/>
  <c r="F234" i="2"/>
  <c r="L233" i="2"/>
  <c r="K233" i="2" s="1"/>
  <c r="G233" i="2"/>
  <c r="H19" i="2"/>
  <c r="F19" i="2"/>
  <c r="K245" i="2" l="1"/>
  <c r="K234" i="2"/>
  <c r="L19" i="2"/>
  <c r="K1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220" i="2"/>
  <c r="L273" i="2"/>
  <c r="L337" i="2"/>
  <c r="L338" i="2"/>
  <c r="L341" i="2"/>
  <c r="L342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14" i="2"/>
  <c r="G14" i="2" s="1"/>
  <c r="J14" i="2"/>
  <c r="I15" i="2"/>
  <c r="G15" i="2" s="1"/>
  <c r="J15" i="2"/>
  <c r="I23" i="2"/>
  <c r="G23" i="2" s="1"/>
  <c r="J23" i="2"/>
  <c r="I28" i="2"/>
  <c r="G28" i="2" s="1"/>
  <c r="J28" i="2"/>
  <c r="I27" i="2"/>
  <c r="H27" i="2" s="1"/>
  <c r="L27" i="2" s="1"/>
  <c r="J27" i="2"/>
  <c r="I29" i="2"/>
  <c r="G29" i="2" s="1"/>
  <c r="J29" i="2"/>
  <c r="I36" i="2"/>
  <c r="G36" i="2" s="1"/>
  <c r="J36" i="2"/>
  <c r="I67" i="2"/>
  <c r="G67" i="2" s="1"/>
  <c r="J67" i="2"/>
  <c r="I68" i="2"/>
  <c r="G68" i="2" s="1"/>
  <c r="J68" i="2"/>
  <c r="I74" i="2"/>
  <c r="G74" i="2" s="1"/>
  <c r="J74" i="2"/>
  <c r="I75" i="2"/>
  <c r="G75" i="2" s="1"/>
  <c r="J75" i="2"/>
  <c r="I79" i="2"/>
  <c r="J79" i="2"/>
  <c r="I80" i="2"/>
  <c r="G80" i="2" s="1"/>
  <c r="J80" i="2"/>
  <c r="I83" i="2"/>
  <c r="G83" i="2" s="1"/>
  <c r="J83" i="2"/>
  <c r="F220" i="2"/>
  <c r="H220" i="2"/>
  <c r="I220" i="2"/>
  <c r="G220" i="2" s="1"/>
  <c r="J220" i="2"/>
  <c r="I221" i="2"/>
  <c r="G221" i="2" s="1"/>
  <c r="J221" i="2"/>
  <c r="I222" i="2"/>
  <c r="F222" i="2" s="1"/>
  <c r="J222" i="2"/>
  <c r="I223" i="2"/>
  <c r="G223" i="2" s="1"/>
  <c r="J223" i="2"/>
  <c r="I224" i="2"/>
  <c r="G224" i="2" s="1"/>
  <c r="J224" i="2"/>
  <c r="I225" i="2"/>
  <c r="G225" i="2" s="1"/>
  <c r="J225" i="2"/>
  <c r="I226" i="2"/>
  <c r="G226" i="2" s="1"/>
  <c r="J226" i="2"/>
  <c r="I227" i="2"/>
  <c r="G227" i="2" s="1"/>
  <c r="J227" i="2"/>
  <c r="I228" i="2"/>
  <c r="F228" i="2" s="1"/>
  <c r="J228" i="2"/>
  <c r="I229" i="2"/>
  <c r="G229" i="2" s="1"/>
  <c r="J229" i="2"/>
  <c r="I230" i="2"/>
  <c r="G230" i="2" s="1"/>
  <c r="J230" i="2"/>
  <c r="I231" i="2"/>
  <c r="G231" i="2" s="1"/>
  <c r="J231" i="2"/>
  <c r="I232" i="2"/>
  <c r="H232" i="2" s="1"/>
  <c r="L232" i="2" s="1"/>
  <c r="J232" i="2"/>
  <c r="I235" i="2"/>
  <c r="G235" i="2" s="1"/>
  <c r="J235" i="2"/>
  <c r="I237" i="2"/>
  <c r="G237" i="2" s="1"/>
  <c r="J237" i="2"/>
  <c r="I238" i="2"/>
  <c r="G238" i="2" s="1"/>
  <c r="J238" i="2"/>
  <c r="I240" i="2"/>
  <c r="G240" i="2" s="1"/>
  <c r="J240" i="2"/>
  <c r="I241" i="2"/>
  <c r="G241" i="2" s="1"/>
  <c r="J241" i="2"/>
  <c r="I242" i="2"/>
  <c r="G242" i="2" s="1"/>
  <c r="J242" i="2"/>
  <c r="I243" i="2"/>
  <c r="G243" i="2" s="1"/>
  <c r="J243" i="2"/>
  <c r="I244" i="2"/>
  <c r="G244" i="2" s="1"/>
  <c r="J244" i="2"/>
  <c r="I246" i="2"/>
  <c r="G246" i="2" s="1"/>
  <c r="J246" i="2"/>
  <c r="I247" i="2"/>
  <c r="G247" i="2" s="1"/>
  <c r="J247" i="2"/>
  <c r="I248" i="2"/>
  <c r="G248" i="2" s="1"/>
  <c r="J248" i="2"/>
  <c r="I249" i="2"/>
  <c r="G249" i="2" s="1"/>
  <c r="J249" i="2"/>
  <c r="I250" i="2"/>
  <c r="G250" i="2" s="1"/>
  <c r="J250" i="2"/>
  <c r="I251" i="2"/>
  <c r="G251" i="2" s="1"/>
  <c r="J251" i="2"/>
  <c r="I252" i="2"/>
  <c r="G252" i="2" s="1"/>
  <c r="J252" i="2"/>
  <c r="I253" i="2"/>
  <c r="G253" i="2" s="1"/>
  <c r="J253" i="2"/>
  <c r="I254" i="2"/>
  <c r="G254" i="2" s="1"/>
  <c r="J254" i="2"/>
  <c r="I255" i="2"/>
  <c r="G255" i="2" s="1"/>
  <c r="J255" i="2"/>
  <c r="I256" i="2"/>
  <c r="G256" i="2" s="1"/>
  <c r="J256" i="2"/>
  <c r="I257" i="2"/>
  <c r="G257" i="2" s="1"/>
  <c r="J257" i="2"/>
  <c r="I258" i="2"/>
  <c r="G258" i="2" s="1"/>
  <c r="J258" i="2"/>
  <c r="I259" i="2"/>
  <c r="G259" i="2" s="1"/>
  <c r="J259" i="2"/>
  <c r="I260" i="2"/>
  <c r="G260" i="2" s="1"/>
  <c r="J260" i="2"/>
  <c r="I261" i="2"/>
  <c r="G261" i="2" s="1"/>
  <c r="J261" i="2"/>
  <c r="I262" i="2"/>
  <c r="G262" i="2" s="1"/>
  <c r="J262" i="2"/>
  <c r="I263" i="2"/>
  <c r="G263" i="2" s="1"/>
  <c r="J263" i="2"/>
  <c r="I264" i="2"/>
  <c r="G264" i="2" s="1"/>
  <c r="J264" i="2"/>
  <c r="I266" i="2"/>
  <c r="G266" i="2" s="1"/>
  <c r="J266" i="2"/>
  <c r="I267" i="2"/>
  <c r="G267" i="2" s="1"/>
  <c r="J267" i="2"/>
  <c r="I268" i="2"/>
  <c r="G268" i="2" s="1"/>
  <c r="J268" i="2"/>
  <c r="I269" i="2"/>
  <c r="G269" i="2" s="1"/>
  <c r="J269" i="2"/>
  <c r="I270" i="2"/>
  <c r="G270" i="2" s="1"/>
  <c r="J270" i="2"/>
  <c r="I271" i="2"/>
  <c r="G271" i="2" s="1"/>
  <c r="J271" i="2"/>
  <c r="I272" i="2"/>
  <c r="G272" i="2" s="1"/>
  <c r="J272" i="2"/>
  <c r="F273" i="2"/>
  <c r="H273" i="2"/>
  <c r="I273" i="2"/>
  <c r="G273" i="2" s="1"/>
  <c r="J273" i="2"/>
  <c r="I274" i="2"/>
  <c r="G274" i="2" s="1"/>
  <c r="J274" i="2"/>
  <c r="I275" i="2"/>
  <c r="G275" i="2" s="1"/>
  <c r="J275" i="2"/>
  <c r="I276" i="2"/>
  <c r="G276" i="2" s="1"/>
  <c r="J276" i="2"/>
  <c r="I277" i="2"/>
  <c r="G277" i="2" s="1"/>
  <c r="J277" i="2"/>
  <c r="I278" i="2"/>
  <c r="G278" i="2" s="1"/>
  <c r="J278" i="2"/>
  <c r="I279" i="2"/>
  <c r="G279" i="2" s="1"/>
  <c r="J279" i="2"/>
  <c r="I280" i="2"/>
  <c r="G280" i="2" s="1"/>
  <c r="J280" i="2"/>
  <c r="I281" i="2"/>
  <c r="G281" i="2" s="1"/>
  <c r="J281" i="2"/>
  <c r="I282" i="2"/>
  <c r="F282" i="2" s="1"/>
  <c r="J282" i="2"/>
  <c r="I283" i="2"/>
  <c r="G283" i="2" s="1"/>
  <c r="J283" i="2"/>
  <c r="I284" i="2"/>
  <c r="G284" i="2" s="1"/>
  <c r="J284" i="2"/>
  <c r="I285" i="2"/>
  <c r="G285" i="2" s="1"/>
  <c r="J285" i="2"/>
  <c r="F286" i="2"/>
  <c r="I286" i="2"/>
  <c r="G286" i="2" s="1"/>
  <c r="J286" i="2"/>
  <c r="I308" i="2"/>
  <c r="G308" i="2" s="1"/>
  <c r="J308" i="2"/>
  <c r="I309" i="2"/>
  <c r="G309" i="2" s="1"/>
  <c r="J309" i="2"/>
  <c r="I310" i="2"/>
  <c r="G310" i="2" s="1"/>
  <c r="J310" i="2"/>
  <c r="I311" i="2"/>
  <c r="G311" i="2" s="1"/>
  <c r="J311" i="2"/>
  <c r="I312" i="2"/>
  <c r="G312" i="2" s="1"/>
  <c r="J312" i="2"/>
  <c r="I313" i="2"/>
  <c r="G313" i="2" s="1"/>
  <c r="J313" i="2"/>
  <c r="I314" i="2"/>
  <c r="G314" i="2" s="1"/>
  <c r="F314" i="2"/>
  <c r="J314" i="2"/>
  <c r="I315" i="2"/>
  <c r="G315" i="2" s="1"/>
  <c r="J315" i="2"/>
  <c r="I316" i="2"/>
  <c r="G316" i="2" s="1"/>
  <c r="J316" i="2"/>
  <c r="I317" i="2"/>
  <c r="G317" i="2" s="1"/>
  <c r="J317" i="2"/>
  <c r="I318" i="2"/>
  <c r="G318" i="2" s="1"/>
  <c r="J318" i="2"/>
  <c r="I319" i="2"/>
  <c r="G319" i="2" s="1"/>
  <c r="J319" i="2"/>
  <c r="I320" i="2"/>
  <c r="G320" i="2" s="1"/>
  <c r="J320" i="2"/>
  <c r="I321" i="2"/>
  <c r="G321" i="2" s="1"/>
  <c r="J321" i="2"/>
  <c r="I322" i="2"/>
  <c r="G322" i="2" s="1"/>
  <c r="J322" i="2"/>
  <c r="I323" i="2"/>
  <c r="G323" i="2" s="1"/>
  <c r="J323" i="2"/>
  <c r="I324" i="2"/>
  <c r="G324" i="2" s="1"/>
  <c r="J324" i="2"/>
  <c r="I325" i="2"/>
  <c r="G325" i="2" s="1"/>
  <c r="J325" i="2"/>
  <c r="I326" i="2"/>
  <c r="G326" i="2" s="1"/>
  <c r="J326" i="2"/>
  <c r="I327" i="2"/>
  <c r="G327" i="2" s="1"/>
  <c r="J327" i="2"/>
  <c r="I328" i="2"/>
  <c r="G328" i="2" s="1"/>
  <c r="J328" i="2"/>
  <c r="I329" i="2"/>
  <c r="G329" i="2" s="1"/>
  <c r="J329" i="2"/>
  <c r="F337" i="2"/>
  <c r="H337" i="2"/>
  <c r="I337" i="2"/>
  <c r="G337" i="2" s="1"/>
  <c r="J337" i="2"/>
  <c r="F338" i="2"/>
  <c r="H338" i="2"/>
  <c r="I338" i="2"/>
  <c r="G338" i="2" s="1"/>
  <c r="J338" i="2"/>
  <c r="I339" i="2"/>
  <c r="G339" i="2" s="1"/>
  <c r="J339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F633" i="2"/>
  <c r="H633" i="2"/>
  <c r="I633" i="2"/>
  <c r="G633" i="2" s="1"/>
  <c r="J633" i="2"/>
  <c r="F634" i="2"/>
  <c r="H634" i="2"/>
  <c r="I634" i="2"/>
  <c r="G634" i="2" s="1"/>
  <c r="J634" i="2"/>
  <c r="F635" i="2"/>
  <c r="H635" i="2"/>
  <c r="I635" i="2"/>
  <c r="G635" i="2" s="1"/>
  <c r="J635" i="2"/>
  <c r="F636" i="2"/>
  <c r="H636" i="2"/>
  <c r="I636" i="2"/>
  <c r="G636" i="2" s="1"/>
  <c r="J636" i="2"/>
  <c r="F637" i="2"/>
  <c r="H637" i="2"/>
  <c r="I637" i="2"/>
  <c r="G637" i="2" s="1"/>
  <c r="J637" i="2"/>
  <c r="F638" i="2"/>
  <c r="H638" i="2"/>
  <c r="I638" i="2"/>
  <c r="G638" i="2" s="1"/>
  <c r="J638" i="2"/>
  <c r="F639" i="2"/>
  <c r="H639" i="2"/>
  <c r="I639" i="2"/>
  <c r="G639" i="2" s="1"/>
  <c r="J639" i="2"/>
  <c r="F640" i="2"/>
  <c r="H640" i="2"/>
  <c r="I640" i="2"/>
  <c r="G640" i="2" s="1"/>
  <c r="J640" i="2"/>
  <c r="F641" i="2"/>
  <c r="H641" i="2"/>
  <c r="I641" i="2"/>
  <c r="G641" i="2" s="1"/>
  <c r="J641" i="2"/>
  <c r="F642" i="2"/>
  <c r="H642" i="2"/>
  <c r="I642" i="2"/>
  <c r="G642" i="2" s="1"/>
  <c r="J642" i="2"/>
  <c r="F643" i="2"/>
  <c r="H643" i="2"/>
  <c r="I643" i="2"/>
  <c r="G643" i="2" s="1"/>
  <c r="J643" i="2"/>
  <c r="F644" i="2"/>
  <c r="H644" i="2"/>
  <c r="I644" i="2"/>
  <c r="G644" i="2" s="1"/>
  <c r="J644" i="2"/>
  <c r="F645" i="2"/>
  <c r="H645" i="2"/>
  <c r="I645" i="2"/>
  <c r="G645" i="2" s="1"/>
  <c r="J645" i="2"/>
  <c r="F646" i="2"/>
  <c r="H646" i="2"/>
  <c r="I646" i="2"/>
  <c r="G646" i="2" s="1"/>
  <c r="J646" i="2"/>
  <c r="F647" i="2"/>
  <c r="H647" i="2"/>
  <c r="I647" i="2"/>
  <c r="G647" i="2" s="1"/>
  <c r="J647" i="2"/>
  <c r="F648" i="2"/>
  <c r="H648" i="2"/>
  <c r="I648" i="2"/>
  <c r="G648" i="2" s="1"/>
  <c r="J648" i="2"/>
  <c r="F649" i="2"/>
  <c r="H649" i="2"/>
  <c r="I649" i="2"/>
  <c r="G649" i="2" s="1"/>
  <c r="J649" i="2"/>
  <c r="F650" i="2"/>
  <c r="H650" i="2"/>
  <c r="I650" i="2"/>
  <c r="G650" i="2" s="1"/>
  <c r="J650" i="2"/>
  <c r="F651" i="2"/>
  <c r="H651" i="2"/>
  <c r="I651" i="2"/>
  <c r="G651" i="2" s="1"/>
  <c r="J651" i="2"/>
  <c r="F652" i="2"/>
  <c r="H652" i="2"/>
  <c r="I652" i="2"/>
  <c r="G652" i="2" s="1"/>
  <c r="J652" i="2"/>
  <c r="F653" i="2"/>
  <c r="H653" i="2"/>
  <c r="I653" i="2"/>
  <c r="G653" i="2" s="1"/>
  <c r="J653" i="2"/>
  <c r="F654" i="2"/>
  <c r="H654" i="2"/>
  <c r="I654" i="2"/>
  <c r="G654" i="2" s="1"/>
  <c r="J654" i="2"/>
  <c r="F655" i="2"/>
  <c r="H655" i="2"/>
  <c r="I655" i="2"/>
  <c r="G655" i="2" s="1"/>
  <c r="J655" i="2"/>
  <c r="F656" i="2"/>
  <c r="H656" i="2"/>
  <c r="I656" i="2"/>
  <c r="G656" i="2" s="1"/>
  <c r="J656" i="2"/>
  <c r="F657" i="2"/>
  <c r="H657" i="2"/>
  <c r="I657" i="2"/>
  <c r="G657" i="2" s="1"/>
  <c r="J657" i="2"/>
  <c r="F658" i="2"/>
  <c r="H658" i="2"/>
  <c r="I658" i="2"/>
  <c r="G658" i="2" s="1"/>
  <c r="J658" i="2"/>
  <c r="F659" i="2"/>
  <c r="H659" i="2"/>
  <c r="I659" i="2"/>
  <c r="G659" i="2" s="1"/>
  <c r="J659" i="2"/>
  <c r="F660" i="2"/>
  <c r="H660" i="2"/>
  <c r="I660" i="2"/>
  <c r="G660" i="2" s="1"/>
  <c r="J660" i="2"/>
  <c r="F661" i="2"/>
  <c r="H661" i="2"/>
  <c r="I661" i="2"/>
  <c r="G661" i="2" s="1"/>
  <c r="J661" i="2"/>
  <c r="F662" i="2"/>
  <c r="H662" i="2"/>
  <c r="I662" i="2"/>
  <c r="G662" i="2" s="1"/>
  <c r="J662" i="2"/>
  <c r="F663" i="2"/>
  <c r="H663" i="2"/>
  <c r="I663" i="2"/>
  <c r="G663" i="2" s="1"/>
  <c r="J663" i="2"/>
  <c r="F664" i="2"/>
  <c r="H664" i="2"/>
  <c r="I664" i="2"/>
  <c r="G664" i="2" s="1"/>
  <c r="J664" i="2"/>
  <c r="F665" i="2"/>
  <c r="H665" i="2"/>
  <c r="I665" i="2"/>
  <c r="G665" i="2" s="1"/>
  <c r="J665" i="2"/>
  <c r="F666" i="2"/>
  <c r="H666" i="2"/>
  <c r="I666" i="2"/>
  <c r="G666" i="2" s="1"/>
  <c r="J666" i="2"/>
  <c r="F667" i="2"/>
  <c r="H667" i="2"/>
  <c r="I667" i="2"/>
  <c r="G667" i="2" s="1"/>
  <c r="J667" i="2"/>
  <c r="F668" i="2"/>
  <c r="H668" i="2"/>
  <c r="I668" i="2"/>
  <c r="G668" i="2" s="1"/>
  <c r="J668" i="2"/>
  <c r="F669" i="2"/>
  <c r="H669" i="2"/>
  <c r="I669" i="2"/>
  <c r="G669" i="2" s="1"/>
  <c r="J669" i="2"/>
  <c r="F670" i="2"/>
  <c r="H670" i="2"/>
  <c r="I670" i="2"/>
  <c r="G670" i="2" s="1"/>
  <c r="J670" i="2"/>
  <c r="F671" i="2"/>
  <c r="H671" i="2"/>
  <c r="I671" i="2"/>
  <c r="G671" i="2" s="1"/>
  <c r="J671" i="2"/>
  <c r="F672" i="2"/>
  <c r="H672" i="2"/>
  <c r="I672" i="2"/>
  <c r="G672" i="2" s="1"/>
  <c r="J672" i="2"/>
  <c r="F673" i="2"/>
  <c r="H673" i="2"/>
  <c r="I673" i="2"/>
  <c r="G673" i="2" s="1"/>
  <c r="J673" i="2"/>
  <c r="F674" i="2"/>
  <c r="H674" i="2"/>
  <c r="I674" i="2"/>
  <c r="G674" i="2" s="1"/>
  <c r="J674" i="2"/>
  <c r="F675" i="2"/>
  <c r="H675" i="2"/>
  <c r="I675" i="2"/>
  <c r="G675" i="2" s="1"/>
  <c r="J675" i="2"/>
  <c r="F676" i="2"/>
  <c r="H676" i="2"/>
  <c r="I676" i="2"/>
  <c r="G676" i="2" s="1"/>
  <c r="J676" i="2"/>
  <c r="F677" i="2"/>
  <c r="H677" i="2"/>
  <c r="I677" i="2"/>
  <c r="G677" i="2" s="1"/>
  <c r="J677" i="2"/>
  <c r="F678" i="2"/>
  <c r="H678" i="2"/>
  <c r="I678" i="2"/>
  <c r="G678" i="2" s="1"/>
  <c r="J678" i="2"/>
  <c r="F679" i="2"/>
  <c r="H679" i="2"/>
  <c r="I679" i="2"/>
  <c r="G679" i="2" s="1"/>
  <c r="J679" i="2"/>
  <c r="F680" i="2"/>
  <c r="H680" i="2"/>
  <c r="I680" i="2"/>
  <c r="G680" i="2" s="1"/>
  <c r="J680" i="2"/>
  <c r="F681" i="2"/>
  <c r="H681" i="2"/>
  <c r="I681" i="2"/>
  <c r="G681" i="2" s="1"/>
  <c r="J681" i="2"/>
  <c r="F682" i="2"/>
  <c r="H682" i="2"/>
  <c r="I682" i="2"/>
  <c r="G682" i="2" s="1"/>
  <c r="J682" i="2"/>
  <c r="F683" i="2"/>
  <c r="H683" i="2"/>
  <c r="I683" i="2"/>
  <c r="G683" i="2" s="1"/>
  <c r="J683" i="2"/>
  <c r="F684" i="2"/>
  <c r="H684" i="2"/>
  <c r="I684" i="2"/>
  <c r="G684" i="2" s="1"/>
  <c r="J684" i="2"/>
  <c r="F685" i="2"/>
  <c r="H685" i="2"/>
  <c r="I685" i="2"/>
  <c r="G685" i="2" s="1"/>
  <c r="J685" i="2"/>
  <c r="F686" i="2"/>
  <c r="H686" i="2"/>
  <c r="I686" i="2"/>
  <c r="G686" i="2" s="1"/>
  <c r="J686" i="2"/>
  <c r="F687" i="2"/>
  <c r="H687" i="2"/>
  <c r="I687" i="2"/>
  <c r="G687" i="2" s="1"/>
  <c r="J687" i="2"/>
  <c r="F688" i="2"/>
  <c r="H688" i="2"/>
  <c r="I688" i="2"/>
  <c r="G688" i="2" s="1"/>
  <c r="J688" i="2"/>
  <c r="F689" i="2"/>
  <c r="H689" i="2"/>
  <c r="I689" i="2"/>
  <c r="G689" i="2" s="1"/>
  <c r="J689" i="2"/>
  <c r="F690" i="2"/>
  <c r="H690" i="2"/>
  <c r="I690" i="2"/>
  <c r="G690" i="2" s="1"/>
  <c r="J690" i="2"/>
  <c r="F691" i="2"/>
  <c r="H691" i="2"/>
  <c r="I691" i="2"/>
  <c r="G691" i="2" s="1"/>
  <c r="J691" i="2"/>
  <c r="F692" i="2"/>
  <c r="H692" i="2"/>
  <c r="I692" i="2"/>
  <c r="G692" i="2" s="1"/>
  <c r="J692" i="2"/>
  <c r="F693" i="2"/>
  <c r="H693" i="2"/>
  <c r="I693" i="2"/>
  <c r="G693" i="2" s="1"/>
  <c r="J693" i="2"/>
  <c r="F694" i="2"/>
  <c r="H694" i="2"/>
  <c r="I694" i="2"/>
  <c r="G694" i="2" s="1"/>
  <c r="J694" i="2"/>
  <c r="F695" i="2"/>
  <c r="H695" i="2"/>
  <c r="I695" i="2"/>
  <c r="G695" i="2" s="1"/>
  <c r="J695" i="2"/>
  <c r="F696" i="2"/>
  <c r="H696" i="2"/>
  <c r="I696" i="2"/>
  <c r="G696" i="2" s="1"/>
  <c r="J696" i="2"/>
  <c r="F697" i="2"/>
  <c r="H697" i="2"/>
  <c r="I697" i="2"/>
  <c r="G697" i="2" s="1"/>
  <c r="J697" i="2"/>
  <c r="F698" i="2"/>
  <c r="H698" i="2"/>
  <c r="I698" i="2"/>
  <c r="G698" i="2" s="1"/>
  <c r="J698" i="2"/>
  <c r="F699" i="2"/>
  <c r="H699" i="2"/>
  <c r="I699" i="2"/>
  <c r="G699" i="2" s="1"/>
  <c r="J699" i="2"/>
  <c r="F700" i="2"/>
  <c r="H700" i="2"/>
  <c r="I700" i="2"/>
  <c r="G700" i="2" s="1"/>
  <c r="J700" i="2"/>
  <c r="F701" i="2"/>
  <c r="H701" i="2"/>
  <c r="I701" i="2"/>
  <c r="G701" i="2" s="1"/>
  <c r="J701" i="2"/>
  <c r="F702" i="2"/>
  <c r="H702" i="2"/>
  <c r="I702" i="2"/>
  <c r="G702" i="2" s="1"/>
  <c r="J702" i="2"/>
  <c r="F703" i="2"/>
  <c r="H703" i="2"/>
  <c r="I703" i="2"/>
  <c r="G703" i="2" s="1"/>
  <c r="J703" i="2"/>
  <c r="F704" i="2"/>
  <c r="H704" i="2"/>
  <c r="I704" i="2"/>
  <c r="G704" i="2" s="1"/>
  <c r="J704" i="2"/>
  <c r="F705" i="2"/>
  <c r="H705" i="2"/>
  <c r="I705" i="2"/>
  <c r="G705" i="2" s="1"/>
  <c r="J705" i="2"/>
  <c r="F706" i="2"/>
  <c r="H706" i="2"/>
  <c r="I706" i="2"/>
  <c r="G706" i="2" s="1"/>
  <c r="J706" i="2"/>
  <c r="F707" i="2"/>
  <c r="H707" i="2"/>
  <c r="I707" i="2"/>
  <c r="G707" i="2" s="1"/>
  <c r="J707" i="2"/>
  <c r="F708" i="2"/>
  <c r="H708" i="2"/>
  <c r="I708" i="2"/>
  <c r="G708" i="2" s="1"/>
  <c r="J708" i="2"/>
  <c r="F709" i="2"/>
  <c r="H709" i="2"/>
  <c r="I709" i="2"/>
  <c r="G709" i="2" s="1"/>
  <c r="J709" i="2"/>
  <c r="F710" i="2"/>
  <c r="H710" i="2"/>
  <c r="I710" i="2"/>
  <c r="G710" i="2" s="1"/>
  <c r="J710" i="2"/>
  <c r="I711" i="2"/>
  <c r="G711" i="2" s="1"/>
  <c r="H711" i="2"/>
  <c r="J711" i="2"/>
  <c r="H712" i="2"/>
  <c r="I712" i="2"/>
  <c r="G712" i="2" s="1"/>
  <c r="F712" i="2"/>
  <c r="J712" i="2"/>
  <c r="F713" i="2"/>
  <c r="I713" i="2"/>
  <c r="G713" i="2" s="1"/>
  <c r="J713" i="2"/>
  <c r="F714" i="2"/>
  <c r="H714" i="2"/>
  <c r="I714" i="2"/>
  <c r="G714" i="2" s="1"/>
  <c r="J714" i="2"/>
  <c r="F715" i="2"/>
  <c r="H715" i="2"/>
  <c r="I715" i="2"/>
  <c r="G715" i="2" s="1"/>
  <c r="J715" i="2"/>
  <c r="F716" i="2"/>
  <c r="H716" i="2"/>
  <c r="I716" i="2"/>
  <c r="G716" i="2" s="1"/>
  <c r="J716" i="2"/>
  <c r="H717" i="2"/>
  <c r="I717" i="2"/>
  <c r="G717" i="2" s="1"/>
  <c r="F717" i="2"/>
  <c r="J717" i="2"/>
  <c r="F718" i="2"/>
  <c r="H718" i="2"/>
  <c r="I718" i="2"/>
  <c r="G718" i="2" s="1"/>
  <c r="J718" i="2"/>
  <c r="F719" i="2"/>
  <c r="H719" i="2"/>
  <c r="I719" i="2"/>
  <c r="G719" i="2" s="1"/>
  <c r="J719" i="2"/>
  <c r="F720" i="2"/>
  <c r="H720" i="2"/>
  <c r="I720" i="2"/>
  <c r="G720" i="2" s="1"/>
  <c r="J720" i="2"/>
  <c r="F721" i="2"/>
  <c r="H721" i="2"/>
  <c r="I721" i="2"/>
  <c r="G721" i="2" s="1"/>
  <c r="J721" i="2"/>
  <c r="F722" i="2"/>
  <c r="H722" i="2"/>
  <c r="I722" i="2"/>
  <c r="G722" i="2" s="1"/>
  <c r="J722" i="2"/>
  <c r="F723" i="2"/>
  <c r="H723" i="2"/>
  <c r="I723" i="2"/>
  <c r="G723" i="2" s="1"/>
  <c r="J723" i="2"/>
  <c r="F724" i="2"/>
  <c r="H724" i="2"/>
  <c r="I724" i="2"/>
  <c r="G724" i="2" s="1"/>
  <c r="J724" i="2"/>
  <c r="F725" i="2"/>
  <c r="H725" i="2"/>
  <c r="I725" i="2"/>
  <c r="G725" i="2" s="1"/>
  <c r="J725" i="2"/>
  <c r="F726" i="2"/>
  <c r="H726" i="2"/>
  <c r="I726" i="2"/>
  <c r="G726" i="2" s="1"/>
  <c r="J726" i="2"/>
  <c r="F727" i="2"/>
  <c r="H727" i="2"/>
  <c r="I727" i="2"/>
  <c r="G727" i="2" s="1"/>
  <c r="J727" i="2"/>
  <c r="F728" i="2"/>
  <c r="H728" i="2"/>
  <c r="I728" i="2"/>
  <c r="G728" i="2" s="1"/>
  <c r="J728" i="2"/>
  <c r="F729" i="2"/>
  <c r="H729" i="2"/>
  <c r="I729" i="2"/>
  <c r="G729" i="2" s="1"/>
  <c r="J729" i="2"/>
  <c r="F730" i="2"/>
  <c r="H730" i="2"/>
  <c r="I730" i="2"/>
  <c r="G730" i="2" s="1"/>
  <c r="J730" i="2"/>
  <c r="F731" i="2"/>
  <c r="H731" i="2"/>
  <c r="I731" i="2"/>
  <c r="G731" i="2" s="1"/>
  <c r="J731" i="2"/>
  <c r="F732" i="2"/>
  <c r="H732" i="2"/>
  <c r="I732" i="2"/>
  <c r="G732" i="2" s="1"/>
  <c r="J732" i="2"/>
  <c r="F733" i="2"/>
  <c r="H733" i="2"/>
  <c r="I733" i="2"/>
  <c r="G733" i="2" s="1"/>
  <c r="J733" i="2"/>
  <c r="F734" i="2"/>
  <c r="H734" i="2"/>
  <c r="I734" i="2"/>
  <c r="G734" i="2" s="1"/>
  <c r="J734" i="2"/>
  <c r="F735" i="2"/>
  <c r="H735" i="2"/>
  <c r="I735" i="2"/>
  <c r="G735" i="2" s="1"/>
  <c r="J735" i="2"/>
  <c r="F736" i="2"/>
  <c r="H736" i="2"/>
  <c r="I736" i="2"/>
  <c r="G736" i="2" s="1"/>
  <c r="J736" i="2"/>
  <c r="F737" i="2"/>
  <c r="H737" i="2"/>
  <c r="I737" i="2"/>
  <c r="G737" i="2" s="1"/>
  <c r="J737" i="2"/>
  <c r="F738" i="2"/>
  <c r="H738" i="2"/>
  <c r="I738" i="2"/>
  <c r="G738" i="2" s="1"/>
  <c r="J738" i="2"/>
  <c r="F739" i="2"/>
  <c r="H739" i="2"/>
  <c r="I739" i="2"/>
  <c r="G739" i="2" s="1"/>
  <c r="J739" i="2"/>
  <c r="F740" i="2"/>
  <c r="H740" i="2"/>
  <c r="I740" i="2"/>
  <c r="G740" i="2" s="1"/>
  <c r="J740" i="2"/>
  <c r="F741" i="2"/>
  <c r="H741" i="2"/>
  <c r="I741" i="2"/>
  <c r="G741" i="2" s="1"/>
  <c r="J741" i="2"/>
  <c r="F742" i="2"/>
  <c r="H742" i="2"/>
  <c r="I742" i="2"/>
  <c r="G742" i="2" s="1"/>
  <c r="J742" i="2"/>
  <c r="F743" i="2"/>
  <c r="H743" i="2"/>
  <c r="I743" i="2"/>
  <c r="G743" i="2" s="1"/>
  <c r="J743" i="2"/>
  <c r="F744" i="2"/>
  <c r="H744" i="2"/>
  <c r="I744" i="2"/>
  <c r="G744" i="2" s="1"/>
  <c r="J744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 s="1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 s="1"/>
  <c r="F18" i="5"/>
  <c r="G18" i="5"/>
  <c r="H18" i="5"/>
  <c r="B19" i="5"/>
  <c r="D19" i="5"/>
  <c r="E19" i="5" s="1"/>
  <c r="F19" i="5"/>
  <c r="G19" i="5"/>
  <c r="H19" i="5"/>
  <c r="B22" i="5"/>
  <c r="D22" i="5"/>
  <c r="E22" i="5" s="1"/>
  <c r="F22" i="5"/>
  <c r="G22" i="5"/>
  <c r="H22" i="5"/>
  <c r="B23" i="5"/>
  <c r="D23" i="5"/>
  <c r="E23" i="5" s="1"/>
  <c r="F23" i="5"/>
  <c r="G23" i="5"/>
  <c r="H23" i="5"/>
  <c r="B24" i="5"/>
  <c r="D24" i="5"/>
  <c r="E24" i="5" s="1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 s="1"/>
  <c r="G28" i="5"/>
  <c r="H28" i="5"/>
  <c r="B30" i="5"/>
  <c r="D30" i="5"/>
  <c r="E30" i="5" s="1"/>
  <c r="F30" i="5"/>
  <c r="G30" i="5"/>
  <c r="H30" i="5"/>
  <c r="B31" i="5"/>
  <c r="D31" i="5"/>
  <c r="E31" i="5" s="1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 s="1"/>
  <c r="F35" i="5"/>
  <c r="G35" i="5"/>
  <c r="H35" i="5"/>
  <c r="B36" i="5"/>
  <c r="D36" i="5"/>
  <c r="E36" i="5" s="1"/>
  <c r="G36" i="5"/>
  <c r="H36" i="5"/>
  <c r="B37" i="5"/>
  <c r="D37" i="5"/>
  <c r="E37" i="5" s="1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 s="1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 s="1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 s="1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H713" i="2"/>
  <c r="F711" i="2"/>
  <c r="F11" i="5"/>
  <c r="J5" i="3"/>
  <c r="K5" i="3" s="1"/>
  <c r="H320" i="2"/>
  <c r="L320" i="2"/>
  <c r="G79" i="2" l="1"/>
  <c r="F79" i="2"/>
  <c r="F80" i="2"/>
  <c r="K708" i="2"/>
  <c r="K696" i="2"/>
  <c r="K684" i="2"/>
  <c r="K672" i="2"/>
  <c r="K660" i="2"/>
  <c r="K648" i="2"/>
  <c r="K636" i="2"/>
  <c r="K624" i="2"/>
  <c r="K612" i="2"/>
  <c r="K600" i="2"/>
  <c r="K588" i="2"/>
  <c r="K576" i="2"/>
  <c r="K564" i="2"/>
  <c r="K552" i="2"/>
  <c r="K540" i="2"/>
  <c r="K528" i="2"/>
  <c r="K516" i="2"/>
  <c r="K504" i="2"/>
  <c r="K492" i="2"/>
  <c r="K480" i="2"/>
  <c r="K468" i="2"/>
  <c r="K456" i="2"/>
  <c r="K444" i="2"/>
  <c r="K432" i="2"/>
  <c r="K420" i="2"/>
  <c r="K408" i="2"/>
  <c r="K396" i="2"/>
  <c r="K384" i="2"/>
  <c r="K372" i="2"/>
  <c r="K360" i="2"/>
  <c r="K348" i="2"/>
  <c r="H80" i="2"/>
  <c r="L80" i="2" s="1"/>
  <c r="F326" i="2"/>
  <c r="F328" i="2"/>
  <c r="K744" i="2"/>
  <c r="K732" i="2"/>
  <c r="K720" i="2"/>
  <c r="H328" i="2"/>
  <c r="L328" i="2" s="1"/>
  <c r="K328" i="2" s="1"/>
  <c r="F343" i="2"/>
  <c r="F269" i="2"/>
  <c r="F340" i="2"/>
  <c r="H274" i="2"/>
  <c r="L274" i="2" s="1"/>
  <c r="H326" i="2"/>
  <c r="L326" i="2" s="1"/>
  <c r="H343" i="2"/>
  <c r="L343" i="2" s="1"/>
  <c r="H340" i="2"/>
  <c r="L340" i="2" s="1"/>
  <c r="K340" i="2" s="1"/>
  <c r="F285" i="2"/>
  <c r="F284" i="2"/>
  <c r="H339" i="2"/>
  <c r="L339" i="2" s="1"/>
  <c r="F339" i="2"/>
  <c r="F325" i="2"/>
  <c r="F329" i="2"/>
  <c r="H325" i="2"/>
  <c r="L325" i="2" s="1"/>
  <c r="F324" i="2"/>
  <c r="F268" i="2"/>
  <c r="H329" i="2"/>
  <c r="H324" i="2"/>
  <c r="H323" i="2"/>
  <c r="L323" i="2" s="1"/>
  <c r="K323" i="2" s="1"/>
  <c r="F323" i="2"/>
  <c r="F322" i="2"/>
  <c r="H322" i="2"/>
  <c r="H327" i="2"/>
  <c r="L327" i="2" s="1"/>
  <c r="F327" i="2"/>
  <c r="H321" i="2"/>
  <c r="H285" i="2"/>
  <c r="H284" i="2"/>
  <c r="L284" i="2" s="1"/>
  <c r="F258" i="2"/>
  <c r="F254" i="2"/>
  <c r="H224" i="2"/>
  <c r="L224" i="2" s="1"/>
  <c r="F224" i="2"/>
  <c r="H269" i="2"/>
  <c r="L269" i="2" s="1"/>
  <c r="H255" i="2"/>
  <c r="L255" i="2" s="1"/>
  <c r="F263" i="2"/>
  <c r="F261" i="2"/>
  <c r="H258" i="2"/>
  <c r="L258" i="2" s="1"/>
  <c r="F257" i="2"/>
  <c r="H244" i="2"/>
  <c r="L244" i="2" s="1"/>
  <c r="F244" i="2"/>
  <c r="F253" i="2"/>
  <c r="K439" i="2"/>
  <c r="H228" i="2"/>
  <c r="L228" i="2" s="1"/>
  <c r="H223" i="2"/>
  <c r="L223" i="2" s="1"/>
  <c r="F223" i="2"/>
  <c r="H222" i="2"/>
  <c r="L222" i="2" s="1"/>
  <c r="F312" i="2"/>
  <c r="H312" i="2"/>
  <c r="L312" i="2" s="1"/>
  <c r="F315" i="2"/>
  <c r="F68" i="2"/>
  <c r="F316" i="2"/>
  <c r="H315" i="2"/>
  <c r="L315" i="2" s="1"/>
  <c r="K707" i="2"/>
  <c r="K695" i="2"/>
  <c r="K683" i="2"/>
  <c r="K671" i="2"/>
  <c r="K659" i="2"/>
  <c r="K647" i="2"/>
  <c r="K635" i="2"/>
  <c r="K623" i="2"/>
  <c r="K491" i="2"/>
  <c r="K479" i="2"/>
  <c r="K395" i="2"/>
  <c r="K383" i="2"/>
  <c r="K743" i="2"/>
  <c r="K731" i="2"/>
  <c r="K719" i="2"/>
  <c r="G222" i="2"/>
  <c r="G228" i="2"/>
  <c r="F321" i="2"/>
  <c r="F320" i="2"/>
  <c r="H311" i="2"/>
  <c r="L311" i="2" s="1"/>
  <c r="F311" i="2"/>
  <c r="H317" i="2"/>
  <c r="L317" i="2" s="1"/>
  <c r="F317" i="2"/>
  <c r="H316" i="2"/>
  <c r="L316" i="2" s="1"/>
  <c r="K316" i="2" s="1"/>
  <c r="H286" i="2"/>
  <c r="L286" i="2" s="1"/>
  <c r="K363" i="2"/>
  <c r="H271" i="2"/>
  <c r="L271" i="2" s="1"/>
  <c r="H264" i="2"/>
  <c r="L264" i="2" s="1"/>
  <c r="F264" i="2"/>
  <c r="H270" i="2"/>
  <c r="L270" i="2" s="1"/>
  <c r="K270" i="2" s="1"/>
  <c r="F270" i="2"/>
  <c r="F271" i="2"/>
  <c r="H268" i="2"/>
  <c r="L268" i="2" s="1"/>
  <c r="H263" i="2"/>
  <c r="L263" i="2" s="1"/>
  <c r="H259" i="2"/>
  <c r="L259" i="2" s="1"/>
  <c r="H267" i="2"/>
  <c r="L267" i="2" s="1"/>
  <c r="F267" i="2"/>
  <c r="H261" i="2"/>
  <c r="L261" i="2" s="1"/>
  <c r="F259" i="2"/>
  <c r="H254" i="2"/>
  <c r="L254" i="2" s="1"/>
  <c r="H257" i="2"/>
  <c r="L257" i="2" s="1"/>
  <c r="H253" i="2"/>
  <c r="L253" i="2" s="1"/>
  <c r="H252" i="2"/>
  <c r="L252" i="2" s="1"/>
  <c r="F252" i="2"/>
  <c r="H251" i="2"/>
  <c r="L251" i="2" s="1"/>
  <c r="K251" i="2" s="1"/>
  <c r="H246" i="2"/>
  <c r="L246" i="2" s="1"/>
  <c r="F246" i="2"/>
  <c r="F238" i="2"/>
  <c r="H238" i="2"/>
  <c r="L238" i="2" s="1"/>
  <c r="F75" i="2"/>
  <c r="H75" i="2"/>
  <c r="L75" i="2" s="1"/>
  <c r="H68" i="2"/>
  <c r="L68" i="2" s="1"/>
  <c r="F29" i="2"/>
  <c r="F15" i="2"/>
  <c r="H15" i="2"/>
  <c r="H319" i="2"/>
  <c r="L319" i="2" s="1"/>
  <c r="F319" i="2"/>
  <c r="H318" i="2"/>
  <c r="L318" i="2" s="1"/>
  <c r="F318" i="2"/>
  <c r="H314" i="2"/>
  <c r="L314" i="2" s="1"/>
  <c r="H313" i="2"/>
  <c r="L313" i="2" s="1"/>
  <c r="F313" i="2"/>
  <c r="F310" i="2"/>
  <c r="H310" i="2"/>
  <c r="H309" i="2"/>
  <c r="L309" i="2" s="1"/>
  <c r="F309" i="2"/>
  <c r="K666" i="2"/>
  <c r="K630" i="2"/>
  <c r="K618" i="2"/>
  <c r="K594" i="2"/>
  <c r="K582" i="2"/>
  <c r="K570" i="2"/>
  <c r="K546" i="2"/>
  <c r="K534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702" i="2"/>
  <c r="K678" i="2"/>
  <c r="K654" i="2"/>
  <c r="K606" i="2"/>
  <c r="K558" i="2"/>
  <c r="K690" i="2"/>
  <c r="K642" i="2"/>
  <c r="K738" i="2"/>
  <c r="K726" i="2"/>
  <c r="K714" i="2"/>
  <c r="F308" i="2"/>
  <c r="H308" i="2"/>
  <c r="L308" i="2" s="1"/>
  <c r="H275" i="2"/>
  <c r="L275" i="2" s="1"/>
  <c r="H282" i="2"/>
  <c r="L282" i="2" s="1"/>
  <c r="F275" i="2"/>
  <c r="F280" i="2"/>
  <c r="H281" i="2"/>
  <c r="L281" i="2" s="1"/>
  <c r="F281" i="2"/>
  <c r="H277" i="2"/>
  <c r="L277" i="2" s="1"/>
  <c r="H279" i="2"/>
  <c r="L279" i="2" s="1"/>
  <c r="F277" i="2"/>
  <c r="H280" i="2"/>
  <c r="L280" i="2" s="1"/>
  <c r="F283" i="2"/>
  <c r="G282" i="2"/>
  <c r="F279" i="2"/>
  <c r="H283" i="2"/>
  <c r="L283" i="2" s="1"/>
  <c r="H276" i="2"/>
  <c r="F276" i="2"/>
  <c r="H278" i="2"/>
  <c r="F278" i="2"/>
  <c r="F274" i="2"/>
  <c r="H272" i="2"/>
  <c r="F272" i="2"/>
  <c r="F266" i="2"/>
  <c r="H266" i="2"/>
  <c r="L266" i="2" s="1"/>
  <c r="H262" i="2"/>
  <c r="L262" i="2" s="1"/>
  <c r="F262" i="2"/>
  <c r="H260" i="2"/>
  <c r="F260" i="2"/>
  <c r="H256" i="2"/>
  <c r="L256" i="2" s="1"/>
  <c r="F256" i="2"/>
  <c r="F255" i="2"/>
  <c r="F251" i="2"/>
  <c r="F250" i="2"/>
  <c r="H250" i="2"/>
  <c r="L250" i="2" s="1"/>
  <c r="F249" i="2"/>
  <c r="H249" i="2"/>
  <c r="L249" i="2" s="1"/>
  <c r="F221" i="2"/>
  <c r="F243" i="2"/>
  <c r="H237" i="2"/>
  <c r="L237" i="2" s="1"/>
  <c r="F237" i="2"/>
  <c r="F240" i="2"/>
  <c r="F232" i="2"/>
  <c r="G232" i="2"/>
  <c r="F230" i="2"/>
  <c r="F229" i="2"/>
  <c r="K663" i="2"/>
  <c r="K639" i="2"/>
  <c r="K615" i="2"/>
  <c r="K591" i="2"/>
  <c r="K579" i="2"/>
  <c r="K567" i="2"/>
  <c r="K543" i="2"/>
  <c r="K531" i="2"/>
  <c r="K519" i="2"/>
  <c r="K507" i="2"/>
  <c r="K495" i="2"/>
  <c r="K483" i="2"/>
  <c r="K459" i="2"/>
  <c r="K447" i="2"/>
  <c r="K435" i="2"/>
  <c r="K423" i="2"/>
  <c r="K411" i="2"/>
  <c r="K399" i="2"/>
  <c r="K387" i="2"/>
  <c r="K375" i="2"/>
  <c r="K351" i="2"/>
  <c r="K687" i="2"/>
  <c r="K675" i="2"/>
  <c r="K651" i="2"/>
  <c r="K627" i="2"/>
  <c r="K603" i="2"/>
  <c r="H243" i="2"/>
  <c r="K713" i="2"/>
  <c r="F241" i="2"/>
  <c r="H242" i="2"/>
  <c r="L242" i="2" s="1"/>
  <c r="H240" i="2"/>
  <c r="L240" i="2" s="1"/>
  <c r="H247" i="2"/>
  <c r="L247" i="2" s="1"/>
  <c r="H248" i="2"/>
  <c r="F248" i="2"/>
  <c r="F247" i="2"/>
  <c r="F242" i="2"/>
  <c r="H241" i="2"/>
  <c r="H235" i="2"/>
  <c r="F235" i="2"/>
  <c r="F231" i="2"/>
  <c r="H231" i="2"/>
  <c r="L231" i="2" s="1"/>
  <c r="H230" i="2"/>
  <c r="L230" i="2" s="1"/>
  <c r="K681" i="2"/>
  <c r="K657" i="2"/>
  <c r="K645" i="2"/>
  <c r="K621" i="2"/>
  <c r="K609" i="2"/>
  <c r="K597" i="2"/>
  <c r="K585" i="2"/>
  <c r="K561" i="2"/>
  <c r="K549" i="2"/>
  <c r="K537" i="2"/>
  <c r="K525" i="2"/>
  <c r="K513" i="2"/>
  <c r="K501" i="2"/>
  <c r="K489" i="2"/>
  <c r="K477" i="2"/>
  <c r="K465" i="2"/>
  <c r="K453" i="2"/>
  <c r="K441" i="2"/>
  <c r="K429" i="2"/>
  <c r="K417" i="2"/>
  <c r="K405" i="2"/>
  <c r="K393" i="2"/>
  <c r="K381" i="2"/>
  <c r="K369" i="2"/>
  <c r="K357" i="2"/>
  <c r="K345" i="2"/>
  <c r="K705" i="2"/>
  <c r="K693" i="2"/>
  <c r="K633" i="2"/>
  <c r="K669" i="2"/>
  <c r="K374" i="2"/>
  <c r="K737" i="2"/>
  <c r="K725" i="2"/>
  <c r="K220" i="2"/>
  <c r="K701" i="2"/>
  <c r="K689" i="2"/>
  <c r="K677" i="2"/>
  <c r="K665" i="2"/>
  <c r="K653" i="2"/>
  <c r="K641" i="2"/>
  <c r="K629" i="2"/>
  <c r="K545" i="2"/>
  <c r="K521" i="2"/>
  <c r="K509" i="2"/>
  <c r="K497" i="2"/>
  <c r="K485" i="2"/>
  <c r="K473" i="2"/>
  <c r="K461" i="2"/>
  <c r="K437" i="2"/>
  <c r="K389" i="2"/>
  <c r="K377" i="2"/>
  <c r="K365" i="2"/>
  <c r="K353" i="2"/>
  <c r="H229" i="2"/>
  <c r="L229" i="2" s="1"/>
  <c r="K229" i="2" s="1"/>
  <c r="F227" i="2"/>
  <c r="H227" i="2"/>
  <c r="H226" i="2"/>
  <c r="L226" i="2" s="1"/>
  <c r="F226" i="2"/>
  <c r="H225" i="2"/>
  <c r="L225" i="2" s="1"/>
  <c r="F225" i="2"/>
  <c r="K421" i="2"/>
  <c r="K368" i="2"/>
  <c r="K741" i="2"/>
  <c r="K729" i="2"/>
  <c r="H221" i="2"/>
  <c r="L221" i="2" s="1"/>
  <c r="K717" i="2"/>
  <c r="K710" i="2"/>
  <c r="K674" i="2"/>
  <c r="K662" i="2"/>
  <c r="K638" i="2"/>
  <c r="K626" i="2"/>
  <c r="K614" i="2"/>
  <c r="K602" i="2"/>
  <c r="K590" i="2"/>
  <c r="K578" i="2"/>
  <c r="K566" i="2"/>
  <c r="K554" i="2"/>
  <c r="K542" i="2"/>
  <c r="K530" i="2"/>
  <c r="K518" i="2"/>
  <c r="K506" i="2"/>
  <c r="K494" i="2"/>
  <c r="K482" i="2"/>
  <c r="K470" i="2"/>
  <c r="K458" i="2"/>
  <c r="K446" i="2"/>
  <c r="K434" i="2"/>
  <c r="K422" i="2"/>
  <c r="K410" i="2"/>
  <c r="K398" i="2"/>
  <c r="K386" i="2"/>
  <c r="K362" i="2"/>
  <c r="K350" i="2"/>
  <c r="K338" i="2"/>
  <c r="K573" i="2"/>
  <c r="K734" i="2"/>
  <c r="K722" i="2"/>
  <c r="K604" i="2"/>
  <c r="K568" i="2"/>
  <c r="K484" i="2"/>
  <c r="K460" i="2"/>
  <c r="K436" i="2"/>
  <c r="K388" i="2"/>
  <c r="K364" i="2"/>
  <c r="K711" i="2"/>
  <c r="K699" i="2"/>
  <c r="K536" i="2"/>
  <c r="K488" i="2"/>
  <c r="K735" i="2"/>
  <c r="K723" i="2"/>
  <c r="H36" i="2"/>
  <c r="F36" i="2"/>
  <c r="H29" i="2"/>
  <c r="K709" i="2"/>
  <c r="K697" i="2"/>
  <c r="K685" i="2"/>
  <c r="K673" i="2"/>
  <c r="K661" i="2"/>
  <c r="K649" i="2"/>
  <c r="K637" i="2"/>
  <c r="K625" i="2"/>
  <c r="K613" i="2"/>
  <c r="K601" i="2"/>
  <c r="K589" i="2"/>
  <c r="K577" i="2"/>
  <c r="K565" i="2"/>
  <c r="K553" i="2"/>
  <c r="K718" i="2"/>
  <c r="K394" i="2"/>
  <c r="K733" i="2"/>
  <c r="K721" i="2"/>
  <c r="K541" i="2"/>
  <c r="K529" i="2"/>
  <c r="K517" i="2"/>
  <c r="K505" i="2"/>
  <c r="K493" i="2"/>
  <c r="K481" i="2"/>
  <c r="K469" i="2"/>
  <c r="K457" i="2"/>
  <c r="K445" i="2"/>
  <c r="K433" i="2"/>
  <c r="K409" i="2"/>
  <c r="K397" i="2"/>
  <c r="K385" i="2"/>
  <c r="K373" i="2"/>
  <c r="K361" i="2"/>
  <c r="K349" i="2"/>
  <c r="K337" i="2"/>
  <c r="F83" i="2"/>
  <c r="K418" i="2"/>
  <c r="K406" i="2"/>
  <c r="K382" i="2"/>
  <c r="K370" i="2"/>
  <c r="K358" i="2"/>
  <c r="K346" i="2"/>
  <c r="K356" i="2"/>
  <c r="K670" i="2"/>
  <c r="K610" i="2"/>
  <c r="K598" i="2"/>
  <c r="K586" i="2"/>
  <c r="K574" i="2"/>
  <c r="K562" i="2"/>
  <c r="K706" i="2"/>
  <c r="K538" i="2"/>
  <c r="K526" i="2"/>
  <c r="K514" i="2"/>
  <c r="K502" i="2"/>
  <c r="K490" i="2"/>
  <c r="K478" i="2"/>
  <c r="K466" i="2"/>
  <c r="K454" i="2"/>
  <c r="K442" i="2"/>
  <c r="K430" i="2"/>
  <c r="K232" i="2"/>
  <c r="K548" i="2"/>
  <c r="K416" i="2"/>
  <c r="K404" i="2"/>
  <c r="K392" i="2"/>
  <c r="K380" i="2"/>
  <c r="K344" i="2"/>
  <c r="K524" i="2"/>
  <c r="K367" i="2"/>
  <c r="K512" i="2"/>
  <c r="K500" i="2"/>
  <c r="K476" i="2"/>
  <c r="K464" i="2"/>
  <c r="K740" i="2"/>
  <c r="K728" i="2"/>
  <c r="K704" i="2"/>
  <c r="K692" i="2"/>
  <c r="K680" i="2"/>
  <c r="K452" i="2"/>
  <c r="K668" i="2"/>
  <c r="K440" i="2"/>
  <c r="K273" i="2"/>
  <c r="K716" i="2"/>
  <c r="K656" i="2"/>
  <c r="K644" i="2"/>
  <c r="K632" i="2"/>
  <c r="K620" i="2"/>
  <c r="K428" i="2"/>
  <c r="K608" i="2"/>
  <c r="K596" i="2"/>
  <c r="K584" i="2"/>
  <c r="K572" i="2"/>
  <c r="K560" i="2"/>
  <c r="H83" i="2"/>
  <c r="K571" i="2"/>
  <c r="K559" i="2"/>
  <c r="K523" i="2"/>
  <c r="K679" i="2"/>
  <c r="K595" i="2"/>
  <c r="K583" i="2"/>
  <c r="K547" i="2"/>
  <c r="K487" i="2"/>
  <c r="F74" i="2"/>
  <c r="K739" i="2"/>
  <c r="K667" i="2"/>
  <c r="K535" i="2"/>
  <c r="K355" i="2"/>
  <c r="K496" i="2"/>
  <c r="K376" i="2"/>
  <c r="K655" i="2"/>
  <c r="K475" i="2"/>
  <c r="K427" i="2"/>
  <c r="K727" i="2"/>
  <c r="K643" i="2"/>
  <c r="K631" i="2"/>
  <c r="K619" i="2"/>
  <c r="K463" i="2"/>
  <c r="K415" i="2"/>
  <c r="K607" i="2"/>
  <c r="K403" i="2"/>
  <c r="K391" i="2"/>
  <c r="K715" i="2"/>
  <c r="K703" i="2"/>
  <c r="K691" i="2"/>
  <c r="K511" i="2"/>
  <c r="K499" i="2"/>
  <c r="K451" i="2"/>
  <c r="K379" i="2"/>
  <c r="F27" i="2"/>
  <c r="K425" i="2"/>
  <c r="K341" i="2"/>
  <c r="K320" i="2"/>
  <c r="K532" i="2"/>
  <c r="K412" i="2"/>
  <c r="K508" i="2"/>
  <c r="K352" i="2"/>
  <c r="K592" i="2"/>
  <c r="K556" i="2"/>
  <c r="K424" i="2"/>
  <c r="K400" i="2"/>
  <c r="K580" i="2"/>
  <c r="K472" i="2"/>
  <c r="K616" i="2"/>
  <c r="K544" i="2"/>
  <c r="K520" i="2"/>
  <c r="K448" i="2"/>
  <c r="G27" i="2"/>
  <c r="K712" i="2"/>
  <c r="H79" i="2"/>
  <c r="H74" i="2"/>
  <c r="H67" i="2"/>
  <c r="L67" i="2" s="1"/>
  <c r="F67" i="2"/>
  <c r="K640" i="2"/>
  <c r="K533" i="2"/>
  <c r="K664" i="2"/>
  <c r="K593" i="2"/>
  <c r="K401" i="2"/>
  <c r="K736" i="2"/>
  <c r="K724" i="2"/>
  <c r="K700" i="2"/>
  <c r="K557" i="2"/>
  <c r="K605" i="2"/>
  <c r="K569" i="2"/>
  <c r="K652" i="2"/>
  <c r="K628" i="2"/>
  <c r="K449" i="2"/>
  <c r="K742" i="2"/>
  <c r="K527" i="2"/>
  <c r="K515" i="2"/>
  <c r="K503" i="2"/>
  <c r="K467" i="2"/>
  <c r="K431" i="2"/>
  <c r="K359" i="2"/>
  <c r="K347" i="2"/>
  <c r="K676" i="2"/>
  <c r="K413" i="2"/>
  <c r="K617" i="2"/>
  <c r="K581" i="2"/>
  <c r="K688" i="2"/>
  <c r="K27" i="2"/>
  <c r="H28" i="2"/>
  <c r="F28" i="2"/>
  <c r="H23" i="2"/>
  <c r="F23" i="2"/>
  <c r="K694" i="2"/>
  <c r="K646" i="2"/>
  <c r="K551" i="2"/>
  <c r="K730" i="2"/>
  <c r="K599" i="2"/>
  <c r="K563" i="2"/>
  <c r="K371" i="2"/>
  <c r="K622" i="2"/>
  <c r="K698" i="2"/>
  <c r="K555" i="2"/>
  <c r="K471" i="2"/>
  <c r="K455" i="2"/>
  <c r="K682" i="2"/>
  <c r="K634" i="2"/>
  <c r="K611" i="2"/>
  <c r="K575" i="2"/>
  <c r="K407" i="2"/>
  <c r="K658" i="2"/>
  <c r="K419" i="2"/>
  <c r="K650" i="2"/>
  <c r="K587" i="2"/>
  <c r="K539" i="2"/>
  <c r="K686" i="2"/>
  <c r="K443" i="2"/>
  <c r="H14" i="2"/>
  <c r="F14" i="2"/>
  <c r="K550" i="2"/>
  <c r="I49" i="5"/>
  <c r="I48" i="5"/>
  <c r="I47" i="5"/>
  <c r="K33" i="4"/>
  <c r="I11" i="5"/>
  <c r="K18" i="4"/>
  <c r="K19" i="4"/>
  <c r="K39" i="4"/>
  <c r="K40" i="4"/>
  <c r="K25" i="4"/>
  <c r="K32" i="4"/>
  <c r="K26" i="4"/>
  <c r="K80" i="2" l="1"/>
  <c r="K274" i="2"/>
  <c r="K325" i="2"/>
  <c r="K255" i="2"/>
  <c r="K284" i="2"/>
  <c r="K327" i="2"/>
  <c r="K343" i="2"/>
  <c r="K223" i="2"/>
  <c r="K315" i="2"/>
  <c r="K339" i="2"/>
  <c r="K228" i="2"/>
  <c r="K222" i="2"/>
  <c r="K326" i="2"/>
  <c r="K268" i="2"/>
  <c r="K269" i="2"/>
  <c r="K317" i="2"/>
  <c r="J7" i="3"/>
  <c r="K7" i="3" s="1"/>
  <c r="I13" i="5" s="1"/>
  <c r="F13" i="5"/>
  <c r="K224" i="2"/>
  <c r="K312" i="2"/>
  <c r="L322" i="2"/>
  <c r="K322" i="2" s="1"/>
  <c r="K244" i="2"/>
  <c r="L321" i="2"/>
  <c r="K321" i="2" s="1"/>
  <c r="L324" i="2"/>
  <c r="K324" i="2" s="1"/>
  <c r="L329" i="2"/>
  <c r="K329" i="2" s="1"/>
  <c r="L285" i="2"/>
  <c r="K285" i="2" s="1"/>
  <c r="K258" i="2"/>
  <c r="K263" i="2"/>
  <c r="K246" i="2"/>
  <c r="K259" i="2"/>
  <c r="K261" i="2"/>
  <c r="K262" i="2"/>
  <c r="K264" i="2"/>
  <c r="K254" i="2"/>
  <c r="K311" i="2"/>
  <c r="K275" i="2"/>
  <c r="K271" i="2"/>
  <c r="K42" i="3"/>
  <c r="K286" i="2"/>
  <c r="K267" i="2"/>
  <c r="K257" i="2"/>
  <c r="K252" i="2"/>
  <c r="K253" i="2"/>
  <c r="K249" i="2"/>
  <c r="K238" i="2"/>
  <c r="K75" i="2"/>
  <c r="K68" i="2"/>
  <c r="L15" i="2"/>
  <c r="K15" i="2" s="1"/>
  <c r="K237" i="2"/>
  <c r="K319" i="2"/>
  <c r="K318" i="2"/>
  <c r="K314" i="2"/>
  <c r="K313" i="2"/>
  <c r="L310" i="2"/>
  <c r="K310" i="2" s="1"/>
  <c r="K309" i="2"/>
  <c r="K308" i="2"/>
  <c r="K279" i="2"/>
  <c r="K277" i="2"/>
  <c r="K280" i="2"/>
  <c r="K281" i="2"/>
  <c r="K283" i="2"/>
  <c r="K282" i="2"/>
  <c r="L278" i="2"/>
  <c r="K278" i="2" s="1"/>
  <c r="L276" i="2"/>
  <c r="K276" i="2" s="1"/>
  <c r="L272" i="2"/>
  <c r="K272" i="2" s="1"/>
  <c r="K266" i="2"/>
  <c r="L260" i="2"/>
  <c r="K260" i="2" s="1"/>
  <c r="K256" i="2"/>
  <c r="K250" i="2"/>
  <c r="K230" i="2"/>
  <c r="L243" i="2"/>
  <c r="K243" i="2" s="1"/>
  <c r="K44" i="3"/>
  <c r="K247" i="2"/>
  <c r="K242" i="2"/>
  <c r="K240" i="2"/>
  <c r="K225" i="2"/>
  <c r="L248" i="2"/>
  <c r="K248" i="2" s="1"/>
  <c r="L241" i="2"/>
  <c r="K241" i="2" s="1"/>
  <c r="L235" i="2"/>
  <c r="K235" i="2" s="1"/>
  <c r="K231" i="2"/>
  <c r="L227" i="2"/>
  <c r="K227" i="2" s="1"/>
  <c r="K226" i="2"/>
  <c r="K221" i="2"/>
  <c r="L36" i="2"/>
  <c r="K36" i="2" s="1"/>
  <c r="L29" i="2"/>
  <c r="K29" i="2" s="1"/>
  <c r="F28" i="5"/>
  <c r="J22" i="3"/>
  <c r="K67" i="2"/>
  <c r="L14" i="2"/>
  <c r="L83" i="2"/>
  <c r="K83" i="2" s="1"/>
  <c r="L79" i="2"/>
  <c r="K79" i="2" s="1"/>
  <c r="L74" i="2"/>
  <c r="K74" i="2" s="1"/>
  <c r="C19" i="4"/>
  <c r="G19" i="4" s="1"/>
  <c r="C25" i="4"/>
  <c r="G25" i="4" s="1"/>
  <c r="C11" i="4"/>
  <c r="G11" i="4" s="1"/>
  <c r="C40" i="4"/>
  <c r="G40" i="4" s="1"/>
  <c r="C32" i="4"/>
  <c r="G32" i="4" s="1"/>
  <c r="L28" i="2"/>
  <c r="K28" i="2" s="1"/>
  <c r="L23" i="2"/>
  <c r="K23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14" i="2" l="1"/>
  <c r="K11" i="4"/>
  <c r="K38" i="4"/>
  <c r="K42" i="4" s="1"/>
  <c r="I10" i="5"/>
  <c r="K24" i="4"/>
  <c r="K28" i="4" s="1"/>
  <c r="K17" i="4"/>
  <c r="K21" i="4" s="1"/>
  <c r="K31" i="4"/>
  <c r="K35" i="4" s="1"/>
  <c r="K10" i="4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14" i="4" l="1"/>
  <c r="L14" i="4" s="1"/>
  <c r="L5" i="2"/>
  <c r="Q5" i="1" s="1"/>
  <c r="J44" i="5"/>
  <c r="J35" i="5"/>
  <c r="J34" i="5"/>
  <c r="J39" i="5"/>
  <c r="J28" i="5"/>
  <c r="J30" i="5"/>
  <c r="J19" i="5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Ana Karyna da Silva Teixeira</author>
    <author>cleriston alvarenga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9" authorId="1" shapeId="0" xr:uid="{00000000-0006-0000-0100-00000C000000}">
      <text>
        <r>
          <rPr>
            <sz val="9"/>
            <color indexed="81"/>
            <rFont val="Segoe UI"/>
            <family val="2"/>
          </rPr>
          <t>1 - Código
2 - Descrição
3 - Sigla
4 - Data Inicio Setor
5 - Data Fim Setor
6 - Tipo de Unidade Setor</t>
        </r>
      </text>
    </comment>
    <comment ref="E9" authorId="1" shapeId="0" xr:uid="{00000000-0006-0000-0100-00000D000000}">
      <text>
        <r>
          <rPr>
            <sz val="9"/>
            <color indexed="81"/>
            <rFont val="Segoe UI"/>
            <family val="2"/>
          </rPr>
          <t>1 - Órgão</t>
        </r>
      </text>
    </comment>
    <comment ref="D10" authorId="1" shapeId="0" xr:uid="{00000000-0006-0000-0100-00000E000000}">
      <text>
        <r>
          <rPr>
            <sz val="9"/>
            <color indexed="81"/>
            <rFont val="Segoe UI"/>
            <family val="2"/>
          </rPr>
          <t>1 - Código
2 - Descrição
3 - Sigla
4 - Data Inicio Setor
5 - Data Fim Setor
6 - Comando
7 - Mensagem</t>
        </r>
      </text>
    </comment>
    <comment ref="E10" authorId="1" shapeId="0" xr:uid="{00000000-0006-0000-0100-00000F000000}">
      <text>
        <r>
          <rPr>
            <sz val="9"/>
            <color indexed="81"/>
            <rFont val="Segoe UI"/>
            <family val="2"/>
          </rPr>
          <t>1 - Órgão
2 - Setor</t>
        </r>
      </text>
    </comment>
    <comment ref="D13" authorId="1" shapeId="0" xr:uid="{00000000-0006-0000-0100-000010000000}">
      <text>
        <r>
          <rPr>
            <sz val="9"/>
            <color indexed="81"/>
            <rFont val="Segoe UI"/>
            <family val="2"/>
          </rPr>
          <t>1 - Código
2 - Descrição</t>
        </r>
      </text>
    </comment>
    <comment ref="E13" authorId="1" shapeId="0" xr:uid="{00000000-0006-0000-0100-000011000000}">
      <text>
        <r>
          <rPr>
            <sz val="9"/>
            <color indexed="81"/>
            <rFont val="Segoe UI"/>
            <family val="2"/>
          </rPr>
          <t>1 - Cargo</t>
        </r>
      </text>
    </comment>
    <comment ref="D14" authorId="1" shapeId="0" xr:uid="{00000000-0006-0000-0100-000012000000}">
      <text>
        <r>
          <rPr>
            <sz val="9"/>
            <color indexed="81"/>
            <rFont val="Segoe UI"/>
            <family val="2"/>
          </rPr>
          <t>1 - Código
2 - Descrição
3 - Comando
4 - Mensagem</t>
        </r>
      </text>
    </comment>
    <comment ref="E14" authorId="1" shapeId="0" xr:uid="{00000000-0006-0000-0100-000013000000}">
      <text>
        <r>
          <rPr>
            <sz val="9"/>
            <color indexed="81"/>
            <rFont val="Segoe UI"/>
            <family val="2"/>
          </rPr>
          <t>1 - Cargo</t>
        </r>
      </text>
    </comment>
    <comment ref="D17" authorId="1" shapeId="0" xr:uid="{4E9AE7D2-3CCA-4579-9E4F-5C7D60F542BA}">
      <text>
        <r>
          <rPr>
            <sz val="9"/>
            <color indexed="81"/>
            <rFont val="Segoe UI"/>
            <family val="2"/>
          </rPr>
          <t>1 - Código
2 - Setor
3 - Órgão
4 - Sigla Setor
5 - Cidade
6 - Fuso Horário
7 - Data Início
8 - Data Fim
9 - Setor Pai
10 - Tipo de Unidade
11 - Status</t>
        </r>
      </text>
    </comment>
    <comment ref="E17" authorId="1" shapeId="0" xr:uid="{65D16EB2-97D1-4B18-9EAF-10DCE8FA4264}">
      <text>
        <r>
          <rPr>
            <sz val="9"/>
            <color indexed="81"/>
            <rFont val="Segoe UI"/>
            <family val="2"/>
          </rPr>
          <t>1 - Setor</t>
        </r>
      </text>
    </comment>
    <comment ref="D18" authorId="1" shapeId="0" xr:uid="{B9A0AE9C-780D-435D-BB1E-91A1659201C6}">
      <text>
        <r>
          <rPr>
            <sz val="9"/>
            <color indexed="81"/>
            <rFont val="Segoe UI"/>
            <family val="2"/>
          </rPr>
          <t>1 - Código
2 - Setor
3 - Órgão
4 - Sigla Setor
5 - Cidade
6 - Fuso Horário
7 - Data Início
8 - Data Fim
9 - Setor Pai
10 - Status
11 - Comando
12 - Mensagem</t>
        </r>
      </text>
    </comment>
    <comment ref="E18" authorId="1" shapeId="0" xr:uid="{4E42AE05-3B8F-490E-9170-49E54C3A078B}">
      <text>
        <r>
          <rPr>
            <sz val="9"/>
            <color indexed="81"/>
            <rFont val="Segoe UI"/>
            <family val="2"/>
          </rPr>
          <t>1 - Setor
2 - Órgão</t>
        </r>
      </text>
    </comment>
    <comment ref="D21" authorId="1" shapeId="0" xr:uid="{00000000-0006-0000-0100-000018000000}">
      <text>
        <r>
          <rPr>
            <sz val="9"/>
            <color indexed="81"/>
            <rFont val="Segoe UI"/>
            <family val="2"/>
          </rPr>
          <t>1 - Código
2 - Órgão
3 - Setor
4 - Período
5 - Dia da Semana
6 - Hora Inicio
7 - Hora Fim
8 - Status</t>
        </r>
      </text>
    </comment>
    <comment ref="E21" authorId="1" shapeId="0" xr:uid="{00000000-0006-0000-0100-000019000000}">
      <text>
        <r>
          <rPr>
            <sz val="9"/>
            <color indexed="81"/>
            <rFont val="Segoe UI"/>
            <family val="2"/>
          </rPr>
          <t>1 - Horário Funcionamento
2 - Dia da Semana</t>
        </r>
      </text>
    </comment>
    <comment ref="D22" authorId="1" shapeId="0" xr:uid="{00000000-0006-0000-0100-00001A000000}">
      <text>
        <r>
          <rPr>
            <sz val="9"/>
            <color indexed="81"/>
            <rFont val="Segoe UI"/>
            <family val="2"/>
          </rPr>
          <t>1 - Código
2 - Descrição</t>
        </r>
      </text>
    </comment>
    <comment ref="E22" authorId="1" shapeId="0" xr:uid="{00000000-0006-0000-0100-00001B000000}">
      <text>
        <r>
          <rPr>
            <sz val="9"/>
            <color indexed="81"/>
            <rFont val="Segoe UI"/>
            <family val="2"/>
          </rPr>
          <t xml:space="preserve">1 - Período
</t>
        </r>
      </text>
    </comment>
    <comment ref="D23" authorId="1" shapeId="0" xr:uid="{00000000-0006-0000-0100-00001C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3" authorId="1" shapeId="0" xr:uid="{00000000-0006-0000-0100-00001D000000}">
      <text>
        <r>
          <rPr>
            <sz val="9"/>
            <color indexed="81"/>
            <rFont val="Segoe UI"/>
            <family val="2"/>
          </rPr>
          <t xml:space="preserve">1 - Órgão
</t>
        </r>
      </text>
    </comment>
    <comment ref="D24" authorId="1" shapeId="0" xr:uid="{00000000-0006-0000-0100-00001E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4" authorId="1" shapeId="0" xr:uid="{00000000-0006-0000-0100-00001F000000}">
      <text>
        <r>
          <rPr>
            <sz val="9"/>
            <color indexed="81"/>
            <rFont val="Segoe UI"/>
            <family val="2"/>
          </rPr>
          <t>1 - Setor</t>
        </r>
      </text>
    </comment>
    <comment ref="D25" authorId="1" shapeId="0" xr:uid="{00000000-0006-0000-0100-000020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25" authorId="1" shapeId="0" xr:uid="{00000000-0006-0000-0100-000021000000}">
      <text>
        <r>
          <rPr>
            <sz val="9"/>
            <color indexed="81"/>
            <rFont val="Segoe UI"/>
            <family val="2"/>
          </rPr>
          <t xml:space="preserve">1 - Período
</t>
        </r>
      </text>
    </comment>
    <comment ref="D26" authorId="1" shapeId="0" xr:uid="{00000000-0006-0000-0100-000022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26" authorId="1" shapeId="0" xr:uid="{00000000-0006-0000-0100-000023000000}">
      <text>
        <r>
          <rPr>
            <sz val="9"/>
            <color indexed="81"/>
            <rFont val="Segoe UI"/>
            <family val="2"/>
          </rPr>
          <t>Dia da Semana</t>
        </r>
      </text>
    </comment>
    <comment ref="D27" authorId="1" shapeId="0" xr:uid="{51B3771F-243B-4740-B92C-345E09898E7D}">
      <text>
        <r>
          <rPr>
            <sz val="9"/>
            <color indexed="81"/>
            <rFont val="Segoe UI"/>
            <family val="2"/>
          </rPr>
          <t>1 - Código
2 - Órgão
3 - Setor
4 - Período
5 - Dia da Semana
6 - Status
7 - Comando
8 - Mensagem</t>
        </r>
      </text>
    </comment>
    <comment ref="E27" authorId="1" shapeId="0" xr:uid="{C05DDAA5-1415-4580-93D9-AD7F29D98D83}">
      <text>
        <r>
          <rPr>
            <sz val="9"/>
            <color indexed="81"/>
            <rFont val="Segoe UI"/>
            <family val="2"/>
          </rPr>
          <t>1 - Horário Funcionamento
2 - Órgão
3 - Setor
4 - Período</t>
        </r>
      </text>
    </comment>
    <comment ref="D28" authorId="1" shapeId="0" xr:uid="{6D3CE6D7-4D51-4D60-896E-3E616CBAB1F1}">
      <text>
        <r>
          <rPr>
            <sz val="9"/>
            <color indexed="81"/>
            <rFont val="Segoe UI"/>
            <family val="2"/>
          </rPr>
          <t>1 - Código
2 - Órgão
3 - Setor
4 - Período
5 - Dia da Semana
6 - Hora Inicio
7 - Hora Fim
8 - Status
9 - Comando
10 - Mensagem</t>
        </r>
      </text>
    </comment>
    <comment ref="E28" authorId="1" shapeId="0" xr:uid="{1E479C8B-A3C8-4CD7-BBA2-DC5E7F39CFE0}">
      <text>
        <r>
          <rPr>
            <sz val="9"/>
            <color indexed="81"/>
            <rFont val="Segoe UI"/>
            <family val="2"/>
          </rPr>
          <t>1 - Horário Funcionamento
2 - Órgão
3 - Setor
4 - Período</t>
        </r>
      </text>
    </comment>
    <comment ref="D29" authorId="1" shapeId="0" xr:uid="{00000000-0006-0000-0100-000028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29" authorId="1" shapeId="0" xr:uid="{00000000-0006-0000-0100-000029000000}">
      <text>
        <r>
          <rPr>
            <sz val="9"/>
            <color indexed="81"/>
            <rFont val="Segoe UI"/>
            <family val="2"/>
          </rPr>
          <t>1 - Horário Funcionamento</t>
        </r>
      </text>
    </comment>
    <comment ref="D30" authorId="1" shapeId="0" xr:uid="{00000000-0006-0000-0100-00002A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30" authorId="1" shapeId="0" xr:uid="{00000000-0006-0000-0100-00002B000000}">
      <text>
        <r>
          <rPr>
            <sz val="9"/>
            <color indexed="81"/>
            <rFont val="Segoe UI"/>
            <family val="2"/>
          </rPr>
          <t>1 - Horário Funcionamento</t>
        </r>
      </text>
    </comment>
    <comment ref="D31" authorId="1" shapeId="0" xr:uid="{D38D16AB-3F66-4E7F-ABE8-251859A6B196}">
      <text>
        <r>
          <rPr>
            <sz val="9"/>
            <color indexed="81"/>
            <rFont val="Segoe UI"/>
            <family val="2"/>
          </rPr>
          <t>1 - Código
2 - Órgão
3 - Setor
4 - Período
5 - Dia da Semana
6 - Hora Inicio
7 - Hora Fim
8 - Status
9 - Comando
10 - Mensagem</t>
        </r>
      </text>
    </comment>
    <comment ref="E31" authorId="1" shapeId="0" xr:uid="{7A53E5BA-BE33-4155-B6EF-AE8753434490}">
      <text>
        <r>
          <rPr>
            <sz val="9"/>
            <color indexed="81"/>
            <rFont val="Segoe UI"/>
            <family val="2"/>
          </rPr>
          <t>1 - Horário Funcionamento
2 - Órgão
3 - Setor
4 - Período</t>
        </r>
      </text>
    </comment>
    <comment ref="D34" authorId="1" shapeId="0" xr:uid="{1ADD6381-43F6-44C0-80C8-18DE4B00A617}">
      <text>
        <r>
          <rPr>
            <sz val="9"/>
            <color indexed="81"/>
            <rFont val="Segoe UI"/>
            <family val="2"/>
          </rPr>
          <t>1 - Código
2 - Código informado
3 - Nome
4 - Flag Permite Sobrescrever
5 - Quantidade de registros
6 - Tipo de usuário
7 - Status
8 - Órgão
9 - Flag Arquivo obrigatório
10 - Flag Atestado médico
11 - Flag Integração SEAP
12 - Descrição</t>
        </r>
      </text>
    </comment>
    <comment ref="E34" authorId="1" shapeId="0" xr:uid="{FC0CF404-3BF3-45E8-9C2F-109EB4B1EB78}">
      <text>
        <r>
          <rPr>
            <sz val="9"/>
            <color indexed="81"/>
            <rFont val="Segoe UI"/>
            <family val="2"/>
          </rPr>
          <t>1 - Código Ocorrência
2 - Quantidade Registros</t>
        </r>
      </text>
    </comment>
    <comment ref="D35" authorId="1" shapeId="0" xr:uid="{00000000-0006-0000-0100-00002E000000}">
      <text>
        <r>
          <rPr>
            <sz val="9"/>
            <color indexed="81"/>
            <rFont val="Segoe UI"/>
            <family val="2"/>
          </rPr>
          <t>1 - Código
2 - Descrição
3 - Sistema</t>
        </r>
      </text>
    </comment>
    <comment ref="E35" authorId="1" shapeId="0" xr:uid="{00000000-0006-0000-0100-00002F000000}">
      <text>
        <r>
          <rPr>
            <sz val="9"/>
            <color indexed="81"/>
            <rFont val="Segoe UI"/>
            <family val="2"/>
          </rPr>
          <t>1 - Tipo de Usuário</t>
        </r>
      </text>
    </comment>
    <comment ref="D36" authorId="1" shapeId="0" xr:uid="{B1CF8E5A-ED9F-480B-9279-24153D835B33}">
      <text>
        <r>
          <rPr>
            <sz val="9"/>
            <color indexed="81"/>
            <rFont val="Segoe UI"/>
            <family val="2"/>
          </rPr>
          <t>1 - Código
2 - Código informado
3 - Nome
4 - Flag Permite Sobrescrever
5 - Quantidade de registros
6 - Tipo de usuário
7 - Status
8 - Órgão
9 - Flag Arquivo obrigatório
10 - Flag Atestado médico
11 - Flag Integração SEAP
12 - Descrição
13 - Comando
14 - Mensagem</t>
        </r>
      </text>
    </comment>
    <comment ref="E36" authorId="1" shapeId="0" xr:uid="{2D8DE837-CE38-473A-A6F4-B47D932C9BB6}">
      <text>
        <r>
          <rPr>
            <sz val="9"/>
            <color indexed="81"/>
            <rFont val="Segoe UI"/>
            <family val="2"/>
          </rPr>
          <t>1 - Código Ocorrência
2 - Órgão
3 - Tipo de Usuário</t>
        </r>
      </text>
    </comment>
    <comment ref="D37" authorId="1" shapeId="0" xr:uid="{00000000-0006-0000-0100-000032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37" authorId="1" shapeId="0" xr:uid="{00000000-0006-0000-0100-000033000000}">
      <text>
        <r>
          <rPr>
            <sz val="9"/>
            <color indexed="81"/>
            <rFont val="Segoe UI"/>
            <family val="2"/>
          </rPr>
          <t>1 - Tipo de Usuário</t>
        </r>
      </text>
    </comment>
    <comment ref="D38" authorId="1" shapeId="0" xr:uid="{00000000-0006-0000-0100-000034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38" authorId="1" shapeId="0" xr:uid="{00000000-0006-0000-0100-000035000000}">
      <text>
        <r>
          <rPr>
            <sz val="9"/>
            <color indexed="81"/>
            <rFont val="Segoe UI"/>
            <family val="2"/>
          </rPr>
          <t>1 - Utilização Máxima</t>
        </r>
      </text>
    </comment>
    <comment ref="D39" authorId="1" shapeId="0" xr:uid="{00000000-0006-0000-0100-000036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39" authorId="1" shapeId="0" xr:uid="{00000000-0006-0000-0100-000037000000}">
      <text>
        <r>
          <rPr>
            <sz val="9"/>
            <color indexed="81"/>
            <rFont val="Segoe UI"/>
            <family val="2"/>
          </rPr>
          <t xml:space="preserve">1 - Quantidade Máxima
</t>
        </r>
      </text>
    </comment>
    <comment ref="D40" authorId="1" shapeId="0" xr:uid="{D791E28A-42FC-43DD-B8D2-2E442AF68D52}">
      <text>
        <r>
          <rPr>
            <sz val="9"/>
            <color indexed="81"/>
            <rFont val="Segoe UI"/>
            <family val="2"/>
          </rPr>
          <t>1 - Código
2 - Nome
3 - Flag Permite Sobrescrever
4 - Quantidade de registros
5 - Tipo de usuário
6 - Órgão
7 - Flag Arquivo obrigatório
8 - Flag Atestado médico
9 - Flag Integração SEAP
10 - Descrição
11 - Comando
12 - Mensagem</t>
        </r>
      </text>
    </comment>
    <comment ref="E40" authorId="1" shapeId="0" xr:uid="{4530C943-3046-4FD7-AFF7-ECCA8634C2B8}">
      <text>
        <r>
          <rPr>
            <sz val="9"/>
            <color indexed="81"/>
            <rFont val="Segoe UI"/>
            <family val="2"/>
          </rPr>
          <t>1 - Código Ocorrência
2 - Tipo de Usuário</t>
        </r>
      </text>
    </comment>
    <comment ref="D41" authorId="1" shapeId="0" xr:uid="{320D9E60-B1E4-4C89-BEAB-78C183985026}">
      <text>
        <r>
          <rPr>
            <sz val="9"/>
            <color indexed="81"/>
            <rFont val="Segoe UI"/>
            <family val="2"/>
          </rPr>
          <t>1 - Código
2 - Código informado
3 - Nome
4 - Flag Permite Sobrescrever
5 - Quantidade de registros
6 - Tipo de usuário
7 - Status
8 - Órgão
9 - Flag Arquivo obrigatório
10 - Flag Atestado médico
11 - Flag Integração SEAP
12 - Descrição</t>
        </r>
      </text>
    </comment>
    <comment ref="E41" authorId="1" shapeId="0" xr:uid="{A3FC910C-B54F-4686-AFD9-488F68A18B86}">
      <text>
        <r>
          <rPr>
            <sz val="9"/>
            <color indexed="81"/>
            <rFont val="Segoe UI"/>
            <family val="2"/>
          </rPr>
          <t>1 - Código Ocorrência
2 - Órgão
3 - Tipo de Usuário</t>
        </r>
      </text>
    </comment>
    <comment ref="D42" authorId="1" shapeId="0" xr:uid="{4250E842-7205-46E6-81F7-69316A7928E1}">
      <text>
        <r>
          <rPr>
            <sz val="9"/>
            <color indexed="81"/>
            <rFont val="Segoe UI"/>
            <family val="2"/>
          </rPr>
          <t>1 - Código
2 - código informado
3 - nome
4 - órgão
5 - status
6 - Comando
7 - Mensagem</t>
        </r>
      </text>
    </comment>
    <comment ref="E42" authorId="1" shapeId="0" xr:uid="{43E6EDA6-2A93-42C7-ABC1-71903D62FB56}">
      <text>
        <r>
          <rPr>
            <sz val="9"/>
            <color indexed="81"/>
            <rFont val="Segoe UI"/>
            <family val="2"/>
          </rPr>
          <t>1 - Código Ocorrência
2 - Órgão</t>
        </r>
      </text>
    </comment>
    <comment ref="D43" authorId="1" shapeId="0" xr:uid="{1DC0CFDA-A8F2-41C1-B309-7356159D8392}">
      <text>
        <r>
          <rPr>
            <sz val="9"/>
            <color indexed="81"/>
            <rFont val="Segoe UI"/>
            <family val="2"/>
          </rPr>
          <t>1 - Código
2 - Código informado
3 - Nome
4 - Flag Permite Sobrescrever
5 - Quantidade de registros
6 - Tipo de usuário
7 - Status
8 - Órgão
9 - Flag Arquivo obrigatório
10 - Flag Atestado médico
11 - Flag Integração SEAP
12 - Descrição
13 - Comando
14 - Mensagem</t>
        </r>
      </text>
    </comment>
    <comment ref="E43" authorId="1" shapeId="0" xr:uid="{88166259-1BC4-4E25-AC9D-2F4F6B4EB2C1}">
      <text>
        <r>
          <rPr>
            <sz val="9"/>
            <color indexed="81"/>
            <rFont val="Segoe UI"/>
            <family val="2"/>
          </rPr>
          <t>1 - Código Ocorrência
2 - Órgão
3 - Tipo de Usuário</t>
        </r>
      </text>
    </comment>
    <comment ref="D44" authorId="1" shapeId="0" xr:uid="{00000000-0006-0000-0100-000040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44" authorId="1" shapeId="0" xr:uid="{00000000-0006-0000-0100-000041000000}">
      <text>
        <r>
          <rPr>
            <sz val="9"/>
            <color indexed="81"/>
            <rFont val="Segoe UI"/>
            <family val="2"/>
          </rPr>
          <t>1 - Código de Ocorrência</t>
        </r>
      </text>
    </comment>
    <comment ref="D47" authorId="1" shapeId="0" xr:uid="{00000000-0006-0000-0100-000042000000}">
      <text>
        <r>
          <rPr>
            <sz val="9"/>
            <color indexed="81"/>
            <rFont val="Segoe UI"/>
            <family val="2"/>
          </rPr>
          <t>1 - Código
2 - Descrição
3 - Órgão
4 - Unidade de Medida
5 - Tipo de Dado
6 - Status
7 - Sistema
8 - Valor</t>
        </r>
      </text>
    </comment>
    <comment ref="E47" authorId="1" shapeId="0" xr:uid="{00000000-0006-0000-0100-000043000000}">
      <text>
        <r>
          <rPr>
            <sz val="9"/>
            <color indexed="81"/>
            <rFont val="Segoe UI"/>
            <family val="2"/>
          </rPr>
          <t>1 - Parametro
2 - Sistema
3 - Tipo de Dado</t>
        </r>
      </text>
    </comment>
    <comment ref="D48" authorId="1" shapeId="0" xr:uid="{00000000-0006-0000-0100-000044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48" authorId="1" shapeId="0" xr:uid="{00000000-0006-0000-0100-000045000000}">
      <text>
        <r>
          <rPr>
            <sz val="9"/>
            <color indexed="81"/>
            <rFont val="Segoe UI"/>
            <family val="2"/>
          </rPr>
          <t>1 - Unidade de Medida</t>
        </r>
      </text>
    </comment>
    <comment ref="D49" authorId="1" shapeId="0" xr:uid="{00000000-0006-0000-0100-000046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49" authorId="1" shapeId="0" xr:uid="{00000000-0006-0000-0100-000047000000}">
      <text>
        <r>
          <rPr>
            <sz val="9"/>
            <color indexed="81"/>
            <rFont val="Segoe UI"/>
            <family val="2"/>
          </rPr>
          <t>1 - Unidade de Medida</t>
        </r>
      </text>
    </comment>
    <comment ref="D50" authorId="1" shapeId="0" xr:uid="{A27A916D-B3E4-41DD-9BB4-C162092B67EB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50" authorId="1" shapeId="0" xr:uid="{D3DCA594-DCAF-42B9-BB48-16F0ABB41B25}">
      <text>
        <r>
          <rPr>
            <sz val="9"/>
            <color indexed="81"/>
            <rFont val="Segoe UI"/>
            <family val="2"/>
          </rPr>
          <t>Tipo de Dado</t>
        </r>
      </text>
    </comment>
    <comment ref="D51" authorId="1" shapeId="0" xr:uid="{6DCBDA29-A780-4606-82D2-6336359258B6}">
      <text>
        <r>
          <rPr>
            <sz val="9"/>
            <color indexed="81"/>
            <rFont val="Segoe UI"/>
            <family val="2"/>
          </rPr>
          <t>1 - Código
2 - Nome
3 - Órgão
4 - Unidade de Medida
5 - Tipo de Dado
6 - Status
7 - Valor padrão
8 - Comando
9 - Mensagem</t>
        </r>
      </text>
    </comment>
    <comment ref="E51" authorId="1" shapeId="0" xr:uid="{96F7F723-2D97-4F56-842B-62AE57AEBAB4}">
      <text>
        <r>
          <rPr>
            <sz val="9"/>
            <color indexed="81"/>
            <rFont val="Segoe UI"/>
            <family val="2"/>
          </rPr>
          <t>1 - Parametro
2 - Órgão
3 - Unidade de Medida</t>
        </r>
      </text>
    </comment>
    <comment ref="D52" authorId="1" shapeId="0" xr:uid="{3151FFFD-010B-4708-B9BC-8C3E79776396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52" authorId="1" shapeId="0" xr:uid="{2583207D-0028-4C4A-8593-9D26D9CC9445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53" authorId="1" shapeId="0" xr:uid="{CE0DD850-F458-476B-91C0-1240B49C1899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53" authorId="1" shapeId="0" xr:uid="{8CBBA216-C05D-4729-9329-F9E62288158E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55" authorId="1" shapeId="0" xr:uid="{823C321F-3B21-4867-891B-6136A884286E}">
      <text>
        <r>
          <rPr>
            <sz val="9"/>
            <color indexed="81"/>
            <rFont val="Segoe UI"/>
            <family val="2"/>
          </rPr>
          <t>1 - Código
2 - Nome
3 - Órgão
4 - Unidade de Medida
5 - Tipo de Dado
6 - Valor do Órgão
7 - Valor Padrão
8 - Comando
9 - Mensagem</t>
        </r>
      </text>
    </comment>
    <comment ref="E55" authorId="1" shapeId="0" xr:uid="{07591B3F-A0F6-41C2-B319-9AE3EEC2A479}">
      <text>
        <r>
          <rPr>
            <sz val="9"/>
            <color indexed="81"/>
            <rFont val="Segoe UI"/>
            <family val="2"/>
          </rPr>
          <t>1 - Parametro
2 - Órgão
3 - Unidade de Medida</t>
        </r>
      </text>
    </comment>
    <comment ref="D56" authorId="1" shapeId="0" xr:uid="{ACFB2D66-531A-46AC-B97D-E4E6EDAB028E}">
      <text>
        <r>
          <rPr>
            <sz val="9"/>
            <color indexed="81"/>
            <rFont val="Segoe UI"/>
            <family val="2"/>
          </rPr>
          <t>1 - Código
2 - Nome
3 - Órgão
4 - Unidade de Medida
5 - Tipo de Dado
6 - Status
7 - Valor do Órgão
8 - Valor Padrão</t>
        </r>
      </text>
    </comment>
    <comment ref="E56" authorId="1" shapeId="0" xr:uid="{D758A46F-91C1-4DF7-971C-B04EA87F5485}">
      <text>
        <r>
          <rPr>
            <sz val="9"/>
            <color indexed="81"/>
            <rFont val="Segoe UI"/>
            <family val="2"/>
          </rPr>
          <t>1 - Parametro
2 - Órgão
3 - Unidade de Medida</t>
        </r>
      </text>
    </comment>
    <comment ref="D57" authorId="1" shapeId="0" xr:uid="{FBA3A02B-7494-43A0-92C7-44985BB72DE0}">
      <text>
        <r>
          <rPr>
            <sz val="9"/>
            <color indexed="81"/>
            <rFont val="Segoe UI"/>
            <family val="2"/>
          </rPr>
          <t>1 - Código
2 - Nome
3 - Órgão
4 - Unidade de Medida
5 - Tipo de Dado
6 - Status
7 - Valor do Órgão
8 - Valor Padrão
9 - Comando
10 - Mensagem</t>
        </r>
      </text>
    </comment>
    <comment ref="E57" authorId="1" shapeId="0" xr:uid="{3D4A6725-ED52-4481-AC31-FC84FBC4451E}">
      <text>
        <r>
          <rPr>
            <sz val="9"/>
            <color indexed="81"/>
            <rFont val="Segoe UI"/>
            <family val="2"/>
          </rPr>
          <t>1 - Parametro
2 - Órgão
3 - Unidade de Medida</t>
        </r>
      </text>
    </comment>
    <comment ref="D59" authorId="1" shapeId="0" xr:uid="{16CC7D88-121D-449C-862B-8B0BBA4F4DEE}">
      <text>
        <r>
          <rPr>
            <sz val="9"/>
            <color indexed="81"/>
            <rFont val="Segoe UI"/>
            <family val="2"/>
          </rPr>
          <t>1 - Código
2 - Código de Ocorrência
3 - Tipo de Vínculo
4 - Valor por Tipo de Vínculo
5 - Status por Tipo de Vínculo
6 - Comando
7 - Mensagem</t>
        </r>
      </text>
    </comment>
    <comment ref="E59" authorId="1" shapeId="0" xr:uid="{5D6D7071-4950-4D3A-9497-543CC76FB3E6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60" authorId="1" shapeId="0" xr:uid="{666E2B79-4D83-4025-BA47-D15C8067A295}">
      <text>
        <r>
          <rPr>
            <sz val="9"/>
            <color indexed="81"/>
            <rFont val="Segoe UI"/>
            <family val="2"/>
          </rPr>
          <t>1 - Código
2 - Código de Ocorrência
3 - Tipo de Vínculo
4 - Valor por Tipo de Vínculo
5 - Status por Tipo de Vínculo
6 - Comando
7 - Mensagem</t>
        </r>
      </text>
    </comment>
    <comment ref="E60" authorId="1" shapeId="0" xr:uid="{BCF1BE47-3220-4B19-9063-2AA27F1833D0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61" authorId="1" shapeId="0" xr:uid="{B39861C9-9267-46CD-9FDF-592C0E9EA0CD}">
      <text>
        <r>
          <rPr>
            <sz val="9"/>
            <color indexed="81"/>
            <rFont val="Segoe UI"/>
            <family val="2"/>
          </rPr>
          <t>1 - Código
2 - Código de Ocorrência
3 - Tipo de Vínculo
4 - Valor por Tipo de Vínculo
5 - Status por Tipo de Vínculo</t>
        </r>
      </text>
    </comment>
    <comment ref="E61" authorId="1" shapeId="0" xr:uid="{66C88BC3-6552-451F-B7AF-33B9A9E21F65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62" authorId="1" shapeId="0" xr:uid="{A6BC0DA3-3F78-4031-99E2-1FABF99F8D38}">
      <text>
        <r>
          <rPr>
            <sz val="9"/>
            <color indexed="81"/>
            <rFont val="Segoe UI"/>
            <family val="2"/>
          </rPr>
          <t>1 - Código
2 - Código de Ocorrência
3 - Tipo de Vínculo
4 - Valor por Tipo de Vínculo
5 - Status por Tipo de Vínculo
6 - Comando
7 - Mensagem</t>
        </r>
      </text>
    </comment>
    <comment ref="E62" authorId="1" shapeId="0" xr:uid="{D558476C-CF49-4E58-943C-25DA2536FFA2}">
      <text>
        <r>
          <rPr>
            <sz val="9"/>
            <color indexed="81"/>
            <rFont val="Segoe UI"/>
            <family val="2"/>
          </rPr>
          <t>1 - Parametro</t>
        </r>
      </text>
    </comment>
    <comment ref="D65" authorId="1" shapeId="0" xr:uid="{00000000-0006-0000-0100-000056000000}">
      <text>
        <r>
          <rPr>
            <sz val="9"/>
            <color indexed="81"/>
            <rFont val="Segoe UI"/>
            <family val="2"/>
          </rPr>
          <t xml:space="preserve">1 - Código
2 - Descrição
3 - Órgão
4 - Data Início
5 - Data Fim
6 - Status
7 - Tipo de Usuário
</t>
        </r>
      </text>
    </comment>
    <comment ref="E65" authorId="1" shapeId="0" xr:uid="{00000000-0006-0000-0100-000057000000}">
      <text>
        <r>
          <rPr>
            <sz val="9"/>
            <color indexed="81"/>
            <rFont val="Segoe UI"/>
            <family val="2"/>
          </rPr>
          <t>1 - Mensagem</t>
        </r>
      </text>
    </comment>
    <comment ref="D66" authorId="1" shapeId="0" xr:uid="{37455B77-BCDF-40E8-B182-E04EFC28A011}">
      <text>
        <r>
          <rPr>
            <sz val="9"/>
            <color indexed="81"/>
            <rFont val="Segoe UI"/>
            <family val="2"/>
          </rPr>
          <t>1 - Código
2 - Descrição
3 - Órgão
4 - Data Início
5 - Data Fim
6 - Status
7 - Comando
8 - Mensagem</t>
        </r>
      </text>
    </comment>
    <comment ref="E66" authorId="1" shapeId="0" xr:uid="{2D5DE223-93D2-41E6-9001-C3D4B00D31BC}">
      <text>
        <r>
          <rPr>
            <sz val="9"/>
            <color indexed="81"/>
            <rFont val="Segoe UI"/>
            <family val="2"/>
          </rPr>
          <t>1 - Mensagem
2 - Órgão</t>
        </r>
      </text>
    </comment>
    <comment ref="D67" authorId="1" shapeId="0" xr:uid="{7CC65034-0245-42DD-886D-92DF651424E0}">
      <text>
        <r>
          <rPr>
            <sz val="9"/>
            <color indexed="81"/>
            <rFont val="Segoe UI"/>
            <family val="2"/>
          </rPr>
          <t>1 - Código
2 - Descrição
3 - Órgão
4 - Data Início
5 - Data Fim
6 - Status
7 - Tipo de Usuário
8 - Comando
9 - Mensagem</t>
        </r>
      </text>
    </comment>
    <comment ref="E67" authorId="1" shapeId="0" xr:uid="{CB31ACDC-BCA4-449D-ACA3-4BF507D3D077}">
      <text>
        <r>
          <rPr>
            <sz val="9"/>
            <color indexed="81"/>
            <rFont val="Segoe UI"/>
            <family val="2"/>
          </rPr>
          <t>1 - Mensagem
2 - Tipo de Usuário
3 - Órgão</t>
        </r>
      </text>
    </comment>
    <comment ref="D68" authorId="1" shapeId="0" xr:uid="{E2161A5B-CFC7-4E05-9CBA-1415CEEFA8A8}">
      <text>
        <r>
          <rPr>
            <sz val="9"/>
            <color indexed="81"/>
            <rFont val="Segoe UI"/>
            <family val="2"/>
          </rPr>
          <t>1 - Código
2 - Descrição
3 - Tipo de Usuário
4 - Órgão
5 - Comando
6 - Mensagem</t>
        </r>
      </text>
    </comment>
    <comment ref="E68" authorId="1" shapeId="0" xr:uid="{31293B12-5843-468B-B6C4-4FE0946150CF}">
      <text>
        <r>
          <rPr>
            <sz val="9"/>
            <color indexed="81"/>
            <rFont val="Segoe UI"/>
            <family val="2"/>
          </rPr>
          <t>1 - Mensagem
2 - Tipo de Usuário
3 - Órgão</t>
        </r>
      </text>
    </comment>
    <comment ref="D69" authorId="1" shapeId="0" xr:uid="{B87A992B-9ED6-45AB-B57D-20870CA2943D}">
      <text>
        <r>
          <rPr>
            <sz val="9"/>
            <color indexed="81"/>
            <rFont val="Segoe UI"/>
            <family val="2"/>
          </rPr>
          <t xml:space="preserve">1 - Código
2 - Descrição
3 - Órgão
4 - Data Início
5 - Data Fim
6 - Tipo de Usuário
</t>
        </r>
      </text>
    </comment>
    <comment ref="E69" authorId="1" shapeId="0" xr:uid="{BF2E3BDB-4E39-4AFA-9543-D8A1232FFD77}">
      <text>
        <r>
          <rPr>
            <sz val="9"/>
            <color indexed="81"/>
            <rFont val="Segoe UI"/>
            <family val="2"/>
          </rPr>
          <t>1 - Mensagem
2 - Tipo de Usuário
3 - Órgão</t>
        </r>
      </text>
    </comment>
    <comment ref="D70" authorId="1" shapeId="0" xr:uid="{FA784C9D-4AF0-4DFD-93BD-F3BE6248ACC5}">
      <text>
        <r>
          <rPr>
            <sz val="9"/>
            <color indexed="81"/>
            <rFont val="Segoe UI"/>
            <family val="2"/>
          </rPr>
          <t>1 - Código
2 - Descrição
3 - Órgão
4 - Data Início
5 - Data Fim
6 - Tipo de Usuário
7 - Comando
8 - Mensagem</t>
        </r>
      </text>
    </comment>
    <comment ref="E70" authorId="1" shapeId="0" xr:uid="{8C6CAF7E-29DD-4870-B879-68F505F69C04}">
      <text>
        <r>
          <rPr>
            <sz val="9"/>
            <color indexed="81"/>
            <rFont val="Segoe UI"/>
            <family val="2"/>
          </rPr>
          <t>1 - Mensagem
2 - Tipo de Usuário
3 - Órgão</t>
        </r>
      </text>
    </comment>
    <comment ref="D71" authorId="1" shapeId="0" xr:uid="{00000000-0006-0000-0100-000062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71" authorId="1" shapeId="0" xr:uid="{00000000-0006-0000-0100-000063000000}">
      <text>
        <r>
          <rPr>
            <sz val="9"/>
            <color indexed="81"/>
            <rFont val="Segoe UI"/>
            <family val="2"/>
          </rPr>
          <t>1 - Mensagem</t>
        </r>
      </text>
    </comment>
    <comment ref="D72" authorId="1" shapeId="0" xr:uid="{00000000-0006-0000-0100-000064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72" authorId="1" shapeId="0" xr:uid="{00000000-0006-0000-0100-000065000000}">
      <text>
        <r>
          <rPr>
            <sz val="9"/>
            <color indexed="81"/>
            <rFont val="Segoe UI"/>
            <family val="2"/>
          </rPr>
          <t>1 - Mensagem</t>
        </r>
      </text>
    </comment>
    <comment ref="D75" authorId="1" shapeId="0" xr:uid="{00000000-0006-0000-0100-000066000000}">
      <text>
        <r>
          <rPr>
            <sz val="9"/>
            <color indexed="81"/>
            <rFont val="Segoe UI"/>
            <family val="2"/>
          </rPr>
          <t>1 - Código
2 - Descrição
3 - Órgão
4 - Município
5 - Data
6 - Observação
7 - Tipo de Feriado
8 - Status</t>
        </r>
      </text>
    </comment>
    <comment ref="E75" authorId="1" shapeId="0" xr:uid="{00000000-0006-0000-0100-000067000000}">
      <text>
        <r>
          <rPr>
            <sz val="9"/>
            <color indexed="81"/>
            <rFont val="Segoe UI"/>
            <family val="2"/>
          </rPr>
          <t xml:space="preserve">1 - Feriado
</t>
        </r>
      </text>
    </comment>
    <comment ref="D76" authorId="1" shapeId="0" xr:uid="{00000000-0006-0000-0100-000068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76" authorId="1" shapeId="0" xr:uid="{00000000-0006-0000-0100-000069000000}">
      <text>
        <r>
          <rPr>
            <sz val="9"/>
            <color indexed="81"/>
            <rFont val="Segoe UI"/>
            <family val="2"/>
          </rPr>
          <t xml:space="preserve">1 - Cidade
</t>
        </r>
      </text>
    </comment>
    <comment ref="D77" authorId="1" shapeId="0" xr:uid="{00000000-0006-0000-0100-00006A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77" authorId="1" shapeId="0" xr:uid="{00000000-0006-0000-0100-00006B000000}">
      <text>
        <r>
          <rPr>
            <sz val="9"/>
            <color indexed="81"/>
            <rFont val="Segoe UI"/>
            <family val="2"/>
          </rPr>
          <t xml:space="preserve">1 - Cidade
</t>
        </r>
      </text>
    </comment>
    <comment ref="D78" authorId="1" shapeId="0" xr:uid="{DB749EDF-E4DB-4BA9-9ABD-1CCAD8C204B6}">
      <text>
        <r>
          <rPr>
            <sz val="9"/>
            <color indexed="81"/>
            <rFont val="Segoe UI"/>
            <family val="2"/>
          </rPr>
          <t>1 - Código
2 - Descrição
3 - Órgão
4 - Município
5 - Data
6 - Observação
7 - Status
8 - Comando
9 - Mensagem</t>
        </r>
      </text>
    </comment>
    <comment ref="E78" authorId="1" shapeId="0" xr:uid="{15E4CE30-1788-4766-8180-CABBBA9182AE}">
      <text>
        <r>
          <rPr>
            <sz val="9"/>
            <color indexed="81"/>
            <rFont val="Segoe UI"/>
            <family val="2"/>
          </rPr>
          <t xml:space="preserve">1 - Feriado
2 - Órgão
3 - Cidade
</t>
        </r>
      </text>
    </comment>
    <comment ref="D79" authorId="1" shapeId="0" xr:uid="{4591AA20-0903-4798-B8B5-709F076AA214}">
      <text>
        <r>
          <rPr>
            <sz val="9"/>
            <color indexed="81"/>
            <rFont val="Segoe UI"/>
            <family val="2"/>
          </rPr>
          <t>1 - Código
2 - Descrição
3 - Órgão
4 - Município
5 - Data
6 - Observação
7 - Tipo de Feriado
8 - Status
9 - Comando
10 - Mensagem</t>
        </r>
      </text>
    </comment>
    <comment ref="E79" authorId="1" shapeId="0" xr:uid="{20A1FEF7-888F-46A5-96A7-F51D7CBF5542}">
      <text>
        <r>
          <rPr>
            <sz val="9"/>
            <color indexed="81"/>
            <rFont val="Segoe UI"/>
            <family val="2"/>
          </rPr>
          <t xml:space="preserve">1 - Feriado
2 - Órgão
3 - Cidade
</t>
        </r>
      </text>
    </comment>
    <comment ref="D80" authorId="1" shapeId="0" xr:uid="{1E2C5DA3-6A88-4FE4-A4B0-B94626409D4D}">
      <text>
        <r>
          <rPr>
            <sz val="9"/>
            <color indexed="81"/>
            <rFont val="Segoe UI"/>
            <family val="2"/>
          </rPr>
          <t>1 - Código
2 - Descrição
3 - Data
4 - Órgão
5 - Comando 
6 - Mensagem</t>
        </r>
      </text>
    </comment>
    <comment ref="E80" authorId="1" shapeId="0" xr:uid="{385B07A3-7893-46AF-AACD-94E3B1E31104}">
      <text>
        <r>
          <rPr>
            <sz val="9"/>
            <color indexed="81"/>
            <rFont val="Segoe UI"/>
            <family val="2"/>
          </rPr>
          <t>1 - Feriado</t>
        </r>
      </text>
    </comment>
    <comment ref="D81" authorId="1" shapeId="0" xr:uid="{707115DE-92A1-4C00-A257-67BB028620EC}">
      <text>
        <r>
          <rPr>
            <sz val="9"/>
            <color indexed="81"/>
            <rFont val="Segoe UI"/>
            <family val="2"/>
          </rPr>
          <t>1 - Código
2 - Descrição
3 - Órgão
4 - Município
5 - Data
6 - Observação</t>
        </r>
      </text>
    </comment>
    <comment ref="E81" authorId="1" shapeId="0" xr:uid="{B1AB1810-401A-4ED8-818E-CB8069DF8A19}">
      <text>
        <r>
          <rPr>
            <sz val="9"/>
            <color indexed="81"/>
            <rFont val="Segoe UI"/>
            <family val="2"/>
          </rPr>
          <t xml:space="preserve">1 - Feriado
2 - Órgão
3 - Cidade
</t>
        </r>
      </text>
    </comment>
    <comment ref="D82" authorId="1" shapeId="0" xr:uid="{C90973D9-CDCA-4B67-8569-47ADA6FF3ED5}">
      <text>
        <r>
          <rPr>
            <sz val="9"/>
            <color indexed="81"/>
            <rFont val="Segoe UI"/>
            <family val="2"/>
          </rPr>
          <t>1 - Código
2 - Descrição
3 - Órgão
4 - Município
5 - Data
6 - Observação
7 - Comando
8 - Mensagem</t>
        </r>
      </text>
    </comment>
    <comment ref="E82" authorId="1" shapeId="0" xr:uid="{AAAA2720-366D-45F6-BF9B-CCF5AD00004E}">
      <text>
        <r>
          <rPr>
            <sz val="9"/>
            <color indexed="81"/>
            <rFont val="Segoe UI"/>
            <family val="2"/>
          </rPr>
          <t xml:space="preserve">1 - Feriado
2 - Órgão
3 - Cidade
</t>
        </r>
      </text>
    </comment>
    <comment ref="D83" authorId="1" shapeId="0" xr:uid="{00000000-0006-0000-0100-000076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83" authorId="1" shapeId="0" xr:uid="{00000000-0006-0000-0100-000077000000}">
      <text>
        <r>
          <rPr>
            <sz val="9"/>
            <color indexed="81"/>
            <rFont val="Segoe UI"/>
            <family val="2"/>
          </rPr>
          <t>1 - Feriado</t>
        </r>
      </text>
    </comment>
    <comment ref="D84" authorId="1" shapeId="0" xr:uid="{00000000-0006-0000-0100-000078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84" authorId="1" shapeId="0" xr:uid="{00000000-0006-0000-0100-000079000000}">
      <text>
        <r>
          <rPr>
            <sz val="9"/>
            <color indexed="81"/>
            <rFont val="Segoe UI"/>
            <family val="2"/>
          </rPr>
          <t>1 - Feriado</t>
        </r>
      </text>
    </comment>
    <comment ref="D87" authorId="1" shapeId="0" xr:uid="{00000000-0006-0000-0100-00007A000000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Folga/Horas
7 - Quantidade de Registros
8 - Status</t>
        </r>
      </text>
    </comment>
    <comment ref="E87" authorId="1" shapeId="0" xr:uid="{00000000-0006-0000-0100-00007B000000}">
      <text>
        <r>
          <rPr>
            <sz val="9"/>
            <color indexed="81"/>
            <rFont val="Segoe UI"/>
            <family val="2"/>
          </rPr>
          <t>1 - Jornada de Trabalho</t>
        </r>
      </text>
    </comment>
    <comment ref="D88" authorId="1" shapeId="0" xr:uid="{00000000-0006-0000-0100-00007C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88" authorId="1" shapeId="0" xr:uid="{00000000-0006-0000-0100-00007D000000}">
      <text>
        <r>
          <rPr>
            <sz val="9"/>
            <color indexed="81"/>
            <rFont val="Segoe UI"/>
            <family val="2"/>
          </rPr>
          <t>1 - Periodicidade</t>
        </r>
      </text>
    </comment>
    <comment ref="D89" authorId="1" shapeId="0" xr:uid="{00000000-0006-0000-0100-00007E000000}">
      <text>
        <r>
          <rPr>
            <sz val="9"/>
            <color indexed="81"/>
            <rFont val="Segoe UI"/>
            <family val="2"/>
          </rPr>
          <t xml:space="preserve">1 - Código
2 - Descrição
3 - Comando
</t>
        </r>
      </text>
    </comment>
    <comment ref="E89" authorId="1" shapeId="0" xr:uid="{00000000-0006-0000-0100-00007F000000}">
      <text>
        <r>
          <rPr>
            <sz val="9"/>
            <color indexed="81"/>
            <rFont val="Segoe UI"/>
            <family val="2"/>
          </rPr>
          <t>1 - Periodicidade</t>
        </r>
      </text>
    </comment>
    <comment ref="D90" authorId="1" shapeId="0" xr:uid="{7E700F00-22E6-4F0A-931C-3AF376FFDF34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Status
7 - Comando
8 - Mensagem</t>
        </r>
      </text>
    </comment>
    <comment ref="E90" authorId="1" shapeId="0" xr:uid="{C42EAC05-83CA-46DB-BBF8-733EBF2E3B80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1" authorId="1" shapeId="0" xr:uid="{F95B0193-64BC-4830-B4ED-C8C29AD85657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Folga/Horas
7 - Quantidade de Registros
8 - Status
9 - Comando
10 - Mensagem</t>
        </r>
      </text>
    </comment>
    <comment ref="E91" authorId="1" shapeId="0" xr:uid="{1D8EDD83-4766-4D0D-AE9E-C541053DFB2F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2" authorId="1" shapeId="0" xr:uid="{013623F0-D406-4F67-BA1A-218A80D0E199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Quantidade de Registros
7 - Comando
8 - Mensagem</t>
        </r>
      </text>
    </comment>
    <comment ref="E92" authorId="1" shapeId="0" xr:uid="{37E9F2CE-6D7B-4735-BD1E-4EE84F6C8F81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3" authorId="1" shapeId="0" xr:uid="{00000000-0006-0000-0100-000086000000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Folga/Horas
7 - Quantidade de Registros</t>
        </r>
      </text>
    </comment>
    <comment ref="E93" authorId="1" shapeId="0" xr:uid="{00000000-0006-0000-0100-000087000000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4" authorId="1" shapeId="0" xr:uid="{07A7202D-99DF-4C3C-8DCF-5023879B3882}">
      <text>
        <r>
          <rPr>
            <sz val="9"/>
            <color indexed="81"/>
            <rFont val="Segoe UI"/>
            <family val="2"/>
          </rPr>
          <t>1 - Código
2 - Descrição
3 - Tipo
4 - Horas Diárias
5 - Horas Semanais
6 - Folga/Horas
7 - Quantidade de Registros
8 - Comando
9 - Mensagem</t>
        </r>
      </text>
    </comment>
    <comment ref="E94" authorId="1" shapeId="0" xr:uid="{7FE77DA8-C657-4345-925F-C6E599B12123}">
      <text>
        <r>
          <rPr>
            <sz val="9"/>
            <color indexed="81"/>
            <rFont val="Segoe UI"/>
            <family val="2"/>
          </rPr>
          <t>1 - Jornada de Trabalho
2 - Periodicidade</t>
        </r>
      </text>
    </comment>
    <comment ref="D95" authorId="1" shapeId="0" xr:uid="{00000000-0006-0000-0100-00008A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95" authorId="1" shapeId="0" xr:uid="{00000000-0006-0000-0100-00008B000000}">
      <text>
        <r>
          <rPr>
            <sz val="9"/>
            <color indexed="81"/>
            <rFont val="Segoe UI"/>
            <family val="2"/>
          </rPr>
          <t>1 - Jornada de Trabalho</t>
        </r>
      </text>
    </comment>
    <comment ref="D96" authorId="1" shapeId="0" xr:uid="{00000000-0006-0000-0100-00008C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96" authorId="1" shapeId="0" xr:uid="{00000000-0006-0000-0100-00008D000000}">
      <text>
        <r>
          <rPr>
            <sz val="9"/>
            <color indexed="81"/>
            <rFont val="Segoe UI"/>
            <family val="2"/>
          </rPr>
          <t>1 - Jornada de Trabalho</t>
        </r>
      </text>
    </comment>
    <comment ref="D99" authorId="1" shapeId="0" xr:uid="{FE9AA8FD-CB9D-4D1A-96DB-E8D07A932FC6}">
      <text>
        <r>
          <rPr>
            <sz val="9"/>
            <color indexed="81"/>
            <rFont val="Segoe UI"/>
            <family val="2"/>
          </rPr>
          <t>1 - Código
2 - Descrição
3 - Jornada
4 - Tipo
5 - Código do Item
6 - Dia da Semana
7 - Período
8 - Mês
9- Dia do Mês
10 - Hora início
11 - Hora fim
12 - Status
13 - Template</t>
        </r>
      </text>
    </comment>
    <comment ref="E99" authorId="1" shapeId="0" xr:uid="{FE539551-9EDB-4D7B-A607-A7F4EA98F117}">
      <text>
        <r>
          <rPr>
            <sz val="9"/>
            <color indexed="81"/>
            <rFont val="Segoe UI"/>
            <family val="2"/>
          </rPr>
          <t>1 - Template Escala
2 - Dia da Semana</t>
        </r>
      </text>
    </comment>
    <comment ref="D100" authorId="1" shapeId="0" xr:uid="{00000000-0006-0000-0100-000090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100" authorId="1" shapeId="0" xr:uid="{00000000-0006-0000-0100-000091000000}">
      <text>
        <r>
          <rPr>
            <sz val="9"/>
            <color indexed="81"/>
            <rFont val="Segoe UI"/>
            <family val="2"/>
          </rPr>
          <t xml:space="preserve">1 - Mês
</t>
        </r>
      </text>
    </comment>
    <comment ref="D101" authorId="1" shapeId="0" xr:uid="{00000000-0006-0000-0100-000092000000}">
      <text>
        <r>
          <rPr>
            <sz val="9"/>
            <color indexed="81"/>
            <rFont val="Segoe UI"/>
            <family val="2"/>
          </rPr>
          <t xml:space="preserve">1 - Código
2 - Descrição
</t>
        </r>
      </text>
    </comment>
    <comment ref="E101" authorId="1" shapeId="0" xr:uid="{00000000-0006-0000-0100-000093000000}">
      <text>
        <r>
          <rPr>
            <sz val="9"/>
            <color indexed="81"/>
            <rFont val="Segoe UI"/>
            <family val="2"/>
          </rPr>
          <t>1 - Dia do Mês</t>
        </r>
      </text>
    </comment>
    <comment ref="D102" authorId="1" shapeId="0" xr:uid="{00000000-0006-0000-0100-000094000000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02" authorId="1" shapeId="0" xr:uid="{00000000-0006-0000-0100-000095000000}">
      <text>
        <r>
          <rPr>
            <sz val="9"/>
            <color indexed="81"/>
            <rFont val="Segoe UI"/>
            <family val="2"/>
          </rPr>
          <t>1 - Jornada de Trabalho</t>
        </r>
      </text>
    </comment>
    <comment ref="D103" authorId="1" shapeId="0" xr:uid="{80121732-9CBC-4897-B556-A8EE688D97EB}">
      <text>
        <r>
          <rPr>
            <sz val="9"/>
            <color indexed="81"/>
            <rFont val="Segoe UI"/>
            <family val="2"/>
          </rPr>
          <t>1 - Código
2 - Template
3 - Jornada
4 - Tipo
5 - Status
6 - Comando
7 - Mensagem</t>
        </r>
      </text>
    </comment>
    <comment ref="E103" authorId="1" shapeId="0" xr:uid="{1EF9ADAC-04C7-4F47-9758-EE8A55B2587E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04" authorId="1" shapeId="0" xr:uid="{B70B8109-76A5-42DD-A59B-86E92F3F4784}">
      <text>
        <r>
          <rPr>
            <sz val="9"/>
            <color indexed="81"/>
            <rFont val="Segoe UI"/>
            <family val="2"/>
          </rPr>
          <t>1 - Código
2 - Descrição
3 - Jornada
4 - Tipo
5 - Template
6 - Código do Item
7 - Dia da Semana
8 - Período
9 - Mês
10- Dia do Mês
11 - Hora início
12 - Hora fim
13 - Status
14 - Comando
15 - Mensagem</t>
        </r>
      </text>
    </comment>
    <comment ref="E104" authorId="1" shapeId="0" xr:uid="{829984B9-B0B0-41FF-8F1B-5F1C57F8C313}">
      <text>
        <r>
          <rPr>
            <sz val="9"/>
            <color indexed="81"/>
            <rFont val="Segoe UI"/>
            <family val="2"/>
          </rPr>
          <t>1 - Template Escala
2 - Jornada
3 - Mês
4 - Dia do Mês
5 - Período</t>
        </r>
      </text>
    </comment>
    <comment ref="D105" authorId="1" shapeId="0" xr:uid="{F560F449-7A30-4BA0-BF3F-5665F49CCDC2}">
      <text>
        <r>
          <rPr>
            <sz val="9"/>
            <color indexed="81"/>
            <rFont val="Segoe UI"/>
            <family val="2"/>
          </rPr>
          <t xml:space="preserve">1 - Código
2 - Descrição
3 - Template
4 - Comando
5 - Mensagem
</t>
        </r>
      </text>
    </comment>
    <comment ref="E105" authorId="1" shapeId="0" xr:uid="{76A42C4F-B147-4E23-900A-1CE66A655A15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06" authorId="1" shapeId="0" xr:uid="{85514C95-D5B1-48DC-A02D-D141DA2EDB92}">
      <text>
        <r>
          <rPr>
            <sz val="9"/>
            <color indexed="81"/>
            <rFont val="Segoe UI"/>
            <family val="2"/>
          </rPr>
          <t>1 - Código
2 - Descrição
3 - Jornada
4 - Tipo
5 - Template
6 - Código do Item
7 - Dia da Semana
8 - Período
9 - Mês
10- Dia do Mês
11 - Hora início
12 - Hora fim</t>
        </r>
      </text>
    </comment>
    <comment ref="E106" authorId="1" shapeId="0" xr:uid="{200F30C0-3907-42EC-B930-34B81C7AA0A9}">
      <text>
        <r>
          <rPr>
            <sz val="9"/>
            <color indexed="81"/>
            <rFont val="Segoe UI"/>
            <family val="2"/>
          </rPr>
          <t>1 - Template Escala
2 - Jornada
3 - Mês
4 - Dia do Mês
5 - Período</t>
        </r>
      </text>
    </comment>
    <comment ref="D107" authorId="1" shapeId="0" xr:uid="{2242A64E-1ECB-4D3B-B04A-F8045E4930AF}">
      <text>
        <r>
          <rPr>
            <sz val="9"/>
            <color indexed="81"/>
            <rFont val="Segoe UI"/>
            <family val="2"/>
          </rPr>
          <t>1 - Código
2 - Descrição
3 - Jornada
4 - Tipo
5 - Template
6 - Código do Item
7 - Dia da Semana
8 - Período
9 - Mês
10- Dia do Mês
11 - Hora início
12 - Hora fim
13 - Comando
14 - Mensagem</t>
        </r>
      </text>
    </comment>
    <comment ref="E107" authorId="1" shapeId="0" xr:uid="{3779D986-7D2A-404D-A192-DAF2B0645C66}">
      <text>
        <r>
          <rPr>
            <sz val="9"/>
            <color indexed="81"/>
            <rFont val="Segoe UI"/>
            <family val="2"/>
          </rPr>
          <t>1 - Template Escala
2 - Jornada
3 - Mês
4 - Dia do Mês
5 - Período</t>
        </r>
      </text>
    </comment>
    <comment ref="D108" authorId="1" shapeId="0" xr:uid="{00000000-0006-0000-0100-0000A0000000}">
      <text>
        <r>
          <rPr>
            <sz val="9"/>
            <color indexed="81"/>
            <rFont val="Segoe UI"/>
            <family val="2"/>
          </rPr>
          <t>1 - Código
2 - Comando
3 - Mensagem</t>
        </r>
      </text>
    </comment>
    <comment ref="E108" authorId="1" shapeId="0" xr:uid="{00000000-0006-0000-0100-0000A1000000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09" authorId="1" shapeId="0" xr:uid="{00000000-0006-0000-0100-0000A2000000}">
      <text>
        <r>
          <rPr>
            <sz val="9"/>
            <color indexed="81"/>
            <rFont val="Segoe UI"/>
            <family val="2"/>
          </rPr>
          <t>1 - Código
2 - Status
3 - Comando
4 - Mensagem</t>
        </r>
      </text>
    </comment>
    <comment ref="E109" authorId="1" shapeId="0" xr:uid="{00000000-0006-0000-0100-0000A3000000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10" authorId="1" shapeId="0" xr:uid="{00000000-0006-0000-0100-0000A4000000}">
      <text>
        <r>
          <rPr>
            <sz val="9"/>
            <color indexed="81"/>
            <rFont val="Segoe UI"/>
            <family val="2"/>
          </rPr>
          <t>1 - Código
2 - Código do Item
3 - Dia da Semana
4 - Período
5 - Mês
6- Dia do Mês
7 - Hora início
8 - Hora fim
9 - Comando
10 - Mensagem</t>
        </r>
      </text>
    </comment>
    <comment ref="E110" authorId="1" shapeId="0" xr:uid="{00000000-0006-0000-0100-0000A5000000}">
      <text>
        <r>
          <rPr>
            <sz val="9"/>
            <color indexed="81"/>
            <rFont val="Segoe UI"/>
            <family val="2"/>
          </rPr>
          <t>1 - Template Escala
2 - Mês
3 - Dia do Mês
4 - Período</t>
        </r>
      </text>
    </comment>
    <comment ref="D111" authorId="1" shapeId="0" xr:uid="{00000000-0006-0000-0100-0000A6000000}">
      <text>
        <r>
          <rPr>
            <sz val="9"/>
            <color indexed="81"/>
            <rFont val="Segoe UI"/>
            <family val="2"/>
          </rPr>
          <t>1 - Código
2 - Código do Item
3 - Dia da Semana
4 - Período
5 - Mês
6- Dia do Mês
7 - Hora início
8 - Hora fim
9 - Comando
10 - Mensagem</t>
        </r>
      </text>
    </comment>
    <comment ref="E111" authorId="1" shapeId="0" xr:uid="{00000000-0006-0000-0100-0000A7000000}">
      <text>
        <r>
          <rPr>
            <sz val="9"/>
            <color indexed="81"/>
            <rFont val="Segoe UI"/>
            <family val="2"/>
          </rPr>
          <t>1 - Template Escala
2 - Mês
3 - Dia do Mês
4 - Período</t>
        </r>
      </text>
    </comment>
    <comment ref="D112" authorId="1" shapeId="0" xr:uid="{00000000-0006-0000-0100-0000A8000000}">
      <text>
        <r>
          <rPr>
            <sz val="9"/>
            <color indexed="81"/>
            <rFont val="Segoe UI"/>
            <family val="2"/>
          </rPr>
          <t>1 - Código
2 - Código do Item
3 - Comando
4 - Mensagem</t>
        </r>
      </text>
    </comment>
    <comment ref="E112" authorId="1" shapeId="0" xr:uid="{00000000-0006-0000-0100-0000A9000000}">
      <text>
        <r>
          <rPr>
            <sz val="9"/>
            <color indexed="81"/>
            <rFont val="Segoe UI"/>
            <family val="2"/>
          </rPr>
          <t>1 - Template Escala</t>
        </r>
      </text>
    </comment>
    <comment ref="D115" authorId="2" shapeId="0" xr:uid="{E56F3B2F-75B1-4EA5-B18B-28D5B5FC730C}">
      <text>
        <r>
          <rPr>
            <sz val="9"/>
            <color indexed="81"/>
            <rFont val="Segoe UI"/>
            <charset val="1"/>
          </rPr>
          <t>1 - Código
2 - Nome completo
3 - CPF 
4 - Matrícula 
5 - Data de Nascimento 
6 - Setor de Lotação 
7 - Município 
8 - Órgão 
9 - Sexo
10 - Deficiência 
11 - Celular 
12 - E-mail 
13 - Nº vínculo SEAP 
14 - Tipo de vínculo 
15 - Regime de horas 
16 - Data inicio afastamento
17 - Data final afastamento
18 - Tipo Afastamento 
19 - Cargo
20 - Função
21 - Nome social
22 - Órgão do Vínculo
23 - Unidade do Vínculo
24 - Tipo do Vínculo
25 - Status do Vínculo
26 - Perfil</t>
        </r>
      </text>
    </comment>
    <comment ref="E115" authorId="2" shapeId="0" xr:uid="{EB1949B2-6F9A-4A30-BF67-0A15311C6991}">
      <text>
        <r>
          <rPr>
            <sz val="9"/>
            <color indexed="81"/>
            <rFont val="Segoe UI"/>
            <charset val="1"/>
          </rPr>
          <t>1- Servidor
2 - Órgão
3 - Setor
4 - Perfil
5 - Função SEAP</t>
        </r>
      </text>
    </comment>
    <comment ref="D116" authorId="2" shapeId="0" xr:uid="{253F6BF7-1531-4DEE-BC4B-B0FE972ABF24}">
      <text>
        <r>
          <rPr>
            <sz val="9"/>
            <color indexed="81"/>
            <rFont val="Segoe UI"/>
            <charset val="1"/>
          </rPr>
          <t>1 - Código
2 - CPF
3 - Matrícula
4 - Nome
5 - Email
6 - Comando
7 - Mensagem</t>
        </r>
      </text>
    </comment>
    <comment ref="E116" authorId="2" shapeId="0" xr:uid="{65458B26-2699-471D-BF17-E44B013AC675}">
      <text>
        <r>
          <rPr>
            <sz val="9"/>
            <color indexed="81"/>
            <rFont val="Segoe UI"/>
            <charset val="1"/>
          </rPr>
          <t>1- Servidor
2 - Órgão
3 - Setor</t>
        </r>
      </text>
    </comment>
    <comment ref="D117" authorId="2" shapeId="0" xr:uid="{B0D29610-72E2-4932-B6E2-5690508DB6E8}">
      <text>
        <r>
          <rPr>
            <sz val="9"/>
            <color indexed="81"/>
            <rFont val="Segoe UI"/>
            <charset val="1"/>
          </rPr>
          <t>1 - Código
2 - Nome completo
3 - CPF 
4 - Matrícula 
5  - Data de Nascimento 
6 - Setor de Lotação 
7 - Município 
8 - Órgão 
9 - Sexo
10 - Deficiência 
11 - Celular 
12 - Email 
13 - Nº vínculo SEAP 
14 - Tipo de vínculo 
15 - Regime de horas 
16 - Comando
17 - Mensagem</t>
        </r>
      </text>
    </comment>
    <comment ref="E117" authorId="2" shapeId="0" xr:uid="{97D8C88F-DDEF-423B-B205-BD2620228A2F}">
      <text>
        <r>
          <rPr>
            <sz val="9"/>
            <color indexed="81"/>
            <rFont val="Segoe UI"/>
            <charset val="1"/>
          </rPr>
          <t>1- Servidor
2 - Órgão
3 - Setor</t>
        </r>
      </text>
    </comment>
    <comment ref="D118" authorId="2" shapeId="0" xr:uid="{5B816F4C-E67B-4C81-A2D5-05649C60B766}">
      <text>
        <r>
          <rPr>
            <sz val="9"/>
            <color indexed="81"/>
            <rFont val="Segoe UI"/>
            <charset val="1"/>
          </rPr>
          <t>1 - Código
2 - Nº vínculo
3 - Órgão
4 - Unidade
5 - Tipo
6 - Status
7 - Comando
8 - Mensagem</t>
        </r>
      </text>
    </comment>
    <comment ref="E118" authorId="2" shapeId="0" xr:uid="{9CBF2A4D-8DAC-4A79-84A2-560DADC68376}">
      <text>
        <r>
          <rPr>
            <sz val="9"/>
            <color indexed="81"/>
            <rFont val="Segoe UI"/>
            <charset val="1"/>
          </rPr>
          <t>1 - Servidor
2 - Orgão
3 - Setor</t>
        </r>
      </text>
    </comment>
    <comment ref="D121" authorId="2" shapeId="0" xr:uid="{F89740B1-752F-4245-A46C-047F52799904}">
      <text>
        <r>
          <rPr>
            <sz val="9"/>
            <color indexed="81"/>
            <rFont val="Segoe UI"/>
            <charset val="1"/>
          </rPr>
          <t xml:space="preserve">1 - código
2 - servidor
3 - número
4 - órgão
5 - setor/unidade
6 - jornada
7 - data início
8 - data fim
</t>
        </r>
      </text>
    </comment>
    <comment ref="E121" authorId="2" shapeId="0" xr:uid="{9752494D-2952-4E59-BAA9-FCE049A8D530}">
      <text>
        <r>
          <rPr>
            <sz val="9"/>
            <color indexed="81"/>
            <rFont val="Segoe UI"/>
            <charset val="1"/>
          </rPr>
          <t>1 - Evento de Lotação</t>
        </r>
      </text>
    </comment>
    <comment ref="D122" authorId="2" shapeId="0" xr:uid="{C0C58D22-7234-4AD2-BDDA-615A677C819B}">
      <text>
        <r>
          <rPr>
            <sz val="9"/>
            <color indexed="81"/>
            <rFont val="Segoe UI"/>
            <charset val="1"/>
          </rPr>
          <t>1 - Código
2 - Nome
3 - Cargo
4 - Função</t>
        </r>
      </text>
    </comment>
    <comment ref="E122" authorId="2" shapeId="0" xr:uid="{849273F0-9FCF-4F87-87EF-53159B5E6EF6}">
      <text>
        <r>
          <rPr>
            <sz val="9"/>
            <color indexed="81"/>
            <rFont val="Segoe UI"/>
            <charset val="1"/>
          </rPr>
          <t>1 - Função SEAP</t>
        </r>
      </text>
    </comment>
    <comment ref="D123" authorId="2" shapeId="0" xr:uid="{62DB4766-E16F-4EDC-939D-A34F346E8EE0}">
      <text>
        <r>
          <rPr>
            <sz val="9"/>
            <color indexed="81"/>
            <rFont val="Segoe UI"/>
            <charset val="1"/>
          </rPr>
          <t>1 - código
2 - servidor
3 - número
4 - órgão
5 - setor/unidade
6 - jornada
7 - data início
8 - data fim
9 - função
10 - Comando
11 - Mensagem</t>
        </r>
      </text>
    </comment>
    <comment ref="E123" authorId="2" shapeId="0" xr:uid="{BCD4100F-5DF0-4770-A298-A40CF28D6733}">
      <text>
        <r>
          <rPr>
            <sz val="9"/>
            <color indexed="81"/>
            <rFont val="Segoe UI"/>
            <charset val="1"/>
          </rPr>
          <t>1 - Servidor
2 - Orgão
3 - Setor
4 - Evento de Lotação</t>
        </r>
      </text>
    </comment>
    <comment ref="D126" authorId="2" shapeId="0" xr:uid="{79DFCB0D-A9AA-4D02-9418-599F39B832DC}">
      <text>
        <r>
          <rPr>
            <sz val="9"/>
            <color indexed="81"/>
            <rFont val="Segoe UI"/>
            <charset val="1"/>
          </rPr>
          <t>1 - Código
2 - Descrição da escala
3 - Jornada
4 - Tipo de recorrência 
5 - Data início
6 - Data fim
7 - Chefia imediata
8 - Dia da semana
9 - Período
10 - Mês
11 - Dia
12 - Hora início
13 - Hora fim
14 - Servidor
15 - Código Histórico
16 - Descrição Histórico
17 - Jornada Historico
18 - Tipo de recorrência Histórico
19 - Data início Histórico
20 - Data fim Histórico
21 - Chefia imediata Histórico
22 - Dia da semana Histórico
23 - Período Histórico
24 - Mês Histórico
25 - Dia Histórico
26 - Hora início Histórico
27 - Hora fim Histórico</t>
        </r>
      </text>
    </comment>
    <comment ref="E126" authorId="2" shapeId="0" xr:uid="{403B8F1D-710B-486C-A018-75ED5468EF4F}">
      <text>
        <r>
          <rPr>
            <sz val="9"/>
            <color indexed="81"/>
            <rFont val="Segoe UI"/>
            <charset val="1"/>
          </rPr>
          <t xml:space="preserve">1 - Escala de trabalho
2 - Histórico escala de trabalho
</t>
        </r>
      </text>
    </comment>
    <comment ref="D127" authorId="2" shapeId="0" xr:uid="{F4BF2CF3-DC2E-4DC4-8DA5-FAD2328DE074}">
      <text>
        <r>
          <rPr>
            <sz val="9"/>
            <color indexed="81"/>
            <rFont val="Segoe UI"/>
            <charset val="1"/>
          </rPr>
          <t>1 - Código
2 - Nome
3 - Setor
4 - Flag Chefia Imediata</t>
        </r>
      </text>
    </comment>
    <comment ref="E127" authorId="2" shapeId="0" xr:uid="{E93F79F2-486D-420C-A7B4-F3DA457DC5BD}">
      <text>
        <r>
          <rPr>
            <sz val="9"/>
            <color indexed="81"/>
            <rFont val="Segoe UI"/>
            <charset val="1"/>
          </rPr>
          <t>1 - Chefia Imediata SEAP</t>
        </r>
      </text>
    </comment>
    <comment ref="D128" authorId="2" shapeId="0" xr:uid="{5358C910-0BC0-4C39-9836-F343F266199D}">
      <text>
        <r>
          <rPr>
            <sz val="9"/>
            <color indexed="81"/>
            <rFont val="Segoe UI"/>
            <charset val="1"/>
          </rPr>
          <t xml:space="preserve">1 - Código
2 - Descrição da escala
3 - Tipo de recorrência 
4 - Data início
5 - Data fim
6 - Chefia imediata
7 - Dia da semana
8 - Período
9 - Mês
10 - Dia
11 - Hora início
12 - Hora fim
13 - Servidor
14 - Evento
15 - Jornada
16 - Comando
17 - Mensagem
</t>
        </r>
      </text>
    </comment>
    <comment ref="E128" authorId="2" shapeId="0" xr:uid="{36FD3177-0F80-432A-85E0-8988EAB975E9}">
      <text>
        <r>
          <rPr>
            <sz val="9"/>
            <color indexed="81"/>
            <rFont val="Segoe UI"/>
            <charset val="1"/>
          </rPr>
          <t>1 - Escala de trabalho
2 - Servidor
3 - Template Escala de Trabalho
4 - Evento
5 - Jornada</t>
        </r>
      </text>
    </comment>
    <comment ref="D129" authorId="2" shapeId="0" xr:uid="{DDCC0A04-F73A-4A83-9903-92E0B0BB93FC}">
      <text>
        <r>
          <rPr>
            <sz val="9"/>
            <color indexed="81"/>
            <rFont val="Segoe UI"/>
            <charset val="1"/>
          </rPr>
          <t>1 - Código
2 - Tipo de recorrência 
3 - Data início
4 - Data fim
5 - Dia da semana
6 - Período
7 - Mês
8 - Dia
9 - Hora início
10 - Hora fim
11 - Servidor
12 - Evento
13 - Comando
14 - Mensagem</t>
        </r>
      </text>
    </comment>
    <comment ref="E129" authorId="2" shapeId="0" xr:uid="{9D4E2486-1A3B-4AF4-B08F-8B82E39ABB2C}">
      <text>
        <r>
          <rPr>
            <sz val="9"/>
            <color indexed="81"/>
            <rFont val="Segoe UI"/>
            <charset val="1"/>
          </rPr>
          <t>1 - Escala de trabalho
2 - Servidor
3 - Evento</t>
        </r>
      </text>
    </comment>
    <comment ref="D130" authorId="2" shapeId="0" xr:uid="{26B27157-57F3-41D4-8EB6-4DF4D04CF186}">
      <text>
        <r>
          <rPr>
            <sz val="9"/>
            <color indexed="81"/>
            <rFont val="Segoe UI"/>
            <charset val="1"/>
          </rPr>
          <t xml:space="preserve">1 - Código
2 - Descrição da escala
3 - Tipo de recorrência 
4 - Data início
5 - Data fim
6 - Chefia imediata
7 - Dia da semana
8 - Período
9 - Mês
10 - Dia
11 - Hora início
12 - Hora fim
13 - Servidor
</t>
        </r>
      </text>
    </comment>
    <comment ref="E130" authorId="2" shapeId="0" xr:uid="{B1C283CC-8B48-4C80-A12D-1B6DD167B4CB}">
      <text>
        <r>
          <rPr>
            <sz val="9"/>
            <color indexed="81"/>
            <rFont val="Segoe UI"/>
            <charset val="1"/>
          </rPr>
          <t>1-Escala de trabalho
2-Servidor
3-Template Escala de Trabalho</t>
        </r>
      </text>
    </comment>
    <comment ref="D131" authorId="2" shapeId="0" xr:uid="{3F673E37-784F-45F3-BE6C-07A6C3978989}">
      <text>
        <r>
          <rPr>
            <sz val="9"/>
            <color indexed="81"/>
            <rFont val="Segoe UI"/>
            <charset val="1"/>
          </rPr>
          <t>1 - Código
2 - Descrição
3 - Data início
4 - Data fim
5 - Comando
6 - Mensagem</t>
        </r>
      </text>
    </comment>
    <comment ref="E131" authorId="2" shapeId="0" xr:uid="{0FFC6908-E0A0-45AB-9A51-609C8E6711D2}">
      <text>
        <r>
          <rPr>
            <sz val="9"/>
            <color indexed="81"/>
            <rFont val="Segoe UI"/>
            <charset val="1"/>
          </rPr>
          <t xml:space="preserve">1 - Escala de trabalho
</t>
        </r>
      </text>
    </comment>
    <comment ref="D132" authorId="2" shapeId="0" xr:uid="{3EA41458-3130-4B59-A62A-3848C0D0DB05}">
      <text>
        <r>
          <rPr>
            <sz val="9"/>
            <color indexed="81"/>
            <rFont val="Segoe UI"/>
            <charset val="1"/>
          </rPr>
          <t>1 - Codigo
2 - Evento
3 - Comando
4 - Mensagem</t>
        </r>
      </text>
    </comment>
    <comment ref="E132" authorId="2" shapeId="0" xr:uid="{C451109E-2C40-43F0-8817-84685FB9311D}">
      <text>
        <r>
          <rPr>
            <sz val="9"/>
            <color indexed="81"/>
            <rFont val="Segoe UI"/>
            <charset val="1"/>
          </rPr>
          <t>1 - Escala de trabalho
2 - Registro de Ponto
3 - Evento</t>
        </r>
      </text>
    </comment>
    <comment ref="D133" authorId="2" shapeId="0" xr:uid="{BEAC976E-353C-4EA8-8732-D2B2AFE6EB98}">
      <text>
        <r>
          <rPr>
            <sz val="9"/>
            <color indexed="81"/>
            <rFont val="Segoe UI"/>
            <charset val="1"/>
          </rPr>
          <t>1 - Código
2 - Descrição da escala
3 - Tipo de recorrência 
4 - Data início
5 - Data fim
6 - Chefia imediata
7 - Dia da semana
8 - Período
9 - Mês
10 - Dia
11 - Hora início
12 - Hora fim
13 - Servidor
14 - Jornada
15 - Comando
16 - Mensagem</t>
        </r>
      </text>
    </comment>
    <comment ref="E133" authorId="2" shapeId="0" xr:uid="{48C4C3BA-E8C2-4C55-9E29-55F92D965E6B}">
      <text>
        <r>
          <rPr>
            <sz val="9"/>
            <color indexed="81"/>
            <rFont val="Segoe UI"/>
            <charset val="1"/>
          </rPr>
          <t>1-Escala de trabalho
2-Servidor
3-Template Escala de Trabalho</t>
        </r>
      </text>
    </comment>
    <comment ref="D134" authorId="1" shapeId="0" xr:uid="{6CA7BF8E-A005-495B-82F7-16C12313217F}">
      <text>
        <r>
          <rPr>
            <sz val="9"/>
            <color indexed="81"/>
            <rFont val="Segoe UI"/>
            <family val="2"/>
          </rPr>
          <t>1 - Código
2 - Código do Item
3 - Dia da Semana
4 - Período
5 - Mês
6- Dia do Mês
7 - Hora início
8 - Hora fim
9 - Comando
10 - Mensagem</t>
        </r>
      </text>
    </comment>
    <comment ref="E134" authorId="1" shapeId="0" xr:uid="{4F87266E-F31B-4D0B-9F41-DD57220CC32F}">
      <text>
        <r>
          <rPr>
            <sz val="9"/>
            <color indexed="81"/>
            <rFont val="Segoe UI"/>
            <family val="2"/>
          </rPr>
          <t>1 - Escala
2 - Mês
3 - Dia do Mês
4 - Período</t>
        </r>
      </text>
    </comment>
    <comment ref="D135" authorId="1" shapeId="0" xr:uid="{B512292C-DA2E-4151-A49F-E7966CA15ED2}">
      <text>
        <r>
          <rPr>
            <sz val="9"/>
            <color indexed="81"/>
            <rFont val="Segoe UI"/>
            <family val="2"/>
          </rPr>
          <t>1 - Código
2 - Código do Item
3 - Dia da Semana
4 - Período
5 - Mês
6- Dia do Mês
7 - Hora início
8 - Hora fim
9 - Comando
10 - Mensagem</t>
        </r>
      </text>
    </comment>
    <comment ref="E135" authorId="1" shapeId="0" xr:uid="{E6ADFB93-CBA2-49DA-9BF7-6C8AFFE914C9}">
      <text>
        <r>
          <rPr>
            <sz val="9"/>
            <color indexed="81"/>
            <rFont val="Segoe UI"/>
            <family val="2"/>
          </rPr>
          <t>1 - Escala
2 - Mês
3 - Dia do Mês
4 - Período</t>
        </r>
      </text>
    </comment>
    <comment ref="D136" authorId="1" shapeId="0" xr:uid="{FA24BF06-3778-4F7B-8980-2309F0831BFA}">
      <text>
        <r>
          <rPr>
            <sz val="9"/>
            <color indexed="81"/>
            <rFont val="Segoe UI"/>
            <family val="2"/>
          </rPr>
          <t>1 - Código
2 - Código do Item
3 - Comando
4 - Mensagem</t>
        </r>
      </text>
    </comment>
    <comment ref="E136" authorId="1" shapeId="0" xr:uid="{ECDC1DB8-47B4-4891-BD95-E4DED0584941}">
      <text>
        <r>
          <rPr>
            <sz val="9"/>
            <color indexed="81"/>
            <rFont val="Segoe UI"/>
            <family val="2"/>
          </rPr>
          <t>1 - Escala</t>
        </r>
      </text>
    </comment>
    <comment ref="D139" authorId="2" shapeId="0" xr:uid="{42E80AC7-29BE-475C-8A76-191EE0395D28}">
      <text>
        <r>
          <rPr>
            <sz val="9"/>
            <color indexed="81"/>
            <rFont val="Segoe UI"/>
            <family val="2"/>
          </rPr>
          <t>1 - Código
2 - Dia 
3 - Servidor
4 - Evento
5 - data
6 - hora início
7 - hora fim
8 - Situação evento
9 - Escala</t>
        </r>
      </text>
    </comment>
    <comment ref="E139" authorId="2" shapeId="0" xr:uid="{AA570348-342D-4EB4-9527-15339A90EAEA}">
      <text>
        <r>
          <rPr>
            <sz val="9"/>
            <color indexed="81"/>
            <rFont val="Segoe UI"/>
            <family val="2"/>
          </rPr>
          <t>1 - Evento
2 - Calendário
3 - Feriado</t>
        </r>
      </text>
    </comment>
    <comment ref="D140" authorId="2" shapeId="0" xr:uid="{BF007F47-750B-41B3-96D9-7158AB0F2320}">
      <text>
        <r>
          <rPr>
            <sz val="9"/>
            <color indexed="81"/>
            <rFont val="Segoe UI"/>
            <family val="2"/>
          </rPr>
          <t>1 - Código
2 - Dia 
3 - Servidor
4 - Evento
5 - data
6 - hora início
7 - hora fim
8 - Situação evento
9 - Vínculo
10 - Escala
11 - Chefia Imediata (Outros Eventos)
12 - Servidor Subordinado
13 - Comando
14 - Mensagem</t>
        </r>
      </text>
    </comment>
    <comment ref="E140" authorId="2" shapeId="0" xr:uid="{2A2A5E0D-C8DF-4BD9-A9A2-5D6DDE743BE5}">
      <text>
        <r>
          <rPr>
            <sz val="9"/>
            <color indexed="81"/>
            <rFont val="Segoe UI"/>
            <family val="2"/>
          </rPr>
          <t>1 - Evento
2 - Servidor
3 - Escala de trabalho
4 - Parametro
5 - Ocorrencia
6 - Chefia Imediata</t>
        </r>
      </text>
    </comment>
    <comment ref="D141" authorId="2" shapeId="0" xr:uid="{4C54EBED-88D8-4995-BD1D-6A7E637A998A}">
      <text>
        <r>
          <rPr>
            <sz val="9"/>
            <color indexed="81"/>
            <rFont val="Segoe UI"/>
            <family val="2"/>
          </rPr>
          <t>1 - Código
2 - Dia 
3 - Servidor
4 - Evento
5 - data
6 - hora início
7 - hora fim
8 - Situação evento
9 - Vínculo
10 - Escala
11 - Chefia Imediata (Outros Eventos)
12 - Servidor Subordinado
13 - Comando
14 - Mensagem</t>
        </r>
      </text>
    </comment>
    <comment ref="E141" authorId="2" shapeId="0" xr:uid="{0833AE32-A329-4AEB-A079-D05407E457DA}">
      <text>
        <r>
          <rPr>
            <sz val="9"/>
            <color indexed="81"/>
            <rFont val="Segoe UI"/>
            <family val="2"/>
          </rPr>
          <t>1 - Evento
2 - Servidor
3 - Escala de trabalho
4 - Parametro
5 - Ocorrencia
6 - Chefia Imediata</t>
        </r>
      </text>
    </comment>
    <comment ref="D142" authorId="2" shapeId="0" xr:uid="{8317B051-568C-42EA-81F0-589C620A7163}">
      <text>
        <r>
          <rPr>
            <sz val="9"/>
            <color indexed="81"/>
            <rFont val="Segoe UI"/>
            <family val="2"/>
          </rPr>
          <t>1 - Código
2 - Dia 
3 - Servidor
4 - Evento
5 - data
6 - hora início
7 - hora fim
8 - Situação evento
9 - Vínculo
10 - Escala
11 - Chefia Imediata (Outros Eventos)
12 - Servidor Subordinado
13 - Comando
14 - Mensagem</t>
        </r>
      </text>
    </comment>
    <comment ref="E142" authorId="2" shapeId="0" xr:uid="{D1B31A94-16B9-4A1E-9EA3-C88C716147F3}">
      <text>
        <r>
          <rPr>
            <sz val="9"/>
            <color indexed="81"/>
            <rFont val="Segoe UI"/>
            <family val="2"/>
          </rPr>
          <t>1 - Evento
2 - Servidor
3 - Escala de trabalho
4 - Parametro
5 - Ocorrencia
6 - Chefia Imediata</t>
        </r>
      </text>
    </comment>
    <comment ref="D143" authorId="2" shapeId="0" xr:uid="{C9DDB3DE-23F0-4C4B-97D0-781F5B48EC1E}">
      <text>
        <r>
          <rPr>
            <sz val="9"/>
            <color indexed="81"/>
            <rFont val="Segoe UI"/>
            <family val="2"/>
          </rPr>
          <t>1 - Código
2 - Descrição
3 - Comando
4 - Mensagem</t>
        </r>
      </text>
    </comment>
    <comment ref="E143" authorId="2" shapeId="0" xr:uid="{0E324387-7445-42BA-BEBA-1DAE52211ACC}">
      <text>
        <r>
          <rPr>
            <sz val="9"/>
            <color indexed="81"/>
            <rFont val="Segoe UI"/>
            <family val="2"/>
          </rPr>
          <t>1 - Evento</t>
        </r>
      </text>
    </comment>
    <comment ref="D144" authorId="2" shapeId="0" xr:uid="{740274C6-44C8-4291-B9A0-49A266BA0C6C}">
      <text>
        <r>
          <rPr>
            <sz val="9"/>
            <color indexed="81"/>
            <rFont val="Segoe UI"/>
            <family val="2"/>
          </rPr>
          <t>1 - Código
2 - Setor
3 - Descrição da escala
4 - Data 
5 - Hora inicio
6 - Hora fim 
7 - Situação
8 - Nome do Usuário
9 - Comando
10 - Mensagem</t>
        </r>
      </text>
    </comment>
    <comment ref="E144" authorId="2" shapeId="0" xr:uid="{9F7D17A4-8FB8-47EE-B009-948BB4028DA3}">
      <text>
        <r>
          <rPr>
            <sz val="9"/>
            <color indexed="81"/>
            <rFont val="Segoe UI"/>
            <family val="2"/>
          </rPr>
          <t>1 - Evento
2 - Servidor
3 - Escala de trabalho
4 - Parametro
5 - Ocorrencia</t>
        </r>
      </text>
    </comment>
    <comment ref="D147" authorId="2" shapeId="0" xr:uid="{F0BF8CE9-09AC-4768-A679-EE08186C6CF9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Estado
11 - Cidade
12 - Observação
13 - Motivo do comparecimento
14 - Categoria
15 - Parentesco da categoria familiar
16 - Nome do profissional
17 - Conselho
18 - Classe profissional
19 - Nº Conselho
20 - Nome do Laboratório/Instituição de Saúde
21 - Inscrição no CNPJ
22 - Nome do responsável pela emissão da declaração
23 - Arquivo
24 - Situação
25 - Data Inclusão
26 - UF Conselho
27 - Matricula Responsavel
28 - Resonsável</t>
        </r>
      </text>
    </comment>
    <comment ref="E147" authorId="2" shapeId="0" xr:uid="{03DA5AE6-5BD7-4F44-B304-8221AAED320F}">
      <text>
        <r>
          <rPr>
            <sz val="9"/>
            <color indexed="81"/>
            <rFont val="Segoe UI"/>
            <family val="2"/>
          </rPr>
          <t>1 - Ocorrência
2 - Permanência
3 - Permanência Parcial
4 - Estado
5 - Cidade
6 - Motivo do Comparecimento
7 - Categoria
8 - Categoria Familiar
9 - Conselho
10 - Situação
11 - Número Conselho</t>
        </r>
      </text>
    </comment>
    <comment ref="D148" authorId="2" shapeId="0" xr:uid="{651D6B98-A52D-4E22-9AC8-5C309F06DA23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Estado
11 - Cidade
12 - Observação
13 - Motivo do comparecimento
14 - Categoria
15 - Parentesco da categoria familiar
16 - Nome do profissional
17 - Conselho
18 - Classe profissional
19 - Nº Conselho
20 - Nome do Laboratório/Instituição de Saúde
21 - Inscrição no CNPJ
22 - Nome do responsável pela emissão da declaração
23 - Arquivo
24 - Situação
25 - Data Inclusão
26 - UF Conselho
27 - Comando
28 - Mensagem</t>
        </r>
      </text>
    </comment>
    <comment ref="E148" authorId="2" shapeId="0" xr:uid="{DE6AB4D5-448D-4E6D-8E00-9761B528F38D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49" authorId="1" shapeId="0" xr:uid="{41C20098-B634-4839-A477-73061034851A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49" authorId="1" shapeId="0" xr:uid="{63701E93-68CB-499B-BB25-B5FC9544DA8F}">
      <text>
        <r>
          <rPr>
            <sz val="9"/>
            <color indexed="81"/>
            <rFont val="Segoe UI"/>
            <family val="2"/>
          </rPr>
          <t>1 - Permanência</t>
        </r>
      </text>
    </comment>
    <comment ref="D150" authorId="1" shapeId="0" xr:uid="{99A3797E-6572-4096-A7CB-ECD80DA18BA6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0" authorId="1" shapeId="0" xr:uid="{2974C435-8F05-4280-8599-C8A4C5BE12B7}">
      <text>
        <r>
          <rPr>
            <sz val="9"/>
            <color indexed="81"/>
            <rFont val="Segoe UI"/>
            <family val="2"/>
          </rPr>
          <t>1 - Permanência Parcial</t>
        </r>
      </text>
    </comment>
    <comment ref="D151" authorId="1" shapeId="0" xr:uid="{17F713D9-A3CB-4625-A9BD-A1A06F3474F4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1" authorId="1" shapeId="0" xr:uid="{A8E4F8CA-D1D9-4025-81E9-4CAC739BCCA1}">
      <text>
        <r>
          <rPr>
            <sz val="9"/>
            <color indexed="81"/>
            <rFont val="Segoe UI"/>
            <family val="2"/>
          </rPr>
          <t>1 - Estado</t>
        </r>
      </text>
    </comment>
    <comment ref="D152" authorId="1" shapeId="0" xr:uid="{1B1C2705-98AC-433C-96B0-A7255DD734AE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2" authorId="1" shapeId="0" xr:uid="{59EC0C6A-F521-4765-9C32-92857FB69829}">
      <text>
        <r>
          <rPr>
            <sz val="9"/>
            <color indexed="81"/>
            <rFont val="Segoe UI"/>
            <family val="2"/>
          </rPr>
          <t>1 - Cidade</t>
        </r>
      </text>
    </comment>
    <comment ref="D153" authorId="1" shapeId="0" xr:uid="{4392C32F-1143-4A04-BC1B-90A2711300E4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3" authorId="1" shapeId="0" xr:uid="{38EC37F6-E9EC-4F58-A4BB-B076A793688E}">
      <text>
        <r>
          <rPr>
            <sz val="9"/>
            <color indexed="81"/>
            <rFont val="Segoe UI"/>
            <family val="2"/>
          </rPr>
          <t>1 - Motivo Comparecimento</t>
        </r>
      </text>
    </comment>
    <comment ref="D154" authorId="1" shapeId="0" xr:uid="{B43A0AF1-3A64-41DC-BD22-EEC0B8D78BEE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4" authorId="1" shapeId="0" xr:uid="{1360F775-A82B-4E39-BF53-EAD5088E87CE}">
      <text>
        <r>
          <rPr>
            <sz val="9"/>
            <color indexed="81"/>
            <rFont val="Segoe UI"/>
            <family val="2"/>
          </rPr>
          <t>1 - Categoria</t>
        </r>
      </text>
    </comment>
    <comment ref="D155" authorId="1" shapeId="0" xr:uid="{E608163B-C224-420B-A3E2-662DE49D8CC1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5" authorId="1" shapeId="0" xr:uid="{3115E40B-7A9D-4664-9E13-B2A7F3E03B6F}">
      <text>
        <r>
          <rPr>
            <sz val="9"/>
            <color indexed="81"/>
            <rFont val="Segoe UI"/>
            <family val="2"/>
          </rPr>
          <t>1 - Categoria Familiar</t>
        </r>
      </text>
    </comment>
    <comment ref="D156" authorId="1" shapeId="0" xr:uid="{F1E16697-A780-44C4-BBA7-141B00245194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6" authorId="1" shapeId="0" xr:uid="{19527FC9-DC5F-4AFB-A0F4-B104043B4ECB}">
      <text>
        <r>
          <rPr>
            <sz val="9"/>
            <color indexed="81"/>
            <rFont val="Segoe UI"/>
            <family val="2"/>
          </rPr>
          <t>1 - Conselho</t>
        </r>
      </text>
    </comment>
    <comment ref="D157" authorId="1" shapeId="0" xr:uid="{2475626C-07C6-462C-AB54-40373AC7A7F5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57" authorId="1" shapeId="0" xr:uid="{A29F9DC0-AB93-44E2-BA3D-0096BB8D2412}">
      <text>
        <r>
          <rPr>
            <sz val="9"/>
            <color indexed="81"/>
            <rFont val="Segoe UI"/>
            <family val="2"/>
          </rPr>
          <t>1 - Número Conselho</t>
        </r>
      </text>
    </comment>
    <comment ref="D158" authorId="2" shapeId="0" xr:uid="{1DD25AB4-49C0-4977-B032-6B1FCD920E27}">
      <text>
        <r>
          <rPr>
            <sz val="9"/>
            <color indexed="81"/>
            <rFont val="Segoe UI"/>
            <family val="2"/>
          </rPr>
          <t>1 - Código
2 - Permanência
3 - Período da permanência parcial
4 - Data e Hora Início
5 - Data e Hora Fim
6 - Estado
7 - Cidade
8 - Observação
9 - Motivo do comparecimento
10 - Categoria
11 - Parentesco da categoria familiar
12 - Nome do profissional
13 - Conselho
14 - Classe profissional
15 - Nº Conselho
16 - Nome do Laboratório/Instituição de Saúde
17 - Inscrição no CNPJ
18 - Nome do responsável pela emissão da declaração
19 - Arquivo
20 - UF Conselho
21 - Comando
22 - Mensagem</t>
        </r>
      </text>
    </comment>
    <comment ref="E158" authorId="2" shapeId="0" xr:uid="{AC3AD1E5-98F7-4DA5-9537-60B918AEC183}">
      <text>
        <r>
          <rPr>
            <sz val="9"/>
            <color indexed="81"/>
            <rFont val="Segoe UI"/>
            <family val="2"/>
          </rPr>
          <t>1-Servidor
2-Ocorrencia
3-Conselho
4-Orgão
5-Setor</t>
        </r>
      </text>
    </comment>
    <comment ref="D159" authorId="2" shapeId="0" xr:uid="{2236028B-8983-4291-B99E-580A0D0763E9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Estado
11 - Cidade
12 - Observação
13 - Motivo do comparecimento
14 - Categoria
15 - Parentesco da categoria familiar
16 - Nome do profissional
17 - Conselho
18 - Classe profissional
19 - Nº Conselho
20 - Nome do Laboratório/Instituição de Saúde
21 - Inscrição no CNPJ
22 - Nome do responsável pela emissão da declaração
23 - Arquivo
24 - UF Conselho</t>
        </r>
      </text>
    </comment>
    <comment ref="E159" authorId="2" shapeId="0" xr:uid="{8D7A3E48-08B4-4CBB-B2E7-4CD8B0F06B17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60" authorId="2" shapeId="0" xr:uid="{EB0CD5E1-B148-4C1B-9177-7054A6548E8B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Estado
11 - Cidade
12 - Observação
13 - Motivo do comparecimento
14 - Categoria
15 - Parentesco da categoria familiar
16 - Nome do profissional
17 - Conselho
18 - Classe profissional
19 - Nº Conselho
20 - Nome do Laboratório/Instituição de Saúde
21 - Inscrição no CNPJ
22 - Nome do responsável pela emissão da declaração
23 - Arquivo
24 - UF Conselho
25 - Comando
26 - Mensagem</t>
        </r>
      </text>
    </comment>
    <comment ref="E160" authorId="2" shapeId="0" xr:uid="{CE8FB1CE-9BAA-4A2C-97C9-03FBA8DFDF61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61" authorId="2" shapeId="0" xr:uid="{D58ABA2F-00B9-4EEB-8BBA-F04287B41F6D}">
      <text>
        <r>
          <rPr>
            <sz val="9"/>
            <color indexed="81"/>
            <rFont val="Segoe UI"/>
            <family val="2"/>
          </rPr>
          <t>1 - Código
2 - Arquivo
3 - Comando
4 - Mensagem</t>
        </r>
      </text>
    </comment>
    <comment ref="E161" authorId="2" shapeId="0" xr:uid="{F7DF0F7E-D1AD-483D-A57F-A3365B53C317}">
      <text>
        <r>
          <rPr>
            <sz val="9"/>
            <color indexed="81"/>
            <rFont val="Segoe UI"/>
            <family val="2"/>
          </rPr>
          <t xml:space="preserve">1 - Ocorrencia
</t>
        </r>
      </text>
    </comment>
    <comment ref="D164" authorId="2" shapeId="0" xr:uid="{1D9294B6-1D65-423A-9103-C3D626530303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Nome responsável
11 - Matrícula responsavel
12 - Estado
13 - Cidade
14 - Observação
15 - Arquivo
16 - Situação
17 - Data Inclusão
17 - Comando
18 - Mensagem</t>
        </r>
      </text>
    </comment>
    <comment ref="E164" authorId="2" shapeId="0" xr:uid="{AEAAFB3C-D6E1-4F28-8C51-B9484A117338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65" authorId="1" shapeId="0" xr:uid="{85666145-31BE-480A-8BE7-28FCCAD490B6}">
      <text>
        <r>
          <rPr>
            <sz val="9"/>
            <color indexed="81"/>
            <rFont val="Segoe UI"/>
            <family val="2"/>
          </rPr>
          <t>1 - Código
2 - Matricula
3 - CPF
4 - Nome
5 - Comando</t>
        </r>
      </text>
    </comment>
    <comment ref="E165" authorId="1" shapeId="0" xr:uid="{C5810481-4CBB-4659-A3FC-6B16DD6C9F3E}">
      <text>
        <r>
          <rPr>
            <sz val="9"/>
            <color indexed="81"/>
            <rFont val="Segoe UI"/>
            <family val="2"/>
          </rPr>
          <t>1 - Pessoa</t>
        </r>
      </text>
    </comment>
    <comment ref="D166" authorId="2" shapeId="0" xr:uid="{5B32766A-E053-45D0-9EED-D6706176E85E}">
      <text>
        <r>
          <rPr>
            <sz val="9"/>
            <color indexed="81"/>
            <rFont val="Segoe UI"/>
            <family val="2"/>
          </rPr>
          <t>1 -Orgao
1 - Código
2 - Código ocorrência
3 - Permanência
4 - Período da permanência parcial
5 - Data e Hora Início
6 - Data e Hora Fim
7 - Nome responsável
8 - Matrícula responsavel
9 - Estado
10 - Cidade
11 - Observação
12 - Arquivo
13 - Comando
14 - Mensagem</t>
        </r>
      </text>
    </comment>
    <comment ref="E166" authorId="2" shapeId="0" xr:uid="{4500A795-7619-41B9-88FB-65501ACDA5B9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67" authorId="2" shapeId="0" xr:uid="{36B29B7A-0236-493C-8870-6C9A95100263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Nome responsável
11 - Matrícula responsavel
12 - Estado
13 - Cidade
14 - Observação
15 - Arquivo</t>
        </r>
      </text>
    </comment>
    <comment ref="E167" authorId="2" shapeId="0" xr:uid="{2B18751A-B34D-4400-9F47-A61A7050650A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68" authorId="2" shapeId="0" xr:uid="{34DEDA85-17FD-419C-8B9F-5E9145C90510}">
      <text>
        <r>
          <rPr>
            <sz val="9"/>
            <color indexed="81"/>
            <rFont val="Segoe UI"/>
            <family val="2"/>
          </rPr>
          <t>1 - Código
2 - Órgão
3 - Setor
4 - Nome Servidor
5 - Código ocorrência
6 - Permanência
7 - Período da permanência parcial
8 - Data e Hora Início
9 - Data e Hora Fim
10 - Nome responsável
11 - Matrícula responsavel
12 - Estado
13 - Cidade
14 - Observação
15 - Arquivo
16 - Comando
17 - Mensagem</t>
        </r>
      </text>
    </comment>
    <comment ref="E168" authorId="2" shapeId="0" xr:uid="{7D7F0885-5D60-4305-A611-FDFA19D70164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71" authorId="2" shapeId="0" xr:uid="{DB7697BE-A572-4D78-91E4-2BFAC4F7F627}">
      <text>
        <r>
          <rPr>
            <sz val="9"/>
            <color indexed="81"/>
            <rFont val="Segoe UI"/>
            <family val="2"/>
          </rPr>
          <t>1 - Código
1 - Situacao 
2 - Nome
3 - Ocorrencia
4 - data inicio
5 - data fim 
6 - inclusão
7 - Comando
8 - Mensagem</t>
        </r>
      </text>
    </comment>
    <comment ref="E171" authorId="2" shapeId="0" xr:uid="{9AE96D08-83FD-401D-8CE3-EF320792A679}">
      <text>
        <r>
          <rPr>
            <sz val="9"/>
            <color indexed="81"/>
            <rFont val="Segoe UI"/>
            <family val="2"/>
          </rPr>
          <t>1 - Servidor
2 - Ocorrencia</t>
        </r>
      </text>
    </comment>
    <comment ref="D172" authorId="1" shapeId="0" xr:uid="{2DA0A43F-1267-4738-BFD2-9630D0DF3FEC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72" authorId="1" shapeId="0" xr:uid="{C66B6FD1-0BB7-4170-BC9A-DC0B3A3591B1}">
      <text>
        <r>
          <rPr>
            <sz val="9"/>
            <color indexed="81"/>
            <rFont val="Segoe UI"/>
            <family val="2"/>
          </rPr>
          <t>1 - Situação</t>
        </r>
      </text>
    </comment>
    <comment ref="D173" authorId="2" shapeId="0" xr:uid="{50392804-5A94-4AA2-9F0E-D2359E1DA7A0}">
      <text>
        <r>
          <rPr>
            <sz val="9"/>
            <color indexed="81"/>
            <rFont val="Segoe UI"/>
            <family val="2"/>
          </rPr>
          <t>1 - Codigo
2 - Comando
3 - Mensagem</t>
        </r>
      </text>
    </comment>
    <comment ref="E173" authorId="2" shapeId="0" xr:uid="{9F2870DB-0DE7-4631-9042-2A7B16804C82}">
      <text>
        <r>
          <rPr>
            <sz val="9"/>
            <color indexed="81"/>
            <rFont val="Segoe UI"/>
            <family val="2"/>
          </rPr>
          <t>1 - Ocorrencia</t>
        </r>
      </text>
    </comment>
    <comment ref="D176" authorId="2" shapeId="0" xr:uid="{51619369-A123-45DB-8EFE-E514DE5810BE}">
      <text>
        <r>
          <rPr>
            <sz val="9"/>
            <color indexed="81"/>
            <rFont val="Segoe UI"/>
            <family val="2"/>
          </rPr>
          <t xml:space="preserve">1 - Órgão
2 - Setor
3 - Nome Usuario
4 - Ano 
5 - Mes
6 - Situacao
7 - Ocorrencia
8 - Data e Hora Início
9 - Data e Hora Fim
10 - Inclusão
11 - CMD
12 - MSG
</t>
        </r>
      </text>
    </comment>
    <comment ref="E176" authorId="2" shapeId="0" xr:uid="{C3B5AAD3-F1F4-417E-89B4-8701A077298A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77" authorId="2" shapeId="0" xr:uid="{C1765DE2-FDC0-4B9F-9FDA-F26CEA4BD778}">
      <text>
        <r>
          <rPr>
            <sz val="9"/>
            <color indexed="81"/>
            <rFont val="Segoe UI"/>
            <family val="2"/>
          </rPr>
          <t xml:space="preserve">1 - Codigo
2 - CMD
3 - MSG
</t>
        </r>
      </text>
    </comment>
    <comment ref="E177" authorId="2" shapeId="0" xr:uid="{1E3F63DC-6013-4207-82B3-E72BB4FF9B28}">
      <text>
        <r>
          <rPr>
            <sz val="9"/>
            <color indexed="81"/>
            <rFont val="Segoe UI"/>
            <family val="2"/>
          </rPr>
          <t xml:space="preserve">1 - Ocorrencia
</t>
        </r>
      </text>
    </comment>
    <comment ref="D178" authorId="2" shapeId="0" xr:uid="{D1D52C28-3F56-4F16-B8D9-187E8B647E81}">
      <text>
        <r>
          <rPr>
            <sz val="9"/>
            <color indexed="81"/>
            <rFont val="Segoe UI"/>
            <charset val="1"/>
          </rPr>
          <t xml:space="preserve">1 - Órgão
2 - Setor
3 - Nome Usuário
4 - Código ocorrência
5 - Motivo
6 - Categoria
7 - Permanência
8 - Período
9 - Data e Hora Início
10 - Data e Hora Fim
11 - Nome do responsável
12 - Matrícula/CPF do responsável
13 - Estado
14 - Cidade
15 - Observação
16 - Upload Arquivo
17-CMD
18-MSG
</t>
        </r>
      </text>
    </comment>
    <comment ref="E178" authorId="2" shapeId="0" xr:uid="{5DAA2F4C-8743-4EF0-83EF-F7050CC5EC10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79" authorId="2" shapeId="0" xr:uid="{BA4A6752-88D2-475D-B669-7A422EBF372F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ocorrência;
5 -Motivo;
6 -Categoria;
7 -Permanência;
8 -Período;
9 -Data e Hora Início;
10-Data e Hora Fim;
11-Nome do responsável;
12-Matrícula/CPF do responsável;
13-Estado;
14-Cidade;
15-Observação;
16-Upload Arquivo;
17-CMD
18-MSG
</t>
        </r>
      </text>
    </comment>
    <comment ref="E179" authorId="2" shapeId="0" xr:uid="{5F105CAA-A33F-47C0-B17B-4C6AD4270101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0" authorId="2" shapeId="0" xr:uid="{B7AF9DF3-7FE8-4D2A-A276-3BB62A0A5DD0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ocorrência;
5 -Motivo;
6 -Categoria;
7 -Permanência;
8 -Período;
9 -Data e Hora Início;
10-Data e Hora Fim;
11-Nome do responsável;
12-Matrícula/CPF do responsável;
13-Estado;
14-Cidade;
15-Observação;
16-Upload Arquivo;
17-CMD
18-MSG
</t>
        </r>
      </text>
    </comment>
    <comment ref="E180" authorId="2" shapeId="0" xr:uid="{22D8E736-A216-482A-8AA4-35E357DE5431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3" authorId="2" shapeId="0" xr:uid="{FEE828D9-66DF-473A-9BFE-16E0F01C3923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15-Nome do profissional;
16-Conselho;
17-Classe profissional;
18-UF (conselho);
19-Nº Conselho;
20-Nome do Laboratório/Instituição de Saúde;
21-Inscrição no CNPJ;
22-Nome do responsável pela emissão da declaração;
23-Anexar Arquivos;
24-CMD
25-MSG</t>
        </r>
      </text>
    </comment>
    <comment ref="E183" authorId="2" shapeId="0" xr:uid="{D8C26E7E-5923-4A84-91A9-2AF7BF26DC55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4" authorId="2" shapeId="0" xr:uid="{7DBC0139-7DC3-416C-95C2-F9B93574D9D6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15-Nome do profissional;
16-Conselho;
17-Classe profissional;
18-UF (conselho);
19-Nº Conselho;
20-Nome do Laboratório/Instituição de Saúde;
21-Inscrição no CNPJ;
22-Nome do responsável pela emissão da declaração;
23-Anexar Arquivos;
24-CMD
25-MSG</t>
        </r>
      </text>
    </comment>
    <comment ref="E184" authorId="2" shapeId="0" xr:uid="{6AFC90D3-1177-45AC-84D6-AA24257B65DE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5" authorId="2" shapeId="0" xr:uid="{ADD037C0-3DD1-4091-8E51-0B06152615FD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15-Nome do profissional;
16-Conselho;
17-Classe profissional;
18-UF (conselho);
19-Nº Conselho;
20-Nome do Laboratório/Instituição de Saúde;
21-Inscrição no CNPJ;
22-Nome do responsável pela emissão da declaração;
23-Anexar Arquivos;
24-CMD
25-MSG</t>
        </r>
      </text>
    </comment>
    <comment ref="E185" authorId="2" shapeId="0" xr:uid="{DD94C88E-E0C4-4184-A4DF-F6B0CACBD939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6" authorId="2" shapeId="0" xr:uid="{62498064-A7F3-4EE7-A6A3-E2112954280C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15-CNPJ
16-Laboratorio
17-Responsável
18-Anexar Arquivos;
19-CMD
20-MSG</t>
        </r>
      </text>
    </comment>
    <comment ref="E186" authorId="2" shapeId="0" xr:uid="{E87712DA-ABF3-44CE-BEF2-150FD96DF2E5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7" authorId="2" shapeId="0" xr:uid="{CA3741B5-E7E4-4EAF-B75D-6DBCC9CC89F6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15-CNPJ
16-Laboratorio
17-Responsável
18-Anexar Arquivos;
19-CMD
20-MSG</t>
        </r>
      </text>
    </comment>
    <comment ref="E187" authorId="2" shapeId="0" xr:uid="{AB87F564-2AE8-4635-8A0F-9CB4E416BD6F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88" authorId="2" shapeId="0" xr:uid="{0A4AA1B6-D6CB-4FB0-8662-82009A5353B2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ocorrência;
5 -Permanência;
6 -Período;
7 -Data e Hora Início;
8 -Data e Hora Fim;
9 -Estado;
10-Cidade;
11-Observação;
12-Motivo do comparecimento; 
13-Categoria; 
14-Parentesco;
15-CNPJ
16-Laboratorio
17-Responsável
18-Anexar Arquivos;
19-CMD
20-MSG</t>
        </r>
      </text>
    </comment>
    <comment ref="E188" authorId="2" shapeId="0" xr:uid="{FD8D94BA-4961-4C03-B6C1-E9D64B852728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1" authorId="2" shapeId="0" xr:uid="{82351CFC-A62A-4968-B0BA-41A68C3CA316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ocorrência: 
5 -Permanência;
6 -Período;
7 -Data e Hora Início;
8 -Data e Hora Fim;
9 -Nome do responsável;
10-Matrícula/CPF do responsável;
11-Estado;
12-Cidade;
13-Observação;
14-Upload Arquivo;
15-CMD
16-MSG</t>
        </r>
      </text>
    </comment>
    <comment ref="E191" authorId="2" shapeId="0" xr:uid="{F04ADE41-5C89-4E81-8213-156597E7CF41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2" authorId="2" shapeId="0" xr:uid="{94E949E6-583C-4DBA-82B9-87170A5A9D2D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ocorrência: 
5 -Permanência;
6 -Período;
7 -Data e Hora Início;
8 -Data e Hora Fim;
9 -Nome do responsável;
10-Matrícula/CPF do responsável;
11-Estado;
12-Cidade;
13-Observação;
14-Upload Arquivo;
15-CMD
16-MSG</t>
        </r>
      </text>
    </comment>
    <comment ref="E192" authorId="2" shapeId="0" xr:uid="{D5CB796F-AF49-4BB5-AFC8-D57132F3F374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3" authorId="2" shapeId="0" xr:uid="{6B83891E-EC10-45CA-B4B9-0B88A87CAE07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ocorrência: 
5 -Permanência;
6 -Período;
7 -Data e Hora Início;
8 -Data e Hora Fim;
9 -Nome do responsável;
10-Matrícula/CPF do responsável;
11-Estado;
12-Cidade;
13-Observação;
14-Upload Arquivo;
15-CMD
16-MSG</t>
        </r>
      </text>
    </comment>
    <comment ref="E193" authorId="2" shapeId="0" xr:uid="{7A37E72F-8C56-4A43-B5D2-D03013D01352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6" authorId="2" shapeId="0" xr:uid="{880A3FEC-34B6-47F0-AA7E-3051FF7EFC0D}">
      <text>
        <r>
          <rPr>
            <sz val="9"/>
            <color indexed="81"/>
            <rFont val="Segoe UI"/>
            <charset val="1"/>
          </rPr>
          <t xml:space="preserve">
1 -Órgão;
2 -Setor;
3 -Nome Usuário;
4 -Código ocorrência: 
5 -Permanência;
6 -Período;
7 -Data e Hora Início;
8 -Data e Hora Fim;
9 -Nome do responsável;
10-Matrícula/CPF do responsável;
11-Estado;
12-Cidade;
13-Observação;
14-Upload Arquivo;
15-CMD
16-MSG</t>
        </r>
      </text>
    </comment>
    <comment ref="E196" authorId="2" shapeId="0" xr:uid="{DCB1230F-0133-4F9A-824C-1280CD65D012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197" authorId="1" shapeId="0" xr:uid="{B8AEFFBC-668F-4320-ADF2-9705A2868138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97" authorId="1" shapeId="0" xr:uid="{CF649B4E-D463-4D6F-B3CD-2E8643927BCE}">
      <text>
        <r>
          <rPr>
            <sz val="9"/>
            <color indexed="81"/>
            <rFont val="Segoe UI"/>
            <family val="2"/>
          </rPr>
          <t xml:space="preserve">1 - Órgão
</t>
        </r>
      </text>
    </comment>
    <comment ref="D198" authorId="1" shapeId="0" xr:uid="{5724E8CC-2D7B-4EF4-9BA8-A09A381132E5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98" authorId="1" shapeId="0" xr:uid="{D1DF5B1A-F558-44AD-97FC-08782ED218AA}">
      <text>
        <r>
          <rPr>
            <sz val="9"/>
            <color indexed="81"/>
            <rFont val="Segoe UI"/>
            <family val="2"/>
          </rPr>
          <t>1 - Setor</t>
        </r>
      </text>
    </comment>
    <comment ref="D199" authorId="1" shapeId="0" xr:uid="{6EC71FE7-527F-4F00-95BE-B97132D73EC7}">
      <text>
        <r>
          <rPr>
            <sz val="9"/>
            <color indexed="81"/>
            <rFont val="Segoe UI"/>
            <family val="2"/>
          </rPr>
          <t>1 - Código
2 - Descrição
3 - Comando</t>
        </r>
      </text>
    </comment>
    <comment ref="E199" authorId="2" shapeId="0" xr:uid="{F9849738-F3B0-415D-8087-36F429CA198B}">
      <text>
        <r>
          <rPr>
            <sz val="9"/>
            <color indexed="81"/>
            <rFont val="Segoe UI"/>
            <charset val="1"/>
          </rPr>
          <t>1- Servidor
2 - Órgão
3 - Setor</t>
        </r>
      </text>
    </comment>
    <comment ref="D202" authorId="2" shapeId="0" xr:uid="{A9C0F38D-FFDF-4080-9FCF-011E7C92C2BE}">
      <text>
        <r>
          <rPr>
            <sz val="9"/>
            <color indexed="81"/>
            <rFont val="Segoe UI"/>
            <charset val="1"/>
          </rPr>
          <t xml:space="preserve">1 - Órgão
2 - Setor
3 - Nome Usuário
4 - Código ocorrência
5 - Permanência
6 - Período
7 - Data e Hora Início
8 - Data e Hora Fim
9 - Estado
10 - Cidade
11 - Observação
12 - Motivo do comparecimento 
13 - Categoria 
14 - Parentesco
15 - CNPJ
16 - Laboratorio
17 - Responsável
18 - Anexar Arquivos
19 - Historico situação
20 - Historico data
21 - Historico usuario
22 -Nome do responsável
23-  Matrícula/CPF do responsável
24 - Motivo
25 - CMD
26 - MSG
</t>
        </r>
      </text>
    </comment>
    <comment ref="E202" authorId="2" shapeId="0" xr:uid="{5A506072-3937-4FD4-8670-2194C46D2C69}">
      <text>
        <r>
          <rPr>
            <sz val="9"/>
            <color indexed="81"/>
            <rFont val="Segoe UI"/>
            <family val="2"/>
          </rPr>
          <t>1 - Servidor
2 - Ocorrencia
3 - Orgão
4 - Setor</t>
        </r>
      </text>
    </comment>
    <comment ref="D203" authorId="2" shapeId="0" xr:uid="{BB2AA543-29F3-466A-9E97-54648C0F0D0B}">
      <text>
        <r>
          <rPr>
            <sz val="9"/>
            <color indexed="81"/>
            <rFont val="Segoe UI"/>
            <charset val="1"/>
          </rPr>
          <t xml:space="preserve">
1-Situação
2-CMD
3-MSG</t>
        </r>
      </text>
    </comment>
    <comment ref="E203" authorId="2" shapeId="0" xr:uid="{10679078-9170-4559-9745-C3070D6F92BA}">
      <text>
        <r>
          <rPr>
            <sz val="9"/>
            <color indexed="81"/>
            <rFont val="Segoe UI"/>
            <family val="2"/>
          </rPr>
          <t xml:space="preserve">1 - Ocorrencia
</t>
        </r>
      </text>
    </comment>
    <comment ref="D204" authorId="2" shapeId="0" xr:uid="{0B165621-22DA-43FC-81A2-2DEB6A0E3A80}">
      <text>
        <r>
          <rPr>
            <sz val="9"/>
            <color indexed="81"/>
            <rFont val="Segoe UI"/>
            <charset val="1"/>
          </rPr>
          <t xml:space="preserve">
1-Situação
2-Motivo
3-CMD
4-MSG</t>
        </r>
      </text>
    </comment>
    <comment ref="E204" authorId="2" shapeId="0" xr:uid="{662A8BD9-B840-482F-A409-73F721687DBB}">
      <text>
        <r>
          <rPr>
            <sz val="9"/>
            <color indexed="81"/>
            <rFont val="Segoe UI"/>
            <family val="2"/>
          </rPr>
          <t xml:space="preserve">1 - Ocorrencia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<sst xmlns="http://schemas.openxmlformats.org/spreadsheetml/2006/main" count="765" uniqueCount="361">
  <si>
    <t>Identificação da Contagem</t>
  </si>
  <si>
    <t>Empresa</t>
  </si>
  <si>
    <t>Secretaria de Estado de Planejamento e Gestão de Mato Grosso</t>
  </si>
  <si>
    <t>PF IFPUG</t>
  </si>
  <si>
    <t>Aplicação</t>
  </si>
  <si>
    <t>Web Ponto 2.0</t>
  </si>
  <si>
    <t>PF Local do EM</t>
  </si>
  <si>
    <t>Tipo de Contagem</t>
  </si>
  <si>
    <t>Projeto de Desenvolvimento</t>
  </si>
  <si>
    <t>PF Local da FS</t>
  </si>
  <si>
    <t>Nível de Detalhe</t>
  </si>
  <si>
    <t>Estimativa (NESMA)</t>
  </si>
  <si>
    <t>Tecnologia</t>
  </si>
  <si>
    <t>Java</t>
  </si>
  <si>
    <t>Projeto</t>
  </si>
  <si>
    <t>Desenvolvimento do produto Web Ponto 2.0</t>
  </si>
  <si>
    <t>Versão do Guia</t>
  </si>
  <si>
    <t>4.3.1</t>
  </si>
  <si>
    <t>Responsável</t>
  </si>
  <si>
    <t>Ana Karyna da Silva Teixeira</t>
  </si>
  <si>
    <t>Criação</t>
  </si>
  <si>
    <t>Revisor</t>
  </si>
  <si>
    <t>Luana Alves de Araújo Passos Aguiar</t>
  </si>
  <si>
    <t>Revisão</t>
  </si>
  <si>
    <t>Propósito da Contagem</t>
  </si>
  <si>
    <r>
      <t xml:space="preserve">Criar medição funcional para o produto de software </t>
    </r>
    <r>
      <rPr>
        <b/>
        <sz val="10"/>
        <color rgb="FF0070C0"/>
        <rFont val="Franklin Gothic Medium"/>
        <family val="2"/>
      </rPr>
      <t>Web Ponto 2.0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</si>
  <si>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Escopo da Contagem</t>
  </si>
  <si>
    <t xml:space="preserve">Estórias de Usuário da Sprint 1, do Grupo de Atividades II
27/02/2023: Sprint 1: funcionalidades a serem desenvolvidas no Grupo II de Atividades do Contrato 014/2022/SEPLAG a respeito da OS nº 007 do Web Ponto.
</t>
  </si>
  <si>
    <t>Documentação Utilizada na Análise</t>
  </si>
  <si>
    <t>História de Usuário - US03 - Consultar órgão
História de Usuário - US04 - Consultar cargo
História de Usuário - US05 - Consultar setor
História de Usuário - US06 - Cadastrar horário de trabalho do órgão
História de Usuário - US07 - Manter código de ocorrência
História de Usuário - US08 - Parametrizar funcionalidades
História de Usuário - US10 - Manter Mensagem
História de Usuário - US11 - Manter Feriado Municipal
História de Usuário - US12 - Manter jornada de trabalho
História de Usuário - US13 - Manter template escala de trabalho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</si>
  <si>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</si>
  <si>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</si>
  <si>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</si>
  <si>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</si>
  <si>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</si>
  <si>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</si>
  <si>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</si>
  <si>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</si>
  <si>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</si>
  <si>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</si>
  <si>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</si>
  <si>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</si>
  <si>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</si>
  <si>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Retorno</t>
  </si>
  <si>
    <t>História de Usuário - US03 - Consultar órgão</t>
  </si>
  <si>
    <t>Órgão</t>
  </si>
  <si>
    <t>AIE</t>
  </si>
  <si>
    <t>I</t>
  </si>
  <si>
    <t>Órgão - Listar</t>
  </si>
  <si>
    <t>CE</t>
  </si>
  <si>
    <t>História de Usuário - US04 - Consultar cargo</t>
  </si>
  <si>
    <t>Cargo</t>
  </si>
  <si>
    <t>Cargo - Listar</t>
  </si>
  <si>
    <t>História de Usuário - US05 - Consultar setor</t>
  </si>
  <si>
    <t>Setor</t>
  </si>
  <si>
    <t>Setor - Listar</t>
  </si>
  <si>
    <t>História de Usuário - US06 - Cadastrar horário de trabalho do órgão</t>
  </si>
  <si>
    <t>Horário de Trabalho do Órgão</t>
  </si>
  <si>
    <t>ALI</t>
  </si>
  <si>
    <t>Periodo</t>
  </si>
  <si>
    <t>Combo-box Órgão</t>
  </si>
  <si>
    <t>Combo-box Unidade/Setor</t>
  </si>
  <si>
    <t>Combo-box Período</t>
  </si>
  <si>
    <t>Combo-box Dia da Semana</t>
  </si>
  <si>
    <t>Horário de Trabalho do Órgão - Listar</t>
  </si>
  <si>
    <t>Horário de Trabalho do Órgão - Incluir</t>
  </si>
  <si>
    <t>EE</t>
  </si>
  <si>
    <t>Horário de Trabalho do Órgão - Excluir</t>
  </si>
  <si>
    <t>Horário de Trabalho do Órgão - Ativar/Inativar</t>
  </si>
  <si>
    <t>História de Usuário - US07 - Manter código de ocorrência</t>
  </si>
  <si>
    <t>Código de Ocorrência</t>
  </si>
  <si>
    <t>Tipo de Usuário</t>
  </si>
  <si>
    <t>Código de Ocorrência - Incluir</t>
  </si>
  <si>
    <t>Combo-box Tipo de Usuário</t>
  </si>
  <si>
    <t>Combo-box Utilização Máxima</t>
  </si>
  <si>
    <t>Combo-box Quantidade Máxima</t>
  </si>
  <si>
    <t>Código de Ocorrência - Editar</t>
  </si>
  <si>
    <t>Código de Ocorrência - Listar</t>
  </si>
  <si>
    <t>Código de Ocorrência - Visualizar</t>
  </si>
  <si>
    <t>Código de Ocorrência - Ativar/Inativar</t>
  </si>
  <si>
    <t>História de Usuário - US08 - Parametrizar funcionalidades</t>
  </si>
  <si>
    <t>Parametro</t>
  </si>
  <si>
    <t>Unidade de Medida</t>
  </si>
  <si>
    <t>Combo-box Unidade de Medida</t>
  </si>
  <si>
    <t>Combo-box Tempo de Dado</t>
  </si>
  <si>
    <t>Parâmetro - Listar</t>
  </si>
  <si>
    <t>Parâmetro - Excluir</t>
  </si>
  <si>
    <t>Parametro - Ativar/Inativar</t>
  </si>
  <si>
    <t>História de Usuário - US10 - Manter Mensagem</t>
  </si>
  <si>
    <t>Mensagem</t>
  </si>
  <si>
    <t>Mensagem - Listar</t>
  </si>
  <si>
    <t>Mensagem - Incluir</t>
  </si>
  <si>
    <t>Mensagem - Editar</t>
  </si>
  <si>
    <t>Mensagem - Consulta Implícita</t>
  </si>
  <si>
    <t>Mensagem - Visualizar</t>
  </si>
  <si>
    <t>Mensagem - Excluir</t>
  </si>
  <si>
    <t>Mensagem - Ativar/Inativar</t>
  </si>
  <si>
    <t>História de Usuário - US11 - Manter Feriado Municipal</t>
  </si>
  <si>
    <t>Feriado Municipal</t>
  </si>
  <si>
    <t>Município</t>
  </si>
  <si>
    <t>Combo-box Município</t>
  </si>
  <si>
    <t>Feriado Municipal - Listar</t>
  </si>
  <si>
    <t>Feriado Municipal - Incluir</t>
  </si>
  <si>
    <t>Feriado Municipal - Editar</t>
  </si>
  <si>
    <t>Feriado Municipal - Consulta Implícita</t>
  </si>
  <si>
    <t>Feriado Municipal - Visualizar</t>
  </si>
  <si>
    <t>Feriado Municipal - Excluir</t>
  </si>
  <si>
    <t>Feriado Municipal - Ativar/Inativar</t>
  </si>
  <si>
    <t>História de Usuário - US12 - Manter jornada de trabalho</t>
  </si>
  <si>
    <t>Jornada de Trabalho</t>
  </si>
  <si>
    <t>Tipo / Periodicidade</t>
  </si>
  <si>
    <t>Combo-box Tipo/Periodicidade</t>
  </si>
  <si>
    <t>Jornada de Trabalho - Listar</t>
  </si>
  <si>
    <t>Jornada de Trabalho - Incluir</t>
  </si>
  <si>
    <t>Jornada de Trabalho - Editar</t>
  </si>
  <si>
    <t>Jornada de Trabalho - Consulta Implícita</t>
  </si>
  <si>
    <t>Jornada de Trabalho - Visualizar</t>
  </si>
  <si>
    <t>Jornada de Trabalho - Excluir</t>
  </si>
  <si>
    <t>Jornada de Trabalho - Ativar/Inativar</t>
  </si>
  <si>
    <t>História de Usuário - US13 - Manter template escala de trabalho</t>
  </si>
  <si>
    <t>Template Escala de Trabalho</t>
  </si>
  <si>
    <t>Mês</t>
  </si>
  <si>
    <t>Dia do Mês</t>
  </si>
  <si>
    <t>Combo-box Jornada de Trabalho</t>
  </si>
  <si>
    <t>Template Escala de Trabalho - Listar</t>
  </si>
  <si>
    <t>Template Escala de Trabalho - Incluir</t>
  </si>
  <si>
    <t>Template Escala de Trabalho - Editar</t>
  </si>
  <si>
    <t>Template Escala de Trabalho - Consulta Implícita</t>
  </si>
  <si>
    <t>Template Escala de Trabalho - Visualizar</t>
  </si>
  <si>
    <t>Template Escala de Trabalho - Excluir</t>
  </si>
  <si>
    <t>Template Escala de Trabalho - Ativar/Inativar</t>
  </si>
  <si>
    <t>Template Escala de Trabalho - Itens da Escala - Incluir</t>
  </si>
  <si>
    <t>Template Escala de Trabalho - Itens da Escala - Editar</t>
  </si>
  <si>
    <t>Template Escala de Trabalho - Itens da Escala - Excluir</t>
  </si>
  <si>
    <t xml:space="preserve">História de Usuário - US01 - Consultar Usuário Webponto </t>
  </si>
  <si>
    <t>Servidor</t>
  </si>
  <si>
    <t>Aba Dados Pessoais - Visualizar</t>
  </si>
  <si>
    <t>Aba Vínculos - Visualizar</t>
  </si>
  <si>
    <t xml:space="preserve">História de Usuário - US02 - Consultar evento de lotação </t>
  </si>
  <si>
    <t>Lotação</t>
  </si>
  <si>
    <t xml:space="preserve">História de Usuário - US14 - Escala de trabalho Usuário </t>
  </si>
  <si>
    <t>Escala de trabalho</t>
  </si>
  <si>
    <t>História de Usuário - US15 - Eventos do Usuário</t>
  </si>
  <si>
    <t>SE</t>
  </si>
  <si>
    <t>Considerado SE devido ao controle para exibição das cores</t>
  </si>
  <si>
    <t>Evento</t>
  </si>
  <si>
    <t>História de Usuário - US16 - Justificar ocorrência - Atestado</t>
  </si>
  <si>
    <t>Ocorrencia</t>
  </si>
  <si>
    <t>História de Usuário - US17 - Justificar ocorrência</t>
  </si>
  <si>
    <t xml:space="preserve">História de Usuário - US18 - Visualizar ocorrências </t>
  </si>
  <si>
    <t>Excluir Justificativa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</si>
  <si>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</si>
  <si>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</si>
  <si>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</si>
  <si>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</si>
  <si>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</si>
  <si>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</si>
  <si>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</si>
  <si>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</si>
  <si>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</si>
  <si>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</si>
  <si>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</si>
  <si>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</si>
  <si>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</si>
  <si>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</si>
  <si>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</si>
  <si>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</si>
  <si>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</si>
  <si>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</si>
  <si>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</si>
  <si>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</si>
  <si>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</si>
  <si>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</si>
  <si>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</si>
  <si>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</si>
  <si>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</si>
  <si>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</si>
  <si>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</si>
  <si>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</si>
  <si>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</si>
  <si>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</si>
  <si>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</si>
  <si>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</si>
  <si>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</si>
  <si>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</si>
  <si>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</si>
  <si>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</si>
  <si>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</si>
  <si>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</si>
  <si>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</si>
  <si>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</si>
  <si>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</si>
  <si>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</si>
  <si>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</si>
  <si>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</si>
  <si>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</si>
  <si>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</si>
  <si>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</si>
  <si>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</si>
  <si>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</si>
  <si>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</si>
  <si>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</si>
  <si>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</si>
  <si>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</si>
  <si>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</si>
  <si>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</si>
  <si>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</si>
  <si>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</si>
  <si>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</si>
  <si>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</si>
  <si>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</si>
  <si>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</si>
  <si>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</si>
  <si>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</si>
  <si>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</si>
  <si>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</si>
  <si>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</si>
  <si>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</si>
  <si>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</si>
  <si>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</si>
  <si>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</si>
  <si>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</si>
  <si>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</si>
  <si>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</si>
  <si>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</si>
  <si>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</si>
  <si>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</si>
  <si>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</si>
  <si>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</si>
  <si>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</si>
  <si>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</si>
  <si>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</si>
  <si>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</si>
  <si>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</si>
  <si>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</si>
  <si>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</si>
  <si>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</si>
  <si>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</si>
  <si>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</si>
  <si>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</si>
  <si>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</si>
  <si>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</si>
  <si>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</si>
  <si>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</si>
  <si>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</si>
  <si>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</si>
  <si>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</si>
  <si>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</si>
  <si>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</si>
  <si>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</si>
  <si>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</si>
  <si>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</si>
  <si>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</si>
  <si>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</si>
  <si>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</si>
  <si>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</si>
  <si>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</si>
  <si>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</si>
  <si>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</si>
  <si>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</si>
  <si>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</si>
  <si>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</si>
  <si>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</si>
  <si>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</si>
  <si>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</si>
  <si>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</si>
  <si>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</si>
  <si>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</si>
  <si>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</si>
  <si>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</si>
  <si>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</si>
  <si>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</si>
  <si>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</si>
  <si>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</si>
  <si>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</si>
  <si>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</si>
  <si>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</si>
  <si>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</si>
  <si>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</si>
  <si>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</si>
  <si>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</si>
  <si>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</si>
  <si>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</si>
  <si>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</si>
  <si>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Código de Ocorrência - Consulta Implícita</t>
  </si>
  <si>
    <t>Usuário - Listar</t>
  </si>
  <si>
    <t>Função SEAP</t>
  </si>
  <si>
    <t>Aba evento de Lotação - Visualizar</t>
  </si>
  <si>
    <t>Parâmetro por Tipo de Vínculo - Incluir</t>
  </si>
  <si>
    <t>Parâmetro por Tipo de Vínculo - Visualizar</t>
  </si>
  <si>
    <t>Parâmetro por Tipo de Vínculo - Editar</t>
  </si>
  <si>
    <t>Parâmetro por Tipo de Vínculo - Consulta Implícita</t>
  </si>
  <si>
    <t>Chefia Imediata</t>
  </si>
  <si>
    <t>Escala de trabalho - Incluir</t>
  </si>
  <si>
    <t>Escala de trabalho - Editar</t>
  </si>
  <si>
    <t>Escala de trabalho - Consulta Implicita</t>
  </si>
  <si>
    <t>Escala de trabalho - Listar</t>
  </si>
  <si>
    <t>Escala de trabalho - Excluir</t>
  </si>
  <si>
    <t>Escala de trabalho - Visualizar</t>
  </si>
  <si>
    <t>Escala de Trabalho - Itens da Escala - Incluir</t>
  </si>
  <si>
    <t>Escala de Trabalho - Itens da Escala - Editar</t>
  </si>
  <si>
    <t>Escala de Trabalho - Itens da Escala - Excluir</t>
  </si>
  <si>
    <t>Evento por dia - Visualizar</t>
  </si>
  <si>
    <t>Evento por semana - Visualizar</t>
  </si>
  <si>
    <t>Evento por mês - Visualizar</t>
  </si>
  <si>
    <t>Evento por dia - Pesquisar</t>
  </si>
  <si>
    <t>Detalhes do evento - Modal</t>
  </si>
  <si>
    <t>Justifcar ocorrencia Atestado - Incluir</t>
  </si>
  <si>
    <t>Combobox Permanência</t>
  </si>
  <si>
    <t>Combobox Permanência Parcial</t>
  </si>
  <si>
    <t>Combobox Estado</t>
  </si>
  <si>
    <t>Combobox Cidade</t>
  </si>
  <si>
    <t>Combobox Motivo do Comparecimento</t>
  </si>
  <si>
    <t>Combobox Categoria</t>
  </si>
  <si>
    <t>Combobox Categoria Familiar</t>
  </si>
  <si>
    <t>Combobox Conselho</t>
  </si>
  <si>
    <t>Justifcar ocorrencia Atestado - Editar</t>
  </si>
  <si>
    <t>Justifcar ocorrencia Atestado - Consulta Implícita</t>
  </si>
  <si>
    <t>Justifcar ocorrencia Atestado - Visualizar</t>
  </si>
  <si>
    <t>Justificar Ocorrencia - Incluir</t>
  </si>
  <si>
    <t>Justificar Ocorrencia - Editar</t>
  </si>
  <si>
    <t>Justificar Ocorrencia - Consulta Implícita</t>
  </si>
  <si>
    <t>Justificar Ocorrencia - Visualizar</t>
  </si>
  <si>
    <t>Ocorrências  - Listar</t>
  </si>
  <si>
    <t>Combobox Situação</t>
  </si>
  <si>
    <t>Aba Órgão</t>
  </si>
  <si>
    <t>Parâmetro por Órgão  - Editar</t>
  </si>
  <si>
    <t>Parâmetro por Órgão  - Consulta Implícita</t>
  </si>
  <si>
    <t>Parâmetro por Órgão - Visualizar</t>
  </si>
  <si>
    <t>Aba Tipo de Vínculo</t>
  </si>
  <si>
    <t xml:space="preserve">História de Usuário - US19 - Adicionar justificativa de ocorrência - teletrabalho </t>
  </si>
  <si>
    <t>Justificar Ocorrencia - Consultar</t>
  </si>
  <si>
    <t>Justificar Ocorrencia - Excluir</t>
  </si>
  <si>
    <t>Justificar Ocorrencia - Alterar</t>
  </si>
  <si>
    <t>Justificar Ocorrencia - Alterar - Consulta Implicia</t>
  </si>
  <si>
    <t xml:space="preserve">História de Usuário - US20 - Adicionar justificativa de ocorrência - atestado </t>
  </si>
  <si>
    <t>Lançar atestado – Consulta - Incluir</t>
  </si>
  <si>
    <t>Lançar atestado – Consulta - Alterar</t>
  </si>
  <si>
    <t>Lançar atestado – Consulta - Alterar - Consulta Implicita</t>
  </si>
  <si>
    <t>Lançar atestado – Exames - Incluir</t>
  </si>
  <si>
    <t>Lançar atestado – Exames - Alterar</t>
  </si>
  <si>
    <t>Lançar atestado – Exames - Alterar - Consulta Implicita</t>
  </si>
  <si>
    <t xml:space="preserve">História de Usuário - US21 - Adicionar justificativa de ocorrência </t>
  </si>
  <si>
    <t>Justificar ocorrência – outros códigos de ocorrência - Incluir</t>
  </si>
  <si>
    <t>Justificar ocorrência – outros códigos de ocorrência - Alterar</t>
  </si>
  <si>
    <t>Justificar ocorrência – outros códigos de ocorrência - Alterar - Consulta Implicita</t>
  </si>
  <si>
    <t xml:space="preserve">História de Usuário - US22 - Adicionar justificativa de ocorrência coletiva </t>
  </si>
  <si>
    <t>Justificar ocorrência – outros códigos de ocorrência - Incluir em lote</t>
  </si>
  <si>
    <t>Combobox Órgão - Selecionados</t>
  </si>
  <si>
    <t>Combobox Unidade/Setor - Selecionados</t>
  </si>
  <si>
    <t>Combobox Usuário - Selecionados</t>
  </si>
  <si>
    <t>História de Usuário - US23 - Analisar justificativa</t>
  </si>
  <si>
    <t>Visualizar Dados da justificativa de ocorrência</t>
  </si>
  <si>
    <t>Visualizar Dados da justificativa de ocorrência - Aprovar</t>
  </si>
  <si>
    <t>Visualizar Dados da justificativa de ocorrência - Reprovar</t>
  </si>
  <si>
    <t>Horário de Trabalho do Órgão - Visualizar</t>
  </si>
  <si>
    <t>Sprint 3: Nova funcionalidade criada</t>
  </si>
  <si>
    <t>Combobox Nº do Conselho</t>
  </si>
  <si>
    <t>Sprint 3: Nova funcionalidade</t>
  </si>
  <si>
    <t>Modal visualizar arquivo</t>
  </si>
  <si>
    <t>Combobox Matricula / CPF 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</si>
</sst>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7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8"/>
      <color theme="1"/>
      <name val="Franklin Gothic Medium"/>
      <family val="2"/>
    </font>
    <font>
      <sz val="9"/>
      <color indexed="81"/>
      <name val="Segoe UI"/>
      <family val="2"/>
    </font>
    <font>
      <sz val="9"/>
      <color indexed="81"/>
      <name val="Segoe UI"/>
      <charset val="1"/>
    </font>
    <font>
      <i/>
      <sz val="10"/>
      <color rgb="FF008000"/>
      <name val="Franklin Gothic Medium"/>
      <family val="2"/>
    </font>
    <font>
      <sz val="8"/>
      <color rgb="FFFF0000"/>
      <name val="Franklin Gothic Medium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</fills>
  <borders count="5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8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4" xfId="1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1" applyNumberFormat="1" applyFont="1" applyBorder="1" applyAlignment="1" applyProtection="1">
      <alignment horizontal="center"/>
    </xf>
    <xf numFmtId="10" fontId="5" fillId="0" borderId="25" xfId="1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 vertical="center" wrapText="1"/>
    </xf>
    <xf numFmtId="0" fontId="18" fillId="4" borderId="2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18" fillId="4" borderId="46" xfId="0" applyFont="1" applyFill="1" applyBorder="1" applyAlignment="1">
      <alignment horizontal="center"/>
    </xf>
    <xf numFmtId="4" fontId="10" fillId="0" borderId="5" xfId="0" applyNumberFormat="1" applyFont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 indent="1"/>
    </xf>
    <xf numFmtId="0" fontId="20" fillId="5" borderId="34" xfId="0" applyFont="1" applyFill="1" applyBorder="1" applyAlignment="1">
      <alignment horizontal="left" vertical="center" wrapText="1"/>
    </xf>
    <xf numFmtId="0" fontId="10" fillId="0" borderId="47" xfId="0" applyFont="1" applyBorder="1" applyAlignment="1">
      <alignment horizontal="left" vertical="center" wrapText="1"/>
    </xf>
    <xf numFmtId="0" fontId="10" fillId="0" borderId="48" xfId="0" applyFont="1" applyBorder="1" applyAlignment="1">
      <alignment horizontal="center" vertical="center"/>
    </xf>
    <xf numFmtId="0" fontId="25" fillId="6" borderId="48" xfId="0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26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0" fillId="0" borderId="34" xfId="0" applyFont="1" applyBorder="1" applyAlignment="1">
      <alignment horizontal="left" vertical="center" wrapText="1" indent="2"/>
    </xf>
    <xf numFmtId="0" fontId="4" fillId="0" borderId="3" xfId="0" applyFont="1" applyBorder="1" applyAlignment="1">
      <alignment horizontal="left" vertical="center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6" fillId="2" borderId="36" xfId="0" applyFont="1" applyFill="1" applyBorder="1" applyAlignment="1">
      <alignment horizontal="center" vertical="center"/>
    </xf>
    <xf numFmtId="0" fontId="2" fillId="0" borderId="37" xfId="0" quotePrefix="1" applyFont="1" applyBorder="1" applyAlignment="1" applyProtection="1">
      <alignment horizontal="justify" vertical="top" wrapText="1"/>
      <protection locked="0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45" xfId="0" applyFont="1" applyBorder="1" applyAlignment="1">
      <alignment horizontal="center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87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8B-44C7-BB9C-9A4018A6878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8B-44C7-BB9C-9A4018A68789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8B-44C7-BB9C-9A4018A68789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8B-44C7-BB9C-9A4018A68789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8B-44C7-BB9C-9A4018A6878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48B-44C7-BB9C-9A4018A6878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48B-44C7-BB9C-9A4018A6878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48B-44C7-BB9C-9A4018A6878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48B-44C7-BB9C-9A4018A6878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48B-44C7-BB9C-9A4018A687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0.34826589595375723</c:v>
                </c:pt>
                <c:pt idx="1">
                  <c:v>3.7572254335260118E-2</c:v>
                </c:pt>
                <c:pt idx="2">
                  <c:v>0.41618497109826591</c:v>
                </c:pt>
                <c:pt idx="3">
                  <c:v>8.6705202312138727E-2</c:v>
                </c:pt>
                <c:pt idx="4">
                  <c:v>0.11127167630057803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B-44C7-BB9C-9A4018A6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25400</xdr:colOff>
      <xdr:row>0</xdr:row>
      <xdr:rowOff>133935</xdr:rowOff>
    </xdr:from>
    <xdr:to>
      <xdr:col>2</xdr:col>
      <xdr:colOff>324763</xdr:colOff>
      <xdr:row>2</xdr:row>
      <xdr:rowOff>107949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</xdr:colOff>
      <xdr:row>0</xdr:row>
      <xdr:rowOff>123775</xdr:rowOff>
    </xdr:from>
    <xdr:to>
      <xdr:col>0</xdr:col>
      <xdr:colOff>1197253</xdr:colOff>
      <xdr:row>2</xdr:row>
      <xdr:rowOff>87629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crptecnologia-my.sharepoint.com/personal/luana_passos_crptecnologia_com_br/Documents/Documentos/SEPLAG-MT/Medi&#231;&#245;es/14%20-%20Setembro%20-%202023/OS07-2023%20-%20WEB%20-%20Entrega%2002/APF-OS-007-v0.2%20-%20Entrega%2002%20DEV%20WEBPONTO%20-%20Setembro-2023.xlsx" TargetMode="External"/><Relationship Id="rId2" Type="http://schemas.microsoft.com/office/2019/04/relationships/externalLinkLongPath" Target="https://crptecnologia-my.sharepoint.com/personal/luana_passos_crptecnologia_com_br/Documents/Documentos/SEPLAG-MT/Medi&#231;&#245;es/14%20-%20Setembro%20-%202023/OS07-2023%20-%20WEB%20-%20Entrega%2002/APF-OS-007-v0.2%20-%20Entrega%2002%20DEV%20WEBPONTO%20-%20Setembro-2023.xlsx?3CDEF252" TargetMode="External"/><Relationship Id="rId1" Type="http://schemas.openxmlformats.org/officeDocument/2006/relationships/externalLinkPath" Target="file:///\\3CDEF252\APF-OS-007-v0.2%20-%20Entrega%2002%20DEV%20WEBPONTO%20-%20Setembro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.karyna\Downloads\APF-OS-007-v0.1%20-%20Entrega%2002%20DEV%20WEBPONTO%20-%20Setembro-2023.xlsx" TargetMode="External"/><Relationship Id="rId1" Type="http://schemas.openxmlformats.org/officeDocument/2006/relationships/externalLinkPath" Target="https://crptecnologia-my.sharepoint.com/personal/luana_passos_crptecnologia_com_br/Documents/Documentos/SEPLAG-MT/Medi&#231;&#245;es/APF-OS-007-v0.1%20-%20Entrega%2002%20DEV%20WEBPONTO%20-%20Setembro-20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.karyna\Downloads\APF-OS-007-v0.1%20-%20Entrega%2003%20DEV%20WEBPONTO%20-%20Novembro-2023.xlsx" TargetMode="External"/><Relationship Id="rId1" Type="http://schemas.openxmlformats.org/officeDocument/2006/relationships/externalLinkPath" Target="APF-OS-007-v0.1%20-%20Entrega%2003%20DEV%20WEBPONTO%20-%20Novembro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ntagem"/>
      <sheetName val="Funções"/>
      <sheetName val="Deflatores"/>
      <sheetName val="Sumário 1"/>
      <sheetName val="Sumário 2"/>
    </sheetNames>
    <sheetDataSet>
      <sheetData sheetId="0"/>
      <sheetData sheetId="1"/>
      <sheetData sheetId="2">
        <row r="4">
          <cell r="G4" t="str">
            <v>I</v>
          </cell>
          <cell r="H4">
            <v>1</v>
          </cell>
        </row>
        <row r="5">
          <cell r="G5" t="str">
            <v>A</v>
          </cell>
          <cell r="H5">
            <v>0.5</v>
          </cell>
        </row>
        <row r="6">
          <cell r="G6" t="str">
            <v>E</v>
          </cell>
          <cell r="H6">
            <v>0.4</v>
          </cell>
        </row>
        <row r="7">
          <cell r="G7" t="str">
            <v>A50</v>
          </cell>
          <cell r="H7">
            <v>0.5</v>
          </cell>
        </row>
        <row r="8">
          <cell r="G8" t="str">
            <v>A75</v>
          </cell>
          <cell r="H8">
            <v>0.75</v>
          </cell>
        </row>
        <row r="9">
          <cell r="G9" t="str">
            <v>A90</v>
          </cell>
          <cell r="H9">
            <v>0.9</v>
          </cell>
        </row>
        <row r="10">
          <cell r="G10" t="str">
            <v>PMD</v>
          </cell>
          <cell r="H10">
            <v>1</v>
          </cell>
        </row>
        <row r="11">
          <cell r="G11" t="str">
            <v>COR</v>
          </cell>
          <cell r="H11">
            <v>0.5</v>
          </cell>
        </row>
        <row r="12">
          <cell r="G12" t="str">
            <v>COR50</v>
          </cell>
          <cell r="H12">
            <v>0.5</v>
          </cell>
        </row>
        <row r="13">
          <cell r="G13" t="str">
            <v>COR75</v>
          </cell>
          <cell r="H13">
            <v>0.75</v>
          </cell>
        </row>
        <row r="14">
          <cell r="G14" t="str">
            <v>COR90</v>
          </cell>
          <cell r="H14">
            <v>0.9</v>
          </cell>
        </row>
        <row r="15">
          <cell r="G15" t="str">
            <v>GAR</v>
          </cell>
          <cell r="H15">
            <v>0</v>
          </cell>
        </row>
        <row r="16">
          <cell r="G16" t="str">
            <v>MLP</v>
          </cell>
          <cell r="H16">
            <v>1</v>
          </cell>
        </row>
        <row r="17">
          <cell r="G17" t="str">
            <v>MBO</v>
          </cell>
          <cell r="H17">
            <v>1</v>
          </cell>
        </row>
        <row r="18">
          <cell r="G18" t="str">
            <v>MBM</v>
          </cell>
          <cell r="H18">
            <v>0.3</v>
          </cell>
        </row>
        <row r="19">
          <cell r="G19" t="str">
            <v>ALP</v>
          </cell>
          <cell r="H19">
            <v>0.3</v>
          </cell>
        </row>
        <row r="20">
          <cell r="G20" t="str">
            <v>AVB</v>
          </cell>
          <cell r="H20">
            <v>0.3</v>
          </cell>
        </row>
        <row r="21">
          <cell r="G21" t="str">
            <v>ABD</v>
          </cell>
          <cell r="H21">
            <v>0.3</v>
          </cell>
        </row>
        <row r="22">
          <cell r="G22" t="str">
            <v>COS</v>
          </cell>
          <cell r="I22">
            <v>0.6</v>
          </cell>
        </row>
        <row r="23">
          <cell r="G23" t="str">
            <v>ARN</v>
          </cell>
          <cell r="H23">
            <v>0.5</v>
          </cell>
        </row>
        <row r="24">
          <cell r="G24" t="str">
            <v>ARN50</v>
          </cell>
          <cell r="H24">
            <v>0.5</v>
          </cell>
        </row>
        <row r="25">
          <cell r="G25" t="str">
            <v>ARN75</v>
          </cell>
          <cell r="H25">
            <v>0.75</v>
          </cell>
        </row>
        <row r="26">
          <cell r="G26" t="str">
            <v>ADS</v>
          </cell>
          <cell r="H26">
            <v>1</v>
          </cell>
        </row>
        <row r="27">
          <cell r="G27" t="str">
            <v>CPA</v>
          </cell>
          <cell r="H27">
            <v>1</v>
          </cell>
        </row>
        <row r="28">
          <cell r="G28" t="str">
            <v>ADC</v>
          </cell>
          <cell r="H28">
            <v>0.6</v>
          </cell>
        </row>
        <row r="29">
          <cell r="G29" t="str">
            <v>AGR</v>
          </cell>
          <cell r="H29">
            <v>1</v>
          </cell>
        </row>
        <row r="30">
          <cell r="G30" t="str">
            <v>AER</v>
          </cell>
          <cell r="H30">
            <v>0.1</v>
          </cell>
        </row>
        <row r="31">
          <cell r="G31" t="str">
            <v>ATD</v>
          </cell>
          <cell r="H31">
            <v>0.1</v>
          </cell>
        </row>
        <row r="32">
          <cell r="G32" t="str">
            <v>MSL</v>
          </cell>
          <cell r="H32">
            <v>0.25</v>
          </cell>
        </row>
        <row r="33">
          <cell r="G33" t="str">
            <v>VES</v>
          </cell>
          <cell r="H33">
            <v>0.2</v>
          </cell>
        </row>
        <row r="34">
          <cell r="G34" t="str">
            <v>VEC</v>
          </cell>
          <cell r="H34">
            <v>0.15</v>
          </cell>
        </row>
        <row r="35">
          <cell r="G35" t="str">
            <v>PFT</v>
          </cell>
          <cell r="H35">
            <v>0.15</v>
          </cell>
        </row>
        <row r="36">
          <cell r="G36" t="str">
            <v>CIR</v>
          </cell>
          <cell r="H36">
            <v>1</v>
          </cell>
        </row>
        <row r="37">
          <cell r="G37" t="str">
            <v xml:space="preserve">           .</v>
          </cell>
        </row>
        <row r="38">
          <cell r="G38" t="str">
            <v xml:space="preserve">           .</v>
          </cell>
        </row>
        <row r="42">
          <cell r="G42" t="str">
            <v>PAG</v>
          </cell>
          <cell r="H42">
            <v>0.6</v>
          </cell>
        </row>
        <row r="43">
          <cell r="G43" t="str">
            <v>COSNF</v>
          </cell>
          <cell r="H43">
            <v>0.6</v>
          </cell>
        </row>
        <row r="44">
          <cell r="G44" t="str">
            <v>DC</v>
          </cell>
          <cell r="H44">
            <v>0</v>
          </cell>
        </row>
        <row r="45">
          <cell r="G45" t="str">
            <v xml:space="preserve">           .</v>
          </cell>
        </row>
        <row r="46">
          <cell r="G46" t="str">
            <v xml:space="preserve">           .</v>
          </cell>
        </row>
        <row r="47">
          <cell r="G47" t="str">
            <v xml:space="preserve">           .</v>
          </cell>
        </row>
        <row r="48">
          <cell r="G48" t="str">
            <v xml:space="preserve">           .</v>
          </cell>
        </row>
        <row r="49">
          <cell r="G49" t="str">
            <v xml:space="preserve">           .</v>
          </cell>
        </row>
        <row r="50">
          <cell r="G50" t="str">
            <v xml:space="preserve">           .</v>
          </cell>
        </row>
        <row r="51">
          <cell r="G51" t="str">
            <v xml:space="preserve">           .</v>
          </cell>
        </row>
        <row r="52">
          <cell r="G52" t="str">
            <v xml:space="preserve">           .</v>
          </cell>
        </row>
        <row r="53">
          <cell r="G53" t="str">
            <v xml:space="preserve">           .</v>
          </cell>
        </row>
        <row r="54">
          <cell r="G54" t="str">
            <v xml:space="preserve">           .</v>
          </cell>
        </row>
        <row r="55">
          <cell r="G55" t="str">
            <v xml:space="preserve">           .</v>
          </cell>
        </row>
        <row r="56">
          <cell r="G56" t="str">
            <v xml:space="preserve">           .</v>
          </cell>
        </row>
        <row r="57">
          <cell r="G57" t="str">
            <v xml:space="preserve">           .</v>
          </cell>
        </row>
        <row r="58">
          <cell r="G58" t="str">
            <v xml:space="preserve">           .</v>
          </cell>
        </row>
        <row r="59">
          <cell r="G59" t="str">
            <v xml:space="preserve">           .</v>
          </cell>
        </row>
        <row r="60">
          <cell r="G60" t="str">
            <v xml:space="preserve">           .</v>
          </cell>
        </row>
        <row r="61">
          <cell r="G61" t="str">
            <v xml:space="preserve">           .</v>
          </cell>
        </row>
        <row r="62">
          <cell r="G62" t="str">
            <v xml:space="preserve">           .</v>
          </cell>
        </row>
        <row r="63">
          <cell r="G63" t="str">
            <v xml:space="preserve">           .</v>
          </cell>
        </row>
        <row r="64">
          <cell r="G64" t="str">
            <v xml:space="preserve">           .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gem"/>
      <sheetName val="Funções"/>
      <sheetName val="Deflatores"/>
      <sheetName val="Sumário 1"/>
      <sheetName val="Sumário 2"/>
    </sheetNames>
    <sheetDataSet>
      <sheetData sheetId="0" refreshError="1"/>
      <sheetData sheetId="1" refreshError="1"/>
      <sheetData sheetId="2" refreshError="1">
        <row r="4">
          <cell r="G4" t="str">
            <v>I</v>
          </cell>
          <cell r="H4">
            <v>1</v>
          </cell>
        </row>
        <row r="5">
          <cell r="G5" t="str">
            <v>A</v>
          </cell>
          <cell r="H5">
            <v>0.5</v>
          </cell>
        </row>
        <row r="6">
          <cell r="G6" t="str">
            <v>E</v>
          </cell>
          <cell r="H6">
            <v>0.4</v>
          </cell>
        </row>
        <row r="7">
          <cell r="G7" t="str">
            <v>A50</v>
          </cell>
          <cell r="H7">
            <v>0.5</v>
          </cell>
        </row>
        <row r="8">
          <cell r="G8" t="str">
            <v>A75</v>
          </cell>
          <cell r="H8">
            <v>0.75</v>
          </cell>
        </row>
        <row r="9">
          <cell r="G9" t="str">
            <v>A90</v>
          </cell>
          <cell r="H9">
            <v>0.9</v>
          </cell>
        </row>
        <row r="10">
          <cell r="G10" t="str">
            <v>PMD</v>
          </cell>
          <cell r="H10">
            <v>1</v>
          </cell>
        </row>
        <row r="11">
          <cell r="G11" t="str">
            <v>COR</v>
          </cell>
          <cell r="H11">
            <v>0.5</v>
          </cell>
        </row>
        <row r="12">
          <cell r="G12" t="str">
            <v>COR50</v>
          </cell>
          <cell r="H12">
            <v>0.5</v>
          </cell>
        </row>
        <row r="13">
          <cell r="G13" t="str">
            <v>COR75</v>
          </cell>
          <cell r="H13">
            <v>0.75</v>
          </cell>
        </row>
        <row r="14">
          <cell r="G14" t="str">
            <v>COR90</v>
          </cell>
          <cell r="H14">
            <v>0.9</v>
          </cell>
        </row>
        <row r="15">
          <cell r="G15" t="str">
            <v>GAR</v>
          </cell>
          <cell r="H15">
            <v>0</v>
          </cell>
        </row>
        <row r="16">
          <cell r="G16" t="str">
            <v>MLP</v>
          </cell>
          <cell r="H16">
            <v>1</v>
          </cell>
        </row>
        <row r="17">
          <cell r="G17" t="str">
            <v>MBO</v>
          </cell>
          <cell r="H17">
            <v>1</v>
          </cell>
        </row>
        <row r="18">
          <cell r="G18" t="str">
            <v>MBM</v>
          </cell>
          <cell r="H18">
            <v>0.3</v>
          </cell>
        </row>
        <row r="19">
          <cell r="G19" t="str">
            <v>ALP</v>
          </cell>
          <cell r="H19">
            <v>0.3</v>
          </cell>
        </row>
        <row r="20">
          <cell r="G20" t="str">
            <v>AVB</v>
          </cell>
          <cell r="H20">
            <v>0.3</v>
          </cell>
        </row>
        <row r="21">
          <cell r="G21" t="str">
            <v>ABD</v>
          </cell>
          <cell r="H21">
            <v>0.3</v>
          </cell>
        </row>
        <row r="22">
          <cell r="G22" t="str">
            <v>COS</v>
          </cell>
          <cell r="I22">
            <v>0.6</v>
          </cell>
        </row>
        <row r="23">
          <cell r="G23" t="str">
            <v>ARN</v>
          </cell>
          <cell r="H23">
            <v>0.5</v>
          </cell>
        </row>
        <row r="24">
          <cell r="G24" t="str">
            <v>ARN50</v>
          </cell>
          <cell r="H24">
            <v>0.5</v>
          </cell>
        </row>
        <row r="25">
          <cell r="G25" t="str">
            <v>ARN75</v>
          </cell>
          <cell r="H25">
            <v>0.75</v>
          </cell>
        </row>
        <row r="26">
          <cell r="G26" t="str">
            <v>ADS</v>
          </cell>
          <cell r="H26">
            <v>1</v>
          </cell>
        </row>
        <row r="27">
          <cell r="G27" t="str">
            <v>CPA</v>
          </cell>
          <cell r="H27">
            <v>1</v>
          </cell>
        </row>
        <row r="28">
          <cell r="G28" t="str">
            <v>ADC</v>
          </cell>
          <cell r="H28">
            <v>0.6</v>
          </cell>
        </row>
        <row r="29">
          <cell r="G29" t="str">
            <v>AGR</v>
          </cell>
          <cell r="H29">
            <v>1</v>
          </cell>
        </row>
        <row r="30">
          <cell r="G30" t="str">
            <v>AER</v>
          </cell>
          <cell r="H30">
            <v>0.1</v>
          </cell>
        </row>
        <row r="31">
          <cell r="G31" t="str">
            <v>ATD</v>
          </cell>
          <cell r="H31">
            <v>0.1</v>
          </cell>
        </row>
        <row r="32">
          <cell r="G32" t="str">
            <v>MSL</v>
          </cell>
          <cell r="H32">
            <v>0.25</v>
          </cell>
        </row>
        <row r="33">
          <cell r="G33" t="str">
            <v>VES</v>
          </cell>
          <cell r="H33">
            <v>0.2</v>
          </cell>
        </row>
        <row r="34">
          <cell r="G34" t="str">
            <v>VEC</v>
          </cell>
          <cell r="H34">
            <v>0.15</v>
          </cell>
        </row>
        <row r="35">
          <cell r="G35" t="str">
            <v>PFT</v>
          </cell>
          <cell r="H35">
            <v>0.15</v>
          </cell>
        </row>
        <row r="36">
          <cell r="G36" t="str">
            <v>CIR</v>
          </cell>
          <cell r="H36">
            <v>1</v>
          </cell>
        </row>
        <row r="37">
          <cell r="G37" t="str">
            <v xml:space="preserve">           .</v>
          </cell>
        </row>
        <row r="38">
          <cell r="G38" t="str">
            <v xml:space="preserve">           .</v>
          </cell>
        </row>
        <row r="42">
          <cell r="G42" t="str">
            <v>PAG</v>
          </cell>
          <cell r="H42">
            <v>0.6</v>
          </cell>
        </row>
        <row r="43">
          <cell r="G43" t="str">
            <v>COSNF</v>
          </cell>
          <cell r="H43">
            <v>0.6</v>
          </cell>
        </row>
        <row r="44">
          <cell r="G44" t="str">
            <v>DC</v>
          </cell>
          <cell r="H44">
            <v>0</v>
          </cell>
        </row>
        <row r="45">
          <cell r="G45" t="str">
            <v xml:space="preserve">           .</v>
          </cell>
        </row>
        <row r="46">
          <cell r="G46" t="str">
            <v xml:space="preserve">           .</v>
          </cell>
        </row>
        <row r="47">
          <cell r="G47" t="str">
            <v xml:space="preserve">           .</v>
          </cell>
        </row>
        <row r="48">
          <cell r="G48" t="str">
            <v xml:space="preserve">           .</v>
          </cell>
        </row>
        <row r="49">
          <cell r="G49" t="str">
            <v xml:space="preserve">           .</v>
          </cell>
        </row>
        <row r="50">
          <cell r="G50" t="str">
            <v xml:space="preserve">           .</v>
          </cell>
        </row>
        <row r="51">
          <cell r="G51" t="str">
            <v xml:space="preserve">           .</v>
          </cell>
        </row>
        <row r="52">
          <cell r="G52" t="str">
            <v xml:space="preserve">           .</v>
          </cell>
        </row>
        <row r="53">
          <cell r="G53" t="str">
            <v xml:space="preserve">           .</v>
          </cell>
        </row>
        <row r="54">
          <cell r="G54" t="str">
            <v xml:space="preserve">           .</v>
          </cell>
        </row>
        <row r="55">
          <cell r="G55" t="str">
            <v xml:space="preserve">           .</v>
          </cell>
        </row>
        <row r="56">
          <cell r="G56" t="str">
            <v xml:space="preserve">           .</v>
          </cell>
        </row>
        <row r="57">
          <cell r="G57" t="str">
            <v xml:space="preserve">           .</v>
          </cell>
        </row>
        <row r="58">
          <cell r="G58" t="str">
            <v xml:space="preserve">           .</v>
          </cell>
        </row>
        <row r="59">
          <cell r="G59" t="str">
            <v xml:space="preserve">           .</v>
          </cell>
        </row>
        <row r="60">
          <cell r="G60" t="str">
            <v xml:space="preserve">           .</v>
          </cell>
        </row>
        <row r="61">
          <cell r="G61" t="str">
            <v xml:space="preserve">           .</v>
          </cell>
        </row>
        <row r="62">
          <cell r="G62" t="str">
            <v xml:space="preserve">           .</v>
          </cell>
        </row>
        <row r="63">
          <cell r="G63" t="str">
            <v xml:space="preserve">           .</v>
          </cell>
        </row>
        <row r="64">
          <cell r="G64" t="str">
            <v xml:space="preserve">           .</v>
          </cell>
        </row>
      </sheetData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gem"/>
      <sheetName val="Funções"/>
      <sheetName val="Deflatores"/>
      <sheetName val="Sumário 1"/>
      <sheetName val="Sumário 2"/>
    </sheetNames>
    <sheetDataSet>
      <sheetData sheetId="0" refreshError="1"/>
      <sheetData sheetId="1" refreshError="1"/>
      <sheetData sheetId="2">
        <row r="4">
          <cell r="G4" t="str">
            <v>I</v>
          </cell>
          <cell r="H4">
            <v>1</v>
          </cell>
        </row>
        <row r="5">
          <cell r="G5" t="str">
            <v>A</v>
          </cell>
          <cell r="H5">
            <v>0.5</v>
          </cell>
        </row>
        <row r="6">
          <cell r="G6" t="str">
            <v>E</v>
          </cell>
          <cell r="H6">
            <v>0.4</v>
          </cell>
        </row>
        <row r="7">
          <cell r="G7" t="str">
            <v>A50</v>
          </cell>
          <cell r="H7">
            <v>0.5</v>
          </cell>
        </row>
        <row r="8">
          <cell r="G8" t="str">
            <v>A75</v>
          </cell>
          <cell r="H8">
            <v>0.75</v>
          </cell>
        </row>
        <row r="9">
          <cell r="G9" t="str">
            <v>A90</v>
          </cell>
          <cell r="H9">
            <v>0.9</v>
          </cell>
        </row>
        <row r="10">
          <cell r="G10" t="str">
            <v>PMD</v>
          </cell>
          <cell r="H10">
            <v>1</v>
          </cell>
        </row>
        <row r="11">
          <cell r="G11" t="str">
            <v>COR</v>
          </cell>
          <cell r="H11">
            <v>0.5</v>
          </cell>
        </row>
        <row r="12">
          <cell r="G12" t="str">
            <v>COR50</v>
          </cell>
          <cell r="H12">
            <v>0.5</v>
          </cell>
        </row>
        <row r="13">
          <cell r="G13" t="str">
            <v>COR75</v>
          </cell>
          <cell r="H13">
            <v>0.75</v>
          </cell>
        </row>
        <row r="14">
          <cell r="G14" t="str">
            <v>COR90</v>
          </cell>
          <cell r="H14">
            <v>0.9</v>
          </cell>
        </row>
        <row r="15">
          <cell r="G15" t="str">
            <v>GAR</v>
          </cell>
          <cell r="H15">
            <v>0</v>
          </cell>
        </row>
        <row r="16">
          <cell r="G16" t="str">
            <v>MLP</v>
          </cell>
          <cell r="H16">
            <v>1</v>
          </cell>
        </row>
        <row r="17">
          <cell r="G17" t="str">
            <v>MBO</v>
          </cell>
          <cell r="H17">
            <v>1</v>
          </cell>
        </row>
        <row r="18">
          <cell r="G18" t="str">
            <v>MBM</v>
          </cell>
          <cell r="H18">
            <v>0.3</v>
          </cell>
        </row>
        <row r="19">
          <cell r="G19" t="str">
            <v>ALP</v>
          </cell>
          <cell r="H19">
            <v>0.3</v>
          </cell>
        </row>
        <row r="20">
          <cell r="G20" t="str">
            <v>AVB</v>
          </cell>
          <cell r="H20">
            <v>0.3</v>
          </cell>
        </row>
        <row r="21">
          <cell r="G21" t="str">
            <v>ABD</v>
          </cell>
          <cell r="H21">
            <v>0.3</v>
          </cell>
        </row>
        <row r="22">
          <cell r="G22" t="str">
            <v>COS</v>
          </cell>
          <cell r="I22">
            <v>0.6</v>
          </cell>
        </row>
        <row r="23">
          <cell r="G23" t="str">
            <v>ARN</v>
          </cell>
          <cell r="H23">
            <v>0.5</v>
          </cell>
        </row>
        <row r="24">
          <cell r="G24" t="str">
            <v>ARN50</v>
          </cell>
          <cell r="H24">
            <v>0.5</v>
          </cell>
        </row>
        <row r="25">
          <cell r="G25" t="str">
            <v>ARN75</v>
          </cell>
          <cell r="H25">
            <v>0.75</v>
          </cell>
        </row>
        <row r="26">
          <cell r="G26" t="str">
            <v>ADS</v>
          </cell>
          <cell r="H26">
            <v>1</v>
          </cell>
        </row>
        <row r="27">
          <cell r="G27" t="str">
            <v>CPA</v>
          </cell>
          <cell r="H27">
            <v>1</v>
          </cell>
        </row>
        <row r="28">
          <cell r="G28" t="str">
            <v>ADC</v>
          </cell>
          <cell r="H28">
            <v>0.6</v>
          </cell>
        </row>
        <row r="29">
          <cell r="G29" t="str">
            <v>AGR</v>
          </cell>
          <cell r="H29">
            <v>1</v>
          </cell>
        </row>
        <row r="30">
          <cell r="G30" t="str">
            <v>AER</v>
          </cell>
          <cell r="H30">
            <v>0.1</v>
          </cell>
        </row>
        <row r="31">
          <cell r="G31" t="str">
            <v>ATD</v>
          </cell>
          <cell r="H31">
            <v>0.1</v>
          </cell>
        </row>
        <row r="32">
          <cell r="G32" t="str">
            <v>MSL</v>
          </cell>
          <cell r="H32">
            <v>0.25</v>
          </cell>
        </row>
        <row r="33">
          <cell r="G33" t="str">
            <v>VES</v>
          </cell>
          <cell r="H33">
            <v>0.2</v>
          </cell>
        </row>
        <row r="34">
          <cell r="G34" t="str">
            <v>VEC</v>
          </cell>
          <cell r="H34">
            <v>0.15</v>
          </cell>
        </row>
        <row r="35">
          <cell r="G35" t="str">
            <v>PFT</v>
          </cell>
          <cell r="H35">
            <v>0.15</v>
          </cell>
        </row>
        <row r="36">
          <cell r="G36" t="str">
            <v>CIR</v>
          </cell>
          <cell r="H36">
            <v>1</v>
          </cell>
        </row>
        <row r="37">
          <cell r="G37" t="str">
            <v xml:space="preserve">           .</v>
          </cell>
        </row>
        <row r="38">
          <cell r="G38" t="str">
            <v xml:space="preserve">           .</v>
          </cell>
        </row>
        <row r="42">
          <cell r="G42" t="str">
            <v>PAG</v>
          </cell>
          <cell r="H42">
            <v>0.6</v>
          </cell>
        </row>
        <row r="43">
          <cell r="G43" t="str">
            <v>COSNF</v>
          </cell>
          <cell r="H43">
            <v>0.6</v>
          </cell>
        </row>
        <row r="44">
          <cell r="G44" t="str">
            <v>DC</v>
          </cell>
          <cell r="H44">
            <v>0</v>
          </cell>
        </row>
        <row r="45">
          <cell r="G45" t="str">
            <v xml:space="preserve">           .</v>
          </cell>
        </row>
        <row r="46">
          <cell r="G46" t="str">
            <v xml:space="preserve">           .</v>
          </cell>
        </row>
        <row r="47">
          <cell r="G47" t="str">
            <v xml:space="preserve">           .</v>
          </cell>
        </row>
        <row r="48">
          <cell r="G48" t="str">
            <v xml:space="preserve">           .</v>
          </cell>
        </row>
        <row r="49">
          <cell r="G49" t="str">
            <v xml:space="preserve">           .</v>
          </cell>
        </row>
        <row r="50">
          <cell r="G50" t="str">
            <v xml:space="preserve">           .</v>
          </cell>
        </row>
        <row r="51">
          <cell r="G51" t="str">
            <v xml:space="preserve">           .</v>
          </cell>
        </row>
        <row r="52">
          <cell r="G52" t="str">
            <v xml:space="preserve">           .</v>
          </cell>
        </row>
        <row r="53">
          <cell r="G53" t="str">
            <v xml:space="preserve">           .</v>
          </cell>
        </row>
        <row r="54">
          <cell r="G54" t="str">
            <v xml:space="preserve">           .</v>
          </cell>
        </row>
        <row r="55">
          <cell r="G55" t="str">
            <v xml:space="preserve">           .</v>
          </cell>
        </row>
        <row r="56">
          <cell r="G56" t="str">
            <v xml:space="preserve">           .</v>
          </cell>
        </row>
        <row r="57">
          <cell r="G57" t="str">
            <v xml:space="preserve">           .</v>
          </cell>
        </row>
        <row r="58">
          <cell r="G58" t="str">
            <v xml:space="preserve">           .</v>
          </cell>
        </row>
        <row r="59">
          <cell r="G59" t="str">
            <v xml:space="preserve">           .</v>
          </cell>
        </row>
        <row r="60">
          <cell r="G60" t="str">
            <v xml:space="preserve">           .</v>
          </cell>
        </row>
        <row r="61">
          <cell r="G61" t="str">
            <v xml:space="preserve">           .</v>
          </cell>
        </row>
        <row r="62">
          <cell r="G62" t="str">
            <v xml:space="preserve">           .</v>
          </cell>
        </row>
        <row r="63">
          <cell r="G63" t="str">
            <v xml:space="preserve">           .</v>
          </cell>
        </row>
        <row r="64">
          <cell r="G64" t="str">
            <v xml:space="preserve">           .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="120" zoomScaleNormal="120" zoomScaleSheetLayoutView="100" workbookViewId="0">
      <pane ySplit="3" topLeftCell="A17" activePane="bottomLeft" state="frozen"/>
      <selection activeCell="B11" sqref="B11"/>
      <selection pane="bottomLeft" activeCell="A22" sqref="A22:V45"/>
    </sheetView>
  </sheetViews>
  <sheetFormatPr defaultRowHeight="13.5" x14ac:dyDescent="0.35"/>
  <cols>
    <col min="1" max="1" width="10.453125" style="1" customWidth="1"/>
    <col min="2" max="2" width="2.81640625" style="1" customWidth="1"/>
    <col min="3" max="3" width="8.54296875" style="1" customWidth="1"/>
    <col min="4" max="4" width="4.54296875" style="1" customWidth="1"/>
    <col min="5" max="5" width="4" style="1" customWidth="1"/>
    <col min="6" max="6" width="4.54296875" style="1" customWidth="1"/>
    <col min="7" max="12" width="6" style="1" customWidth="1"/>
    <col min="13" max="13" width="18.453125" style="1" customWidth="1"/>
    <col min="14" max="14" width="8.1796875" style="1" customWidth="1"/>
    <col min="15" max="15" width="11.54296875" style="1" customWidth="1"/>
    <col min="16" max="16" width="5.81640625" style="1" customWidth="1"/>
    <col min="17" max="18" width="2.81640625" style="1" customWidth="1"/>
    <col min="19" max="19" width="8" style="1" customWidth="1"/>
    <col min="20" max="22" width="2.81640625" style="1" customWidth="1"/>
  </cols>
  <sheetData>
    <row r="1" spans="1:22" ht="12.5" x14ac:dyDescent="0.25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2.5" x14ac:dyDescent="0.25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2.5" x14ac:dyDescent="0.2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x14ac:dyDescent="0.35">
      <c r="A4" s="139" t="s">
        <v>1</v>
      </c>
      <c r="B4" s="139"/>
      <c r="C4" s="139"/>
      <c r="D4" s="139"/>
      <c r="E4" s="139"/>
      <c r="F4" s="140" t="s">
        <v>2</v>
      </c>
      <c r="G4" s="140"/>
      <c r="H4" s="140"/>
      <c r="I4" s="140"/>
      <c r="J4" s="140"/>
      <c r="K4" s="140"/>
      <c r="L4" s="140"/>
      <c r="M4" s="140"/>
      <c r="N4" s="140"/>
      <c r="O4" s="144" t="s">
        <v>3</v>
      </c>
      <c r="P4" s="144"/>
      <c r="Q4" s="142">
        <f>Funções!L4</f>
        <v>692</v>
      </c>
      <c r="R4" s="142"/>
      <c r="S4" s="142"/>
      <c r="T4" s="142"/>
      <c r="U4" s="142"/>
      <c r="V4" s="142"/>
    </row>
    <row r="5" spans="1:22" x14ac:dyDescent="0.35">
      <c r="A5" s="139" t="s">
        <v>4</v>
      </c>
      <c r="B5" s="139"/>
      <c r="C5" s="139"/>
      <c r="D5" s="139"/>
      <c r="E5" s="139"/>
      <c r="F5" s="140" t="s">
        <v>5</v>
      </c>
      <c r="G5" s="140"/>
      <c r="H5" s="140"/>
      <c r="I5" s="140"/>
      <c r="J5" s="140"/>
      <c r="K5" s="140"/>
      <c r="L5" s="140"/>
      <c r="M5" s="140"/>
      <c r="N5" s="140"/>
      <c r="O5" s="141" t="s">
        <v>6</v>
      </c>
      <c r="P5" s="141"/>
      <c r="Q5" s="142">
        <f>Funções!L5</f>
        <v>692</v>
      </c>
      <c r="R5" s="142"/>
      <c r="S5" s="142"/>
      <c r="T5" s="142"/>
      <c r="U5" s="142"/>
      <c r="V5" s="142"/>
    </row>
    <row r="6" spans="1:22" x14ac:dyDescent="0.35">
      <c r="A6" s="139" t="s">
        <v>7</v>
      </c>
      <c r="B6" s="139"/>
      <c r="C6" s="139"/>
      <c r="D6" s="139"/>
      <c r="E6" s="139"/>
      <c r="F6" s="145" t="s">
        <v>8</v>
      </c>
      <c r="G6" s="145"/>
      <c r="H6" s="145"/>
      <c r="I6" s="145"/>
      <c r="J6" s="145"/>
      <c r="K6" s="145"/>
      <c r="L6" s="145"/>
      <c r="M6" s="145"/>
      <c r="N6" s="145"/>
      <c r="O6" s="141" t="s">
        <v>9</v>
      </c>
      <c r="P6" s="141"/>
      <c r="Q6" s="142">
        <f>Funções!L6</f>
        <v>688.4</v>
      </c>
      <c r="R6" s="142"/>
      <c r="S6" s="142"/>
      <c r="T6" s="142"/>
      <c r="U6" s="142"/>
      <c r="V6" s="142"/>
    </row>
    <row r="7" spans="1:22" ht="12.5" x14ac:dyDescent="0.25">
      <c r="A7" s="139" t="s">
        <v>10</v>
      </c>
      <c r="B7" s="139"/>
      <c r="C7" s="139"/>
      <c r="D7" s="139"/>
      <c r="E7" s="139"/>
      <c r="F7" s="140" t="s">
        <v>11</v>
      </c>
      <c r="G7" s="140"/>
      <c r="H7" s="140"/>
      <c r="I7" s="140"/>
      <c r="J7" s="140"/>
      <c r="K7" s="140"/>
      <c r="L7" s="140"/>
      <c r="M7" s="140"/>
      <c r="N7" s="140"/>
      <c r="O7" s="141" t="s">
        <v>12</v>
      </c>
      <c r="P7" s="141"/>
      <c r="Q7" s="141"/>
      <c r="R7" s="146" t="s">
        <v>13</v>
      </c>
      <c r="S7" s="146"/>
      <c r="T7" s="146"/>
      <c r="U7" s="146"/>
      <c r="V7" s="146"/>
    </row>
    <row r="8" spans="1:22" ht="12.5" x14ac:dyDescent="0.25">
      <c r="A8" s="139" t="s">
        <v>14</v>
      </c>
      <c r="B8" s="139"/>
      <c r="C8" s="139"/>
      <c r="D8" s="139"/>
      <c r="E8" s="139"/>
      <c r="F8" s="140" t="s">
        <v>15</v>
      </c>
      <c r="G8" s="140"/>
      <c r="H8" s="140"/>
      <c r="I8" s="140"/>
      <c r="J8" s="140"/>
      <c r="K8" s="140"/>
      <c r="L8" s="140"/>
      <c r="M8" s="140"/>
      <c r="N8" s="140"/>
      <c r="O8" s="141" t="s">
        <v>16</v>
      </c>
      <c r="P8" s="141"/>
      <c r="Q8" s="141"/>
      <c r="R8" s="146" t="s">
        <v>17</v>
      </c>
      <c r="S8" s="146"/>
      <c r="T8" s="146"/>
      <c r="U8" s="146"/>
      <c r="V8" s="146"/>
    </row>
    <row r="9" spans="1:22" x14ac:dyDescent="0.35">
      <c r="A9" s="139" t="s">
        <v>18</v>
      </c>
      <c r="B9" s="139"/>
      <c r="C9" s="139"/>
      <c r="D9" s="139"/>
      <c r="E9" s="139"/>
      <c r="F9" s="145" t="s">
        <v>19</v>
      </c>
      <c r="G9" s="145"/>
      <c r="H9" s="145"/>
      <c r="I9" s="145"/>
      <c r="J9" s="145"/>
      <c r="K9" s="145"/>
      <c r="L9" s="145"/>
      <c r="M9" s="145"/>
      <c r="N9" s="145"/>
      <c r="O9" s="147" t="s">
        <v>20</v>
      </c>
      <c r="P9" s="147"/>
      <c r="Q9" s="147"/>
      <c r="R9" s="148">
        <v>45103</v>
      </c>
      <c r="S9" s="148"/>
      <c r="T9" s="148"/>
      <c r="U9" s="148"/>
      <c r="V9" s="148"/>
    </row>
    <row r="10" spans="1:22" x14ac:dyDescent="0.35">
      <c r="A10" s="139" t="s">
        <v>21</v>
      </c>
      <c r="B10" s="139"/>
      <c r="C10" s="139"/>
      <c r="D10" s="139"/>
      <c r="E10" s="139"/>
      <c r="F10" s="145" t="s">
        <v>22</v>
      </c>
      <c r="G10" s="145"/>
      <c r="H10" s="145"/>
      <c r="I10" s="145"/>
      <c r="J10" s="145"/>
      <c r="K10" s="145"/>
      <c r="L10" s="145"/>
      <c r="M10" s="145"/>
      <c r="N10" s="145"/>
      <c r="O10" s="147" t="s">
        <v>23</v>
      </c>
      <c r="P10" s="147"/>
      <c r="Q10" s="147"/>
      <c r="R10" s="148"/>
      <c r="S10" s="148"/>
      <c r="T10" s="148"/>
      <c r="U10" s="148"/>
      <c r="V10" s="148"/>
    </row>
    <row r="11" spans="1:22" x14ac:dyDescent="0.25">
      <c r="A11" s="149" t="s">
        <v>24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</row>
    <row r="12" spans="1:22" ht="12.5" x14ac:dyDescent="0.25">
      <c r="A12" s="151" t="s">
        <v>25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spans="1:22" ht="12.5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</row>
    <row r="14" spans="1:22" ht="12.5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</row>
    <row r="15" spans="1:22" ht="90.75" customHeight="1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</row>
    <row r="16" spans="1:22" x14ac:dyDescent="0.25">
      <c r="A16" s="149" t="s">
        <v>26</v>
      </c>
      <c r="B16" s="149"/>
      <c r="C16" s="149"/>
      <c r="D16" s="149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</row>
    <row r="17" spans="1:22" ht="12.5" x14ac:dyDescent="0.25">
      <c r="A17" s="150" t="s">
        <v>27</v>
      </c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</row>
    <row r="18" spans="1:22" ht="12.5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</row>
    <row r="19" spans="1:22" ht="13.5" customHeight="1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</row>
    <row r="20" spans="1:22" ht="19.5" customHeight="1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</row>
    <row r="21" spans="1:22" x14ac:dyDescent="0.25">
      <c r="A21" s="149" t="s">
        <v>28</v>
      </c>
      <c r="B21" s="149"/>
      <c r="C21" s="149"/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</row>
    <row r="22" spans="1:22" ht="12.5" x14ac:dyDescent="0.25">
      <c r="A22" s="152" t="s">
        <v>29</v>
      </c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</row>
    <row r="23" spans="1:22" ht="12.5" x14ac:dyDescent="0.25">
      <c r="A23" s="153"/>
      <c r="B23" s="153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3"/>
      <c r="P23" s="153"/>
      <c r="Q23" s="153"/>
      <c r="R23" s="153"/>
      <c r="S23" s="153"/>
      <c r="T23" s="153"/>
      <c r="U23" s="153"/>
      <c r="V23" s="153"/>
    </row>
    <row r="24" spans="1:22" ht="12.5" x14ac:dyDescent="0.25">
      <c r="A24" s="153"/>
      <c r="B24" s="153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3"/>
    </row>
    <row r="25" spans="1:22" ht="12.5" x14ac:dyDescent="0.25">
      <c r="A25" s="153"/>
      <c r="B25" s="153"/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</row>
    <row r="26" spans="1:22" ht="12.5" x14ac:dyDescent="0.25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</row>
    <row r="27" spans="1:22" ht="12.5" x14ac:dyDescent="0.25">
      <c r="A27" s="153"/>
      <c r="B27" s="153"/>
      <c r="C27" s="153"/>
      <c r="D27" s="153"/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</row>
    <row r="28" spans="1:22" ht="12.5" x14ac:dyDescent="0.25">
      <c r="A28" s="153"/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</row>
    <row r="29" spans="1:22" ht="12.5" x14ac:dyDescent="0.25">
      <c r="A29" s="153"/>
      <c r="B29" s="153"/>
      <c r="C29" s="153"/>
      <c r="D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</row>
    <row r="30" spans="1:22" ht="12.5" x14ac:dyDescent="0.25">
      <c r="A30" s="153"/>
      <c r="B30" s="153"/>
      <c r="C30" s="153"/>
      <c r="D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</row>
    <row r="31" spans="1:22" ht="12.5" x14ac:dyDescent="0.25">
      <c r="A31" s="153"/>
      <c r="B31" s="153"/>
      <c r="C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</row>
    <row r="32" spans="1:22" ht="12.5" x14ac:dyDescent="0.25">
      <c r="A32" s="153"/>
      <c r="B32" s="153"/>
      <c r="C32" s="153"/>
      <c r="D32" s="153"/>
      <c r="E32" s="153"/>
      <c r="F32" s="153"/>
      <c r="G32" s="153"/>
      <c r="H32" s="153"/>
      <c r="I32" s="153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</row>
    <row r="33" spans="1:22" ht="12.5" x14ac:dyDescent="0.25">
      <c r="A33" s="153"/>
      <c r="B33" s="153"/>
      <c r="C33" s="153"/>
      <c r="D33" s="153"/>
      <c r="E33" s="153"/>
      <c r="F33" s="153"/>
      <c r="G33" s="153"/>
      <c r="H33" s="153"/>
      <c r="I33" s="153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</row>
    <row r="34" spans="1:22" ht="12.5" x14ac:dyDescent="0.25">
      <c r="A34" s="153"/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</row>
    <row r="35" spans="1:22" ht="12.5" x14ac:dyDescent="0.25">
      <c r="A35" s="153"/>
      <c r="B35" s="153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</row>
    <row r="36" spans="1:22" ht="12.5" x14ac:dyDescent="0.25">
      <c r="A36" s="153"/>
      <c r="B36" s="153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3"/>
      <c r="T36" s="153"/>
      <c r="U36" s="153"/>
      <c r="V36" s="153"/>
    </row>
    <row r="37" spans="1:22" ht="12.5" x14ac:dyDescent="0.25">
      <c r="A37" s="153"/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</row>
    <row r="38" spans="1:22" ht="12.5" x14ac:dyDescent="0.25">
      <c r="A38" s="153"/>
      <c r="B38" s="153"/>
      <c r="C38" s="153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</row>
    <row r="39" spans="1:22" ht="12.5" x14ac:dyDescent="0.25">
      <c r="A39" s="153"/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  <c r="O39" s="153"/>
      <c r="P39" s="153"/>
      <c r="Q39" s="153"/>
      <c r="R39" s="153"/>
      <c r="S39" s="153"/>
      <c r="T39" s="153"/>
      <c r="U39" s="153"/>
      <c r="V39" s="153"/>
    </row>
    <row r="40" spans="1:22" ht="12.5" x14ac:dyDescent="0.25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153"/>
      <c r="P40" s="153"/>
      <c r="Q40" s="153"/>
      <c r="R40" s="153"/>
      <c r="S40" s="153"/>
      <c r="T40" s="153"/>
      <c r="U40" s="153"/>
      <c r="V40" s="153"/>
    </row>
    <row r="41" spans="1:22" ht="12.5" x14ac:dyDescent="0.25">
      <c r="A41" s="153"/>
      <c r="B41" s="153"/>
      <c r="C41" s="153"/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153"/>
      <c r="S41" s="153"/>
      <c r="T41" s="153"/>
      <c r="U41" s="153"/>
      <c r="V41" s="153"/>
    </row>
    <row r="42" spans="1:22" ht="12.5" x14ac:dyDescent="0.25">
      <c r="A42" s="153"/>
      <c r="B42" s="15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153"/>
      <c r="S42" s="153"/>
      <c r="T42" s="153"/>
      <c r="U42" s="153"/>
      <c r="V42" s="153"/>
    </row>
    <row r="43" spans="1:22" ht="12.5" x14ac:dyDescent="0.25">
      <c r="A43" s="153"/>
      <c r="B43" s="153"/>
      <c r="C43" s="153"/>
      <c r="D43" s="153"/>
      <c r="E43" s="153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3"/>
      <c r="U43" s="153"/>
      <c r="V43" s="153"/>
    </row>
    <row r="44" spans="1:22" ht="12.5" x14ac:dyDescent="0.25">
      <c r="A44" s="153"/>
      <c r="B44" s="153"/>
      <c r="C44" s="153"/>
      <c r="D44" s="153"/>
      <c r="E44" s="153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</row>
    <row r="45" spans="1:22" ht="18" customHeight="1" x14ac:dyDescent="0.25">
      <c r="A45" s="153"/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3"/>
      <c r="R45" s="153"/>
      <c r="S45" s="153"/>
      <c r="T45" s="153"/>
      <c r="U45" s="153"/>
      <c r="V45" s="153"/>
    </row>
  </sheetData>
  <sheetProtection selectLockedCells="1" selectUnlockedCells="1"/>
  <mergeCells count="35"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  <mergeCell ref="A8:E8"/>
    <mergeCell ref="F8:N8"/>
    <mergeCell ref="O8:Q8"/>
    <mergeCell ref="R8:V8"/>
    <mergeCell ref="A9:E9"/>
    <mergeCell ref="F9:N9"/>
    <mergeCell ref="O9:Q9"/>
    <mergeCell ref="R9:V9"/>
    <mergeCell ref="A6:E6"/>
    <mergeCell ref="F6:N6"/>
    <mergeCell ref="O6:P6"/>
    <mergeCell ref="Q6:V6"/>
    <mergeCell ref="A7:E7"/>
    <mergeCell ref="F7:N7"/>
    <mergeCell ref="O7:Q7"/>
    <mergeCell ref="R7:V7"/>
    <mergeCell ref="A5:E5"/>
    <mergeCell ref="F5:N5"/>
    <mergeCell ref="O5:P5"/>
    <mergeCell ref="Q5:V5"/>
    <mergeCell ref="A1:V3"/>
    <mergeCell ref="A4:E4"/>
    <mergeCell ref="F4:N4"/>
    <mergeCell ref="O4:P4"/>
    <mergeCell ref="Q4:V4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P744"/>
  <sheetViews>
    <sheetView showGridLines="0" tabSelected="1" zoomScale="115" zoomScaleNormal="115" zoomScaleSheetLayoutView="100" workbookViewId="0">
      <pane ySplit="7" topLeftCell="A8" activePane="bottomLeft" state="frozen"/>
      <selection activeCell="B11" sqref="B11"/>
      <selection pane="bottomLeft" activeCell="A8" sqref="A8"/>
    </sheetView>
  </sheetViews>
  <sheetFormatPr defaultRowHeight="12.5" x14ac:dyDescent="0.25"/>
  <cols>
    <col min="1" max="1" width="58.54296875" customWidth="1"/>
    <col min="2" max="2" width="5" customWidth="1"/>
    <col min="3" max="3" width="10.453125" customWidth="1"/>
    <col min="4" max="4" width="3.81640625" customWidth="1"/>
    <col min="5" max="5" width="6.1796875" customWidth="1"/>
    <col min="6" max="6" width="8" customWidth="1"/>
    <col min="7" max="7" width="3.81640625" hidden="1" customWidth="1"/>
    <col min="8" max="8" width="12" customWidth="1"/>
    <col min="9" max="9" width="4" hidden="1" customWidth="1"/>
    <col min="10" max="10" width="4.453125" hidden="1" customWidth="1"/>
    <col min="11" max="11" width="12.54296875" customWidth="1"/>
    <col min="12" max="12" width="12" customWidth="1"/>
    <col min="13" max="13" width="6.81640625" customWidth="1"/>
    <col min="14" max="14" width="7.453125" style="124" customWidth="1"/>
    <col min="15" max="15" width="37.453125" customWidth="1"/>
    <col min="16" max="16" width="12.1796875" bestFit="1" customWidth="1"/>
  </cols>
  <sheetData>
    <row r="1" spans="1:16" ht="13" thickBot="1" x14ac:dyDescent="0.3">
      <c r="A1" s="158" t="s">
        <v>30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16" ht="13" thickBo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6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</row>
    <row r="4" spans="1:16" x14ac:dyDescent="0.25">
      <c r="A4" s="3" t="str">
        <f>Contagem!A5&amp;" : "&amp;Contagem!F5</f>
        <v>Aplicação : Web Ponto 2.0</v>
      </c>
      <c r="B4" s="160" t="str">
        <f>Contagem!A8&amp;" : "&amp;Contagem!F8</f>
        <v>Projeto : Desenvolvimento do produto Web Ponto 2.0</v>
      </c>
      <c r="C4" s="161"/>
      <c r="D4" s="161"/>
      <c r="E4" s="161"/>
      <c r="F4" s="161"/>
      <c r="G4" s="161"/>
      <c r="H4" s="161"/>
      <c r="I4" s="161"/>
      <c r="J4" s="162"/>
      <c r="K4" s="107" t="s">
        <v>3</v>
      </c>
      <c r="L4" s="110">
        <f>SUM(H8:H744)</f>
        <v>692</v>
      </c>
      <c r="M4" s="157"/>
      <c r="N4" s="157"/>
      <c r="O4" s="157"/>
    </row>
    <row r="5" spans="1:16" x14ac:dyDescent="0.25">
      <c r="A5" s="3" t="str">
        <f>Contagem!A9&amp;" : "&amp;Contagem!F9</f>
        <v>Responsável : Ana Karyna da Silva Teixeira</v>
      </c>
      <c r="B5" s="160" t="str">
        <f>Contagem!A10&amp;" : "&amp;Contagem!F10</f>
        <v>Revisor : Luana Alves de Araújo Passos Aguiar</v>
      </c>
      <c r="C5" s="161"/>
      <c r="D5" s="161"/>
      <c r="E5" s="161"/>
      <c r="F5" s="161"/>
      <c r="G5" s="161"/>
      <c r="H5" s="161"/>
      <c r="I5" s="161"/>
      <c r="J5" s="162"/>
      <c r="K5" s="109" t="s">
        <v>6</v>
      </c>
      <c r="L5" s="110">
        <f>SUM(K8:K744)</f>
        <v>692</v>
      </c>
      <c r="M5" s="159"/>
      <c r="N5" s="159"/>
      <c r="O5" s="159"/>
    </row>
    <row r="6" spans="1:16" x14ac:dyDescent="0.25">
      <c r="A6" s="115" t="str">
        <f>Contagem!A4&amp;" : "&amp;Contagem!F4</f>
        <v>Empresa : Secretaria de Estado de Planejamento e Gestão de Mato Grosso</v>
      </c>
      <c r="B6" s="154" t="str">
        <f>"Tipo da Contagem : "&amp;Contagem!F6</f>
        <v>Tipo da Contagem : Projeto de Desenvolvimento</v>
      </c>
      <c r="C6" s="155"/>
      <c r="D6" s="155"/>
      <c r="E6" s="155"/>
      <c r="F6" s="155"/>
      <c r="G6" s="155"/>
      <c r="H6" s="155"/>
      <c r="I6" s="155"/>
      <c r="J6" s="156"/>
      <c r="K6" s="108" t="s">
        <v>9</v>
      </c>
      <c r="L6" s="110">
        <f>SUM(L8:L744)</f>
        <v>688.4</v>
      </c>
      <c r="M6" s="157"/>
      <c r="N6" s="157"/>
      <c r="O6" s="157"/>
    </row>
    <row r="7" spans="1:16" ht="13.5" customHeight="1" x14ac:dyDescent="0.3">
      <c r="A7" s="114" t="s">
        <v>31</v>
      </c>
      <c r="B7" s="67" t="s">
        <v>32</v>
      </c>
      <c r="C7" s="68" t="s">
        <v>33</v>
      </c>
      <c r="D7" s="69" t="s">
        <v>34</v>
      </c>
      <c r="E7" s="69" t="s">
        <v>35</v>
      </c>
      <c r="F7" s="69" t="s">
        <v>36</v>
      </c>
      <c r="G7" s="70" t="s">
        <v>37</v>
      </c>
      <c r="H7" s="70" t="s">
        <v>3</v>
      </c>
      <c r="I7" s="118" t="s">
        <v>38</v>
      </c>
      <c r="J7" s="118" t="s">
        <v>39</v>
      </c>
      <c r="K7" s="70" t="s">
        <v>6</v>
      </c>
      <c r="L7" s="71" t="s">
        <v>9</v>
      </c>
      <c r="M7" s="72" t="s">
        <v>40</v>
      </c>
      <c r="N7" s="123" t="s">
        <v>41</v>
      </c>
      <c r="O7" s="73" t="s">
        <v>42</v>
      </c>
      <c r="P7" s="126" t="s">
        <v>43</v>
      </c>
    </row>
    <row r="8" spans="1:16" x14ac:dyDescent="0.25">
      <c r="A8" s="121" t="s">
        <v>44</v>
      </c>
      <c r="B8" s="4"/>
      <c r="C8" s="4"/>
      <c r="D8" s="7"/>
      <c r="E8" s="7"/>
      <c r="F8" s="116" t="str">
        <f t="shared" ref="F8:F13" si="0">IF(ISBLANK(B8),"",IF(I8="L","Baixa",IF(I8="A","Média",IF(I8="","","Alta"))))</f>
        <v/>
      </c>
      <c r="G8" s="7" t="str">
        <f t="shared" ref="G8:G13" si="1">CONCATENATE(B8,I8)</f>
        <v/>
      </c>
      <c r="H8" s="7" t="str">
        <f t="shared" ref="H8:H13" si="2">IF(ISBLANK(B8),"",IF(B8="ALI",IF(I8="L",7,IF(I8="A",10,15)),IF(B8="AIE",IF(I8="L",5,IF(I8="A",7,10)),IF(B8="SE",IF(I8="L",4,IF(I8="A",5,7)),IF(OR(B8="EE",B8="CE"),IF(I8="L",3,IF(I8="A",4,6)),0)))))</f>
        <v/>
      </c>
      <c r="I8" s="116" t="str">
        <f t="shared" ref="I8:I13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13" si="4">CONCATENATE(B8,C8)</f>
        <v/>
      </c>
      <c r="K8" s="127" t="str">
        <f t="shared" ref="K8:K13" si="5">IF(OR(H8="",H8=0),L8,H8)</f>
        <v/>
      </c>
      <c r="L8" s="127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6" x14ac:dyDescent="0.25">
      <c r="A9" s="119" t="s">
        <v>45</v>
      </c>
      <c r="B9" s="4" t="s">
        <v>46</v>
      </c>
      <c r="C9" s="4" t="s">
        <v>47</v>
      </c>
      <c r="D9" s="7">
        <v>6</v>
      </c>
      <c r="E9" s="7">
        <v>1</v>
      </c>
      <c r="F9" s="116" t="str">
        <f>IF(ISBLANK(B9),"",IF(I9="L","Baixa",IF(I9="A","Média",IF(I9="","","Alta"))))</f>
        <v>Baixa</v>
      </c>
      <c r="G9" s="7" t="str">
        <f>CONCATENATE(B9,I9)</f>
        <v>AIEL</v>
      </c>
      <c r="H9" s="7">
        <f>IF(ISBLANK(B9),"",IF(B9="ALI",IF(I9="L",7,IF(I9="A",10,15)),IF(B9="AIE",IF(I9="L",5,IF(I9="A",7,10)),IF(B9="SE",IF(I9="L",4,IF(I9="A",5,7)),IF(OR(B9="EE",B9="CE"),IF(I9="L",3,IF(I9="A",4,6)),0)))))</f>
        <v>5</v>
      </c>
      <c r="I9" s="116" t="str">
        <f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>L</v>
      </c>
      <c r="J9" s="7" t="str">
        <f>CONCATENATE(B9,C9)</f>
        <v>AIEI</v>
      </c>
      <c r="K9" s="127">
        <f>IF(OR(H9="",H9=0),L9,H9)</f>
        <v>5</v>
      </c>
      <c r="L9" s="127">
        <f>IF(NOT(ISERROR(VLOOKUP(B9,Deflatores!G$42:H$64,2,FALSE))),VLOOKUP(B9,Deflatores!G$42:H$64,2,FALSE),IF(OR(ISBLANK(C9),ISBLANK(B9)),"",VLOOKUP(C9,Deflatores!G$4:H$38,2,FALSE)*H9+VLOOKUP(C9,Deflatores!G$4:I$38,3,FALSE)))</f>
        <v>5</v>
      </c>
      <c r="M9" s="10"/>
      <c r="N9" s="10"/>
      <c r="O9" s="6"/>
    </row>
    <row r="10" spans="1:16" x14ac:dyDescent="0.25">
      <c r="A10" s="119" t="s">
        <v>48</v>
      </c>
      <c r="B10" s="4" t="s">
        <v>49</v>
      </c>
      <c r="C10" s="4" t="s">
        <v>47</v>
      </c>
      <c r="D10" s="7">
        <v>5</v>
      </c>
      <c r="E10" s="7">
        <v>2</v>
      </c>
      <c r="F10" s="116" t="str">
        <f t="shared" si="0"/>
        <v>Baixa</v>
      </c>
      <c r="G10" s="7" t="str">
        <f t="shared" si="1"/>
        <v>CEL</v>
      </c>
      <c r="H10" s="7">
        <f t="shared" si="2"/>
        <v>3</v>
      </c>
      <c r="I10" s="116" t="str">
        <f t="shared" si="3"/>
        <v>L</v>
      </c>
      <c r="J10" s="7" t="str">
        <f t="shared" si="4"/>
        <v>CEI</v>
      </c>
      <c r="K10" s="127">
        <f t="shared" si="5"/>
        <v>3</v>
      </c>
      <c r="L10" s="127">
        <f>IF(NOT(ISERROR(VLOOKUP(B10,Deflatores!G$42:H$64,2,FALSE))),VLOOKUP(B10,Deflatores!G$42:H$64,2,FALSE),IF(OR(ISBLANK(C10),ISBLANK(B10)),"",VLOOKUP(C10,Deflatores!G$4:H$38,2,FALSE)*H10+VLOOKUP(C10,Deflatores!G$4:I$38,3,FALSE)))</f>
        <v>3</v>
      </c>
      <c r="M10" s="10"/>
      <c r="N10" s="10"/>
      <c r="O10" s="6"/>
    </row>
    <row r="11" spans="1:16" x14ac:dyDescent="0.25">
      <c r="A11" s="119"/>
      <c r="B11" s="4"/>
      <c r="C11" s="4"/>
      <c r="D11" s="7"/>
      <c r="E11" s="7"/>
      <c r="F11" s="116" t="str">
        <f t="shared" si="0"/>
        <v/>
      </c>
      <c r="G11" s="7" t="str">
        <f t="shared" si="1"/>
        <v/>
      </c>
      <c r="H11" s="7" t="str">
        <f t="shared" si="2"/>
        <v/>
      </c>
      <c r="I11" s="116" t="str">
        <f t="shared" si="3"/>
        <v/>
      </c>
      <c r="J11" s="7" t="str">
        <f t="shared" si="4"/>
        <v/>
      </c>
      <c r="K11" s="127" t="str">
        <f t="shared" si="5"/>
        <v/>
      </c>
      <c r="L11" s="127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6" x14ac:dyDescent="0.25">
      <c r="A12" s="121" t="s">
        <v>50</v>
      </c>
      <c r="B12" s="4"/>
      <c r="C12" s="4"/>
      <c r="D12" s="7"/>
      <c r="E12" s="7"/>
      <c r="F12" s="116" t="str">
        <f t="shared" si="0"/>
        <v/>
      </c>
      <c r="G12" s="7" t="str">
        <f t="shared" si="1"/>
        <v/>
      </c>
      <c r="H12" s="7" t="str">
        <f t="shared" si="2"/>
        <v/>
      </c>
      <c r="I12" s="116" t="str">
        <f t="shared" si="3"/>
        <v/>
      </c>
      <c r="J12" s="7" t="str">
        <f t="shared" si="4"/>
        <v/>
      </c>
      <c r="K12" s="127" t="str">
        <f t="shared" si="5"/>
        <v/>
      </c>
      <c r="L12" s="127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6" x14ac:dyDescent="0.25">
      <c r="A13" s="119" t="s">
        <v>51</v>
      </c>
      <c r="B13" s="4" t="s">
        <v>46</v>
      </c>
      <c r="C13" s="4" t="s">
        <v>47</v>
      </c>
      <c r="D13" s="7">
        <v>2</v>
      </c>
      <c r="E13" s="7">
        <v>1</v>
      </c>
      <c r="F13" s="116" t="str">
        <f t="shared" si="0"/>
        <v>Baixa</v>
      </c>
      <c r="G13" s="7" t="str">
        <f t="shared" si="1"/>
        <v>AIEL</v>
      </c>
      <c r="H13" s="7">
        <f t="shared" si="2"/>
        <v>5</v>
      </c>
      <c r="I13" s="116" t="str">
        <f t="shared" si="3"/>
        <v>L</v>
      </c>
      <c r="J13" s="7" t="str">
        <f t="shared" si="4"/>
        <v>AIEI</v>
      </c>
      <c r="K13" s="127">
        <f t="shared" si="5"/>
        <v>5</v>
      </c>
      <c r="L13" s="127">
        <f>IF(NOT(ISERROR(VLOOKUP(B13,Deflatores!G$42:H$64,2,FALSE))),VLOOKUP(B13,Deflatores!G$42:H$64,2,FALSE),IF(OR(ISBLANK(C13),ISBLANK(B13)),"",VLOOKUP(C13,Deflatores!G$4:H$38,2,FALSE)*H13+VLOOKUP(C13,Deflatores!G$4:I$38,3,FALSE)))</f>
        <v>5</v>
      </c>
      <c r="M13" s="10"/>
      <c r="N13" s="10"/>
      <c r="O13" s="6"/>
    </row>
    <row r="14" spans="1:16" x14ac:dyDescent="0.25">
      <c r="A14" s="119" t="s">
        <v>52</v>
      </c>
      <c r="B14" s="4" t="s">
        <v>49</v>
      </c>
      <c r="C14" s="4" t="s">
        <v>47</v>
      </c>
      <c r="D14" s="7">
        <v>4</v>
      </c>
      <c r="E14" s="7">
        <v>1</v>
      </c>
      <c r="F14" s="116" t="str">
        <f t="shared" ref="F14:F36" si="6">IF(ISBLANK(B14),"",IF(I14="L","Baixa",IF(I14="A","Média",IF(I14="","","Alta"))))</f>
        <v>Baixa</v>
      </c>
      <c r="G14" s="7" t="str">
        <f t="shared" ref="G14:G36" si="7">CONCATENATE(B14,I14)</f>
        <v>CEL</v>
      </c>
      <c r="H14" s="7">
        <f t="shared" ref="H14:H36" si="8">IF(ISBLANK(B14),"",IF(B14="ALI",IF(I14="L",7,IF(I14="A",10,15)),IF(B14="AIE",IF(I14="L",5,IF(I14="A",7,10)),IF(B14="SE",IF(I14="L",4,IF(I14="A",5,7)),IF(OR(B14="EE",B14="CE"),IF(I14="L",3,IF(I14="A",4,6)),0)))))</f>
        <v>3</v>
      </c>
      <c r="I14" s="116" t="str">
        <f t="shared" ref="I14:I36" si="9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>L</v>
      </c>
      <c r="J14" s="7" t="str">
        <f t="shared" ref="J14:J36" si="10">CONCATENATE(B14,C14)</f>
        <v>CEI</v>
      </c>
      <c r="K14" s="127">
        <f t="shared" ref="K14:K36" si="11">IF(OR(H14="",H14=0),L14,H14)</f>
        <v>3</v>
      </c>
      <c r="L14" s="127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6" x14ac:dyDescent="0.25">
      <c r="A15" s="119"/>
      <c r="B15" s="4"/>
      <c r="C15" s="4"/>
      <c r="D15" s="7"/>
      <c r="E15" s="7"/>
      <c r="F15" s="116" t="str">
        <f t="shared" si="6"/>
        <v/>
      </c>
      <c r="G15" s="7" t="str">
        <f t="shared" si="7"/>
        <v/>
      </c>
      <c r="H15" s="7" t="str">
        <f t="shared" si="8"/>
        <v/>
      </c>
      <c r="I15" s="116" t="str">
        <f t="shared" si="9"/>
        <v/>
      </c>
      <c r="J15" s="7" t="str">
        <f t="shared" si="10"/>
        <v/>
      </c>
      <c r="K15" s="127" t="str">
        <f t="shared" si="11"/>
        <v/>
      </c>
      <c r="L15" s="127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0"/>
      <c r="N15" s="10"/>
      <c r="O15" s="6"/>
    </row>
    <row r="16" spans="1:16" x14ac:dyDescent="0.25">
      <c r="A16" s="121" t="s">
        <v>53</v>
      </c>
      <c r="B16" s="4"/>
      <c r="C16" s="4"/>
      <c r="D16" s="7"/>
      <c r="E16" s="7"/>
      <c r="F16" s="116" t="str">
        <f t="shared" si="6"/>
        <v/>
      </c>
      <c r="G16" s="7" t="str">
        <f t="shared" si="7"/>
        <v/>
      </c>
      <c r="H16" s="7" t="str">
        <f t="shared" si="8"/>
        <v/>
      </c>
      <c r="I16" s="116" t="str">
        <f t="shared" si="9"/>
        <v/>
      </c>
      <c r="J16" s="7" t="str">
        <f t="shared" si="10"/>
        <v/>
      </c>
      <c r="K16" s="127" t="str">
        <f t="shared" si="11"/>
        <v/>
      </c>
      <c r="L16" s="127" t="str">
        <f>IF(NOT(ISERROR(VLOOKUP(B16,Deflatores!G$42:H$64,2,FALSE))),VLOOKUP(B16,Deflatores!G$42:H$64,2,FALSE),IF(OR(ISBLANK(C16),ISBLANK(B16)),"",VLOOKUP(C16,Deflatores!G$4:H$38,2,FALSE)*H16+VLOOKUP(C16,Deflatores!G$4:I$38,3,FALSE)))</f>
        <v/>
      </c>
      <c r="M16" s="10"/>
      <c r="N16" s="10"/>
      <c r="O16" s="6"/>
    </row>
    <row r="17" spans="1:15" x14ac:dyDescent="0.25">
      <c r="A17" s="119" t="s">
        <v>54</v>
      </c>
      <c r="B17" s="4" t="s">
        <v>46</v>
      </c>
      <c r="C17" s="4" t="s">
        <v>47</v>
      </c>
      <c r="D17" s="7">
        <v>11</v>
      </c>
      <c r="E17" s="7">
        <v>1</v>
      </c>
      <c r="F17" s="116" t="str">
        <f t="shared" si="6"/>
        <v>Baixa</v>
      </c>
      <c r="G17" s="7" t="str">
        <f t="shared" si="7"/>
        <v>AIEL</v>
      </c>
      <c r="H17" s="7">
        <f t="shared" si="8"/>
        <v>5</v>
      </c>
      <c r="I17" s="116" t="str">
        <f t="shared" si="9"/>
        <v>L</v>
      </c>
      <c r="J17" s="7" t="str">
        <f t="shared" si="10"/>
        <v>AIEI</v>
      </c>
      <c r="K17" s="127">
        <f t="shared" si="11"/>
        <v>5</v>
      </c>
      <c r="L17" s="127">
        <f>IF(NOT(ISERROR(VLOOKUP(B17,Deflatores!G$42:H$64,2,FALSE))),VLOOKUP(B17,Deflatores!G$42:H$64,2,FALSE),IF(OR(ISBLANK(C17),ISBLANK(B17)),"",VLOOKUP(C17,Deflatores!G$4:H$38,2,FALSE)*H17+VLOOKUP(C17,Deflatores!G$4:I$38,3,FALSE)))</f>
        <v>5</v>
      </c>
      <c r="M17" s="10"/>
      <c r="N17" s="10"/>
      <c r="O17" s="6"/>
    </row>
    <row r="18" spans="1:15" x14ac:dyDescent="0.25">
      <c r="A18" s="119" t="s">
        <v>55</v>
      </c>
      <c r="B18" s="4" t="s">
        <v>49</v>
      </c>
      <c r="C18" s="4" t="s">
        <v>47</v>
      </c>
      <c r="D18" s="7">
        <v>12</v>
      </c>
      <c r="E18" s="7">
        <v>2</v>
      </c>
      <c r="F18" s="116" t="str">
        <f t="shared" si="6"/>
        <v>Média</v>
      </c>
      <c r="G18" s="7" t="str">
        <f t="shared" si="7"/>
        <v>CEA</v>
      </c>
      <c r="H18" s="7">
        <f t="shared" si="8"/>
        <v>4</v>
      </c>
      <c r="I18" s="116" t="str">
        <f t="shared" si="9"/>
        <v>A</v>
      </c>
      <c r="J18" s="7" t="str">
        <f t="shared" si="10"/>
        <v>CEI</v>
      </c>
      <c r="K18" s="127">
        <f t="shared" si="11"/>
        <v>4</v>
      </c>
      <c r="L18" s="127">
        <f>IF(NOT(ISERROR(VLOOKUP(B18,Deflatores!G$42:H$64,2,FALSE))),VLOOKUP(B18,Deflatores!G$42:H$64,2,FALSE),IF(OR(ISBLANK(C18),ISBLANK(B18)),"",VLOOKUP(C18,Deflatores!G$4:H$38,2,FALSE)*H18+VLOOKUP(C18,Deflatores!G$4:I$38,3,FALSE)))</f>
        <v>4</v>
      </c>
      <c r="M18" s="10"/>
      <c r="N18" s="10"/>
      <c r="O18" s="6"/>
    </row>
    <row r="19" spans="1:15" x14ac:dyDescent="0.25">
      <c r="A19" s="119"/>
      <c r="B19" s="4"/>
      <c r="C19" s="4"/>
      <c r="D19" s="7"/>
      <c r="E19" s="7"/>
      <c r="F19" s="116" t="str">
        <f t="shared" si="6"/>
        <v/>
      </c>
      <c r="G19" s="7" t="str">
        <f t="shared" si="7"/>
        <v/>
      </c>
      <c r="H19" s="7" t="str">
        <f t="shared" si="8"/>
        <v/>
      </c>
      <c r="I19" s="116" t="str">
        <f t="shared" si="9"/>
        <v/>
      </c>
      <c r="J19" s="7" t="str">
        <f t="shared" si="10"/>
        <v/>
      </c>
      <c r="K19" s="127" t="str">
        <f t="shared" si="11"/>
        <v/>
      </c>
      <c r="L19" s="127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 x14ac:dyDescent="0.25">
      <c r="A20" s="121" t="s">
        <v>56</v>
      </c>
      <c r="B20" s="4"/>
      <c r="C20" s="4"/>
      <c r="D20" s="7"/>
      <c r="E20" s="7"/>
      <c r="F20" s="116" t="str">
        <f t="shared" si="6"/>
        <v/>
      </c>
      <c r="G20" s="7" t="str">
        <f t="shared" si="7"/>
        <v/>
      </c>
      <c r="H20" s="7" t="str">
        <f t="shared" si="8"/>
        <v/>
      </c>
      <c r="I20" s="116" t="str">
        <f t="shared" si="9"/>
        <v/>
      </c>
      <c r="J20" s="7" t="str">
        <f t="shared" si="10"/>
        <v/>
      </c>
      <c r="K20" s="127" t="str">
        <f t="shared" si="11"/>
        <v/>
      </c>
      <c r="L20" s="127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5">
      <c r="A21" s="119" t="s">
        <v>57</v>
      </c>
      <c r="B21" s="4" t="s">
        <v>58</v>
      </c>
      <c r="C21" s="4" t="s">
        <v>47</v>
      </c>
      <c r="D21" s="7">
        <v>8</v>
      </c>
      <c r="E21" s="7">
        <v>2</v>
      </c>
      <c r="F21" s="116" t="str">
        <f t="shared" si="6"/>
        <v>Baixa</v>
      </c>
      <c r="G21" s="7" t="str">
        <f t="shared" si="7"/>
        <v>ALIL</v>
      </c>
      <c r="H21" s="7">
        <f t="shared" si="8"/>
        <v>7</v>
      </c>
      <c r="I21" s="116" t="str">
        <f t="shared" si="9"/>
        <v>L</v>
      </c>
      <c r="J21" s="7" t="str">
        <f t="shared" si="10"/>
        <v>ALII</v>
      </c>
      <c r="K21" s="127">
        <f t="shared" si="11"/>
        <v>7</v>
      </c>
      <c r="L21" s="127">
        <f>IF(NOT(ISERROR(VLOOKUP(B21,Deflatores!G$42:H$64,2,FALSE))),VLOOKUP(B21,Deflatores!G$42:H$64,2,FALSE),IF(OR(ISBLANK(C21),ISBLANK(B21)),"",VLOOKUP(C21,Deflatores!G$4:H$38,2,FALSE)*H21+VLOOKUP(C21,Deflatores!G$4:I$38,3,FALSE)))</f>
        <v>7</v>
      </c>
      <c r="M21" s="10"/>
      <c r="N21" s="10"/>
      <c r="O21" s="6"/>
    </row>
    <row r="22" spans="1:15" x14ac:dyDescent="0.25">
      <c r="A22" s="119" t="s">
        <v>59</v>
      </c>
      <c r="B22" s="4" t="s">
        <v>46</v>
      </c>
      <c r="C22" s="4" t="s">
        <v>47</v>
      </c>
      <c r="D22" s="7">
        <v>2</v>
      </c>
      <c r="E22" s="7">
        <v>1</v>
      </c>
      <c r="F22" s="116" t="str">
        <f t="shared" si="6"/>
        <v>Baixa</v>
      </c>
      <c r="G22" s="7" t="str">
        <f t="shared" si="7"/>
        <v>AIEL</v>
      </c>
      <c r="H22" s="7">
        <f t="shared" si="8"/>
        <v>5</v>
      </c>
      <c r="I22" s="116" t="str">
        <f t="shared" si="9"/>
        <v>L</v>
      </c>
      <c r="J22" s="7" t="str">
        <f t="shared" si="10"/>
        <v>AIEI</v>
      </c>
      <c r="K22" s="127">
        <f t="shared" si="11"/>
        <v>5</v>
      </c>
      <c r="L22" s="127">
        <f>IF(NOT(ISERROR(VLOOKUP(B22,Deflatores!G$42:H$64,2,FALSE))),VLOOKUP(B22,Deflatores!G$42:H$64,2,FALSE),IF(OR(ISBLANK(C22),ISBLANK(B22)),"",VLOOKUP(C22,Deflatores!G$4:H$38,2,FALSE)*H22+VLOOKUP(C22,Deflatores!G$4:I$38,3,FALSE)))</f>
        <v>5</v>
      </c>
      <c r="M22" s="10"/>
      <c r="N22" s="10"/>
      <c r="O22" s="6"/>
    </row>
    <row r="23" spans="1:15" x14ac:dyDescent="0.25">
      <c r="A23" s="119" t="s">
        <v>60</v>
      </c>
      <c r="B23" s="4" t="s">
        <v>49</v>
      </c>
      <c r="C23" s="4" t="s">
        <v>47</v>
      </c>
      <c r="D23" s="7">
        <v>3</v>
      </c>
      <c r="E23" s="7">
        <v>1</v>
      </c>
      <c r="F23" s="116" t="str">
        <f t="shared" si="6"/>
        <v>Baixa</v>
      </c>
      <c r="G23" s="7" t="str">
        <f t="shared" si="7"/>
        <v>CEL</v>
      </c>
      <c r="H23" s="7">
        <f t="shared" si="8"/>
        <v>3</v>
      </c>
      <c r="I23" s="116" t="str">
        <f t="shared" si="9"/>
        <v>L</v>
      </c>
      <c r="J23" s="7" t="str">
        <f t="shared" si="10"/>
        <v>CEI</v>
      </c>
      <c r="K23" s="127">
        <f t="shared" si="11"/>
        <v>3</v>
      </c>
      <c r="L23" s="127">
        <f>IF(NOT(ISERROR(VLOOKUP(B23,Deflatores!G$42:H$64,2,FALSE))),VLOOKUP(B23,Deflatores!G$42:H$64,2,FALSE),IF(OR(ISBLANK(C23),ISBLANK(B23)),"",VLOOKUP(C23,Deflatores!G$4:H$38,2,FALSE)*H23+VLOOKUP(C23,Deflatores!G$4:I$38,3,FALSE)))</f>
        <v>3</v>
      </c>
      <c r="M23" s="10"/>
      <c r="N23" s="10"/>
      <c r="O23" s="6"/>
    </row>
    <row r="24" spans="1:15" x14ac:dyDescent="0.25">
      <c r="A24" s="119" t="s">
        <v>61</v>
      </c>
      <c r="B24" s="4" t="s">
        <v>49</v>
      </c>
      <c r="C24" s="4" t="s">
        <v>47</v>
      </c>
      <c r="D24" s="7">
        <v>3</v>
      </c>
      <c r="E24" s="7">
        <v>1</v>
      </c>
      <c r="F24" s="116" t="str">
        <f t="shared" si="6"/>
        <v>Baixa</v>
      </c>
      <c r="G24" s="7" t="str">
        <f t="shared" si="7"/>
        <v>CEL</v>
      </c>
      <c r="H24" s="7">
        <f t="shared" si="8"/>
        <v>3</v>
      </c>
      <c r="I24" s="116" t="str">
        <f t="shared" si="9"/>
        <v>L</v>
      </c>
      <c r="J24" s="7" t="str">
        <f t="shared" si="10"/>
        <v>CEI</v>
      </c>
      <c r="K24" s="127">
        <f t="shared" si="11"/>
        <v>3</v>
      </c>
      <c r="L24" s="127">
        <f>IF(NOT(ISERROR(VLOOKUP(B24,Deflatores!G$42:H$64,2,FALSE))),VLOOKUP(B24,Deflatores!G$42:H$64,2,FALSE),IF(OR(ISBLANK(C24),ISBLANK(B24)),"",VLOOKUP(C24,Deflatores!G$4:H$38,2,FALSE)*H24+VLOOKUP(C24,Deflatores!G$4:I$38,3,FALSE)))</f>
        <v>3</v>
      </c>
      <c r="M24" s="10"/>
      <c r="N24" s="10"/>
      <c r="O24" s="6"/>
    </row>
    <row r="25" spans="1:15" x14ac:dyDescent="0.25">
      <c r="A25" s="119" t="s">
        <v>62</v>
      </c>
      <c r="B25" s="4" t="s">
        <v>49</v>
      </c>
      <c r="C25" s="4" t="s">
        <v>47</v>
      </c>
      <c r="D25" s="7">
        <v>3</v>
      </c>
      <c r="E25" s="7">
        <v>1</v>
      </c>
      <c r="F25" s="116" t="str">
        <f t="shared" si="6"/>
        <v>Baixa</v>
      </c>
      <c r="G25" s="7" t="str">
        <f t="shared" si="7"/>
        <v>CEL</v>
      </c>
      <c r="H25" s="7">
        <f t="shared" si="8"/>
        <v>3</v>
      </c>
      <c r="I25" s="116" t="str">
        <f t="shared" si="9"/>
        <v>L</v>
      </c>
      <c r="J25" s="7" t="str">
        <f t="shared" si="10"/>
        <v>CEI</v>
      </c>
      <c r="K25" s="127">
        <f t="shared" si="11"/>
        <v>3</v>
      </c>
      <c r="L25" s="127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5">
      <c r="A26" s="119" t="s">
        <v>63</v>
      </c>
      <c r="B26" s="4" t="s">
        <v>49</v>
      </c>
      <c r="C26" s="4" t="s">
        <v>47</v>
      </c>
      <c r="D26" s="7">
        <v>3</v>
      </c>
      <c r="E26" s="7">
        <v>1</v>
      </c>
      <c r="F26" s="116" t="str">
        <f t="shared" si="6"/>
        <v>Baixa</v>
      </c>
      <c r="G26" s="7" t="str">
        <f t="shared" si="7"/>
        <v>CEL</v>
      </c>
      <c r="H26" s="7">
        <f t="shared" si="8"/>
        <v>3</v>
      </c>
      <c r="I26" s="116" t="str">
        <f t="shared" si="9"/>
        <v>L</v>
      </c>
      <c r="J26" s="7" t="str">
        <f t="shared" si="10"/>
        <v>CEI</v>
      </c>
      <c r="K26" s="127">
        <f t="shared" si="11"/>
        <v>3</v>
      </c>
      <c r="L26" s="127">
        <f>IF(NOT(ISERROR(VLOOKUP(B26,Deflatores!G$42:H$64,2,FALSE))),VLOOKUP(B26,Deflatores!G$42:H$64,2,FALSE),IF(OR(ISBLANK(C26),ISBLANK(B26)),"",VLOOKUP(C26,Deflatores!G$4:H$38,2,FALSE)*H26+VLOOKUP(C26,Deflatores!G$4:I$38,3,FALSE)))</f>
        <v>3</v>
      </c>
      <c r="M26" s="10"/>
      <c r="N26" s="10"/>
      <c r="O26" s="6"/>
    </row>
    <row r="27" spans="1:15" x14ac:dyDescent="0.25">
      <c r="A27" s="119" t="s">
        <v>64</v>
      </c>
      <c r="B27" s="4" t="s">
        <v>49</v>
      </c>
      <c r="C27" s="4" t="s">
        <v>47</v>
      </c>
      <c r="D27" s="7">
        <v>8</v>
      </c>
      <c r="E27" s="7">
        <v>4</v>
      </c>
      <c r="F27" s="116" t="str">
        <f t="shared" si="6"/>
        <v>Alta</v>
      </c>
      <c r="G27" s="7" t="str">
        <f t="shared" si="7"/>
        <v>CEH</v>
      </c>
      <c r="H27" s="7">
        <f t="shared" si="8"/>
        <v>6</v>
      </c>
      <c r="I27" s="116" t="str">
        <f t="shared" si="9"/>
        <v>H</v>
      </c>
      <c r="J27" s="7" t="str">
        <f t="shared" si="10"/>
        <v>CEI</v>
      </c>
      <c r="K27" s="127">
        <f t="shared" si="11"/>
        <v>6</v>
      </c>
      <c r="L27" s="127">
        <f>IF(NOT(ISERROR(VLOOKUP(B27,Deflatores!G$42:H$64,2,FALSE))),VLOOKUP(B27,Deflatores!G$42:H$64,2,FALSE),IF(OR(ISBLANK(C27),ISBLANK(B27)),"",VLOOKUP(C27,Deflatores!G$4:H$38,2,FALSE)*H27+VLOOKUP(C27,Deflatores!G$4:I$38,3,FALSE)))</f>
        <v>6</v>
      </c>
      <c r="M27" s="10"/>
      <c r="N27" s="10"/>
      <c r="O27" s="6"/>
    </row>
    <row r="28" spans="1:15" ht="24.5" customHeight="1" x14ac:dyDescent="0.25">
      <c r="A28" s="119" t="s">
        <v>65</v>
      </c>
      <c r="B28" s="4" t="s">
        <v>66</v>
      </c>
      <c r="C28" s="4" t="s">
        <v>47</v>
      </c>
      <c r="D28" s="7">
        <v>10</v>
      </c>
      <c r="E28" s="7">
        <v>4</v>
      </c>
      <c r="F28" s="116" t="str">
        <f t="shared" si="6"/>
        <v>Alta</v>
      </c>
      <c r="G28" s="7" t="str">
        <f t="shared" si="7"/>
        <v>EEH</v>
      </c>
      <c r="H28" s="7">
        <f t="shared" si="8"/>
        <v>6</v>
      </c>
      <c r="I28" s="116" t="str">
        <f t="shared" si="9"/>
        <v>H</v>
      </c>
      <c r="J28" s="7" t="str">
        <f t="shared" si="10"/>
        <v>EEI</v>
      </c>
      <c r="K28" s="127">
        <f t="shared" si="11"/>
        <v>6</v>
      </c>
      <c r="L28" s="127">
        <f>IF(NOT(ISERROR(VLOOKUP(B28,Deflatores!G$42:H$64,2,FALSE))),VLOOKUP(B28,Deflatores!G$42:H$64,2,FALSE),IF(OR(ISBLANK(C28),ISBLANK(B28)),"",VLOOKUP(C28,Deflatores!G$4:H$38,2,FALSE)*H28+VLOOKUP(C28,Deflatores!G$4:I$38,3,FALSE)))</f>
        <v>6</v>
      </c>
      <c r="M28" s="10"/>
      <c r="N28" s="10"/>
      <c r="O28" s="6"/>
    </row>
    <row r="29" spans="1:15" x14ac:dyDescent="0.25">
      <c r="A29" s="119" t="s">
        <v>67</v>
      </c>
      <c r="B29" s="4" t="s">
        <v>66</v>
      </c>
      <c r="C29" s="4" t="s">
        <v>47</v>
      </c>
      <c r="D29" s="7">
        <v>3</v>
      </c>
      <c r="E29" s="7">
        <v>1</v>
      </c>
      <c r="F29" s="116" t="str">
        <f t="shared" si="6"/>
        <v>Baixa</v>
      </c>
      <c r="G29" s="7" t="str">
        <f t="shared" si="7"/>
        <v>EEL</v>
      </c>
      <c r="H29" s="7">
        <f t="shared" si="8"/>
        <v>3</v>
      </c>
      <c r="I29" s="116" t="str">
        <f t="shared" si="9"/>
        <v>L</v>
      </c>
      <c r="J29" s="7" t="str">
        <f t="shared" si="10"/>
        <v>EEI</v>
      </c>
      <c r="K29" s="127">
        <f t="shared" si="11"/>
        <v>3</v>
      </c>
      <c r="L29" s="127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"/>
      <c r="N29" s="10"/>
      <c r="O29" s="6"/>
    </row>
    <row r="30" spans="1:15" x14ac:dyDescent="0.25">
      <c r="A30" s="119" t="s">
        <v>68</v>
      </c>
      <c r="B30" s="4" t="s">
        <v>66</v>
      </c>
      <c r="C30" s="4" t="s">
        <v>47</v>
      </c>
      <c r="D30" s="7">
        <v>4</v>
      </c>
      <c r="E30" s="7">
        <v>1</v>
      </c>
      <c r="F30" s="116" t="str">
        <f t="shared" si="6"/>
        <v>Baixa</v>
      </c>
      <c r="G30" s="7" t="str">
        <f t="shared" si="7"/>
        <v>EEL</v>
      </c>
      <c r="H30" s="7">
        <f t="shared" si="8"/>
        <v>3</v>
      </c>
      <c r="I30" s="116" t="str">
        <f t="shared" si="9"/>
        <v>L</v>
      </c>
      <c r="J30" s="7" t="str">
        <f t="shared" si="10"/>
        <v>EEI</v>
      </c>
      <c r="K30" s="127">
        <f t="shared" si="11"/>
        <v>3</v>
      </c>
      <c r="L30" s="127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10"/>
      <c r="N30" s="10"/>
      <c r="O30" s="6"/>
    </row>
    <row r="31" spans="1:15" x14ac:dyDescent="0.25">
      <c r="A31" s="119" t="s">
        <v>355</v>
      </c>
      <c r="B31" s="4" t="s">
        <v>66</v>
      </c>
      <c r="C31" s="4" t="s">
        <v>47</v>
      </c>
      <c r="D31" s="7">
        <v>10</v>
      </c>
      <c r="E31" s="7">
        <v>4</v>
      </c>
      <c r="F31" s="116" t="str">
        <f t="shared" si="6"/>
        <v>Alta</v>
      </c>
      <c r="G31" s="7" t="str">
        <f t="shared" si="7"/>
        <v>EEH</v>
      </c>
      <c r="H31" s="7">
        <f t="shared" si="8"/>
        <v>6</v>
      </c>
      <c r="I31" s="116" t="str">
        <f t="shared" si="9"/>
        <v>H</v>
      </c>
      <c r="J31" s="7" t="str">
        <f t="shared" si="10"/>
        <v>EEI</v>
      </c>
      <c r="K31" s="127">
        <f t="shared" si="11"/>
        <v>6</v>
      </c>
      <c r="L31" s="127">
        <f>IF(NOT(ISERROR(VLOOKUP(B31,[3]Deflatores!G$42:H$64,2,FALSE))),VLOOKUP(B31,[3]Deflatores!G$42:H$64,2,FALSE),IF(OR(ISBLANK(C31),ISBLANK(B31)),"",VLOOKUP(C31,[3]Deflatores!G$4:H$38,2,FALSE)*H31+VLOOKUP(C31,[3]Deflatores!G$4:I$38,3,FALSE)))</f>
        <v>6</v>
      </c>
      <c r="M31" s="10"/>
      <c r="N31" s="10"/>
      <c r="O31" s="6" t="s">
        <v>356</v>
      </c>
    </row>
    <row r="32" spans="1:15" x14ac:dyDescent="0.25">
      <c r="A32" s="119"/>
      <c r="B32" s="125"/>
      <c r="C32" s="4"/>
      <c r="D32" s="7"/>
      <c r="E32" s="7"/>
      <c r="F32" s="116" t="str">
        <f t="shared" si="6"/>
        <v/>
      </c>
      <c r="G32" s="7" t="str">
        <f t="shared" si="7"/>
        <v/>
      </c>
      <c r="H32" s="7" t="str">
        <f t="shared" si="8"/>
        <v/>
      </c>
      <c r="I32" s="116" t="str">
        <f t="shared" si="9"/>
        <v/>
      </c>
      <c r="J32" s="7" t="str">
        <f t="shared" si="10"/>
        <v/>
      </c>
      <c r="K32" s="127" t="str">
        <f t="shared" si="11"/>
        <v/>
      </c>
      <c r="L32" s="127" t="str">
        <f>IF(NOT(ISERROR(VLOOKUP(B32,Deflatores!G$42:H$64,2,FALSE))),VLOOKUP(B32,Deflatores!G$42:H$64,2,FALSE),IF(OR(ISBLANK(C32),ISBLANK(B32)),"",VLOOKUP(C32,Deflatores!G$4:H$38,2,FALSE)*H32+VLOOKUP(C32,Deflatores!G$4:I$38,3,FALSE)))</f>
        <v/>
      </c>
      <c r="M32" s="10"/>
      <c r="N32" s="10"/>
      <c r="O32" s="6"/>
    </row>
    <row r="33" spans="1:15" x14ac:dyDescent="0.25">
      <c r="A33" s="121" t="s">
        <v>69</v>
      </c>
      <c r="B33" s="125"/>
      <c r="C33" s="4"/>
      <c r="D33" s="7"/>
      <c r="E33" s="7"/>
      <c r="F33" s="116" t="str">
        <f t="shared" si="6"/>
        <v/>
      </c>
      <c r="G33" s="7" t="str">
        <f t="shared" si="7"/>
        <v/>
      </c>
      <c r="H33" s="7" t="str">
        <f t="shared" si="8"/>
        <v/>
      </c>
      <c r="I33" s="116" t="str">
        <f t="shared" si="9"/>
        <v/>
      </c>
      <c r="J33" s="7" t="str">
        <f t="shared" si="10"/>
        <v/>
      </c>
      <c r="K33" s="127" t="str">
        <f t="shared" si="11"/>
        <v/>
      </c>
      <c r="L33" s="127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5">
      <c r="A34" s="119" t="s">
        <v>70</v>
      </c>
      <c r="B34" s="125" t="s">
        <v>58</v>
      </c>
      <c r="C34" s="4" t="s">
        <v>47</v>
      </c>
      <c r="D34" s="7">
        <v>12</v>
      </c>
      <c r="E34" s="7">
        <v>2</v>
      </c>
      <c r="F34" s="116" t="str">
        <f t="shared" si="6"/>
        <v>Baixa</v>
      </c>
      <c r="G34" s="7" t="str">
        <f t="shared" si="7"/>
        <v>ALIL</v>
      </c>
      <c r="H34" s="7">
        <f t="shared" si="8"/>
        <v>7</v>
      </c>
      <c r="I34" s="116" t="str">
        <f t="shared" si="9"/>
        <v>L</v>
      </c>
      <c r="J34" s="7" t="str">
        <f t="shared" si="10"/>
        <v>ALII</v>
      </c>
      <c r="K34" s="127">
        <f t="shared" si="11"/>
        <v>7</v>
      </c>
      <c r="L34" s="127">
        <f>IF(NOT(ISERROR(VLOOKUP(B34,Deflatores!G$42:H$64,2,FALSE))),VLOOKUP(B34,Deflatores!G$42:H$64,2,FALSE),IF(OR(ISBLANK(C34),ISBLANK(B34)),"",VLOOKUP(C34,Deflatores!G$4:H$38,2,FALSE)*H34+VLOOKUP(C34,Deflatores!G$4:I$38,3,FALSE)))</f>
        <v>7</v>
      </c>
      <c r="M34" s="10"/>
      <c r="N34" s="10"/>
      <c r="O34" s="6"/>
    </row>
    <row r="35" spans="1:15" ht="13.5" customHeight="1" x14ac:dyDescent="0.25">
      <c r="A35" s="119" t="s">
        <v>71</v>
      </c>
      <c r="B35" s="4" t="s">
        <v>46</v>
      </c>
      <c r="C35" s="4" t="s">
        <v>47</v>
      </c>
      <c r="D35" s="7">
        <v>3</v>
      </c>
      <c r="E35" s="7">
        <v>1</v>
      </c>
      <c r="F35" s="116" t="str">
        <f t="shared" si="6"/>
        <v>Baixa</v>
      </c>
      <c r="G35" s="7" t="str">
        <f t="shared" si="7"/>
        <v>AIEL</v>
      </c>
      <c r="H35" s="7">
        <f t="shared" si="8"/>
        <v>5</v>
      </c>
      <c r="I35" s="116" t="str">
        <f t="shared" si="9"/>
        <v>L</v>
      </c>
      <c r="J35" s="7" t="str">
        <f t="shared" si="10"/>
        <v>AIEI</v>
      </c>
      <c r="K35" s="127">
        <f t="shared" si="11"/>
        <v>5</v>
      </c>
      <c r="L35" s="127">
        <f>IF(NOT(ISERROR(VLOOKUP(B35,Deflatores!G$42:H$64,2,FALSE))),VLOOKUP(B35,Deflatores!G$42:H$64,2,FALSE),IF(OR(ISBLANK(C35),ISBLANK(B35)),"",VLOOKUP(C35,Deflatores!G$4:H$38,2,FALSE)*H35+VLOOKUP(C35,Deflatores!G$4:I$38,3,FALSE)))</f>
        <v>5</v>
      </c>
      <c r="M35" s="10"/>
      <c r="N35" s="10"/>
      <c r="O35" s="6"/>
    </row>
    <row r="36" spans="1:15" x14ac:dyDescent="0.25">
      <c r="A36" s="119" t="s">
        <v>72</v>
      </c>
      <c r="B36" s="4" t="s">
        <v>66</v>
      </c>
      <c r="C36" s="4" t="s">
        <v>47</v>
      </c>
      <c r="D36" s="7">
        <v>14</v>
      </c>
      <c r="E36" s="7">
        <v>3</v>
      </c>
      <c r="F36" s="116" t="str">
        <f t="shared" si="6"/>
        <v>Alta</v>
      </c>
      <c r="G36" s="7" t="str">
        <f t="shared" si="7"/>
        <v>EEH</v>
      </c>
      <c r="H36" s="7">
        <f t="shared" si="8"/>
        <v>6</v>
      </c>
      <c r="I36" s="116" t="str">
        <f t="shared" si="9"/>
        <v>H</v>
      </c>
      <c r="J36" s="7" t="str">
        <f t="shared" si="10"/>
        <v>EEI</v>
      </c>
      <c r="K36" s="127">
        <f t="shared" si="11"/>
        <v>6</v>
      </c>
      <c r="L36" s="127">
        <f>IF(NOT(ISERROR(VLOOKUP(B36,Deflatores!G$42:H$64,2,FALSE))),VLOOKUP(B36,Deflatores!G$42:H$64,2,FALSE),IF(OR(ISBLANK(C36),ISBLANK(B36)),"",VLOOKUP(C36,Deflatores!G$4:H$38,2,FALSE)*H36+VLOOKUP(C36,Deflatores!G$4:I$38,3,FALSE)))</f>
        <v>6</v>
      </c>
      <c r="M36" s="10"/>
      <c r="N36" s="10"/>
      <c r="O36" s="6"/>
    </row>
    <row r="37" spans="1:15" x14ac:dyDescent="0.25">
      <c r="A37" s="128" t="s">
        <v>73</v>
      </c>
      <c r="B37" s="4" t="s">
        <v>49</v>
      </c>
      <c r="C37" s="4" t="s">
        <v>169</v>
      </c>
      <c r="D37" s="7">
        <v>3</v>
      </c>
      <c r="E37" s="7">
        <v>1</v>
      </c>
      <c r="F37" s="116" t="str">
        <f t="shared" ref="F37:F63" si="12">IF(ISBLANK(B37),"",IF(I37="L","Baixa",IF(I37="A","Média",IF(I37="","","Alta"))))</f>
        <v>Baixa</v>
      </c>
      <c r="G37" s="7" t="str">
        <f t="shared" ref="G37:G63" si="13">CONCATENATE(B37,I37)</f>
        <v>CEL</v>
      </c>
      <c r="H37" s="7">
        <f t="shared" ref="H37:H63" si="14">IF(ISBLANK(B37),"",IF(B37="ALI",IF(I37="L",7,IF(I37="A",10,15)),IF(B37="AIE",IF(I37="L",5,IF(I37="A",7,10)),IF(B37="SE",IF(I37="L",4,IF(I37="A",5,7)),IF(OR(B37="EE",B37="CE"),IF(I37="L",3,IF(I37="A",4,6)),0)))))</f>
        <v>3</v>
      </c>
      <c r="I37" s="116" t="str">
        <f t="shared" ref="I37:I63" si="15"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>L</v>
      </c>
      <c r="J37" s="7" t="str">
        <f t="shared" ref="J37:J63" si="16">CONCATENATE(B37,C37)</f>
        <v>CEE</v>
      </c>
      <c r="K37" s="127">
        <f t="shared" ref="K37:K63" si="17">IF(OR(H37="",H37=0),L37,H37)</f>
        <v>3</v>
      </c>
      <c r="L37" s="127">
        <f>IF(NOT(ISERROR(VLOOKUP(B37,Deflatores!G$42:H$64,2,FALSE))),VLOOKUP(B37,Deflatores!G$42:H$64,2,FALSE),IF(OR(ISBLANK(C37),ISBLANK(B37)),"",VLOOKUP(C37,Deflatores!G$4:H$38,2,FALSE)*H37+VLOOKUP(C37,Deflatores!G$4:I$38,3,FALSE)))</f>
        <v>1.2000000000000002</v>
      </c>
      <c r="M37" s="10"/>
      <c r="N37" s="10"/>
      <c r="O37" s="6"/>
    </row>
    <row r="38" spans="1:15" x14ac:dyDescent="0.25">
      <c r="A38" s="128" t="s">
        <v>74</v>
      </c>
      <c r="B38" s="4" t="s">
        <v>49</v>
      </c>
      <c r="C38" s="4" t="s">
        <v>169</v>
      </c>
      <c r="D38" s="7">
        <v>3</v>
      </c>
      <c r="E38" s="7">
        <v>1</v>
      </c>
      <c r="F38" s="116" t="str">
        <f t="shared" si="12"/>
        <v>Baixa</v>
      </c>
      <c r="G38" s="7" t="str">
        <f t="shared" si="13"/>
        <v>CEL</v>
      </c>
      <c r="H38" s="7">
        <f t="shared" si="14"/>
        <v>3</v>
      </c>
      <c r="I38" s="116" t="str">
        <f t="shared" si="15"/>
        <v>L</v>
      </c>
      <c r="J38" s="7" t="str">
        <f t="shared" si="16"/>
        <v>CEE</v>
      </c>
      <c r="K38" s="127">
        <f t="shared" si="17"/>
        <v>3</v>
      </c>
      <c r="L38" s="127">
        <f>IF(NOT(ISERROR(VLOOKUP(B38,Deflatores!G$42:H$64,2,FALSE))),VLOOKUP(B38,Deflatores!G$42:H$64,2,FALSE),IF(OR(ISBLANK(C38),ISBLANK(B38)),"",VLOOKUP(C38,Deflatores!G$4:H$38,2,FALSE)*H38+VLOOKUP(C38,Deflatores!G$4:I$38,3,FALSE)))</f>
        <v>1.2000000000000002</v>
      </c>
      <c r="M38" s="10"/>
      <c r="N38" s="10"/>
      <c r="O38" s="6"/>
    </row>
    <row r="39" spans="1:15" x14ac:dyDescent="0.25">
      <c r="A39" s="128" t="s">
        <v>75</v>
      </c>
      <c r="B39" s="4" t="s">
        <v>49</v>
      </c>
      <c r="C39" s="4" t="s">
        <v>47</v>
      </c>
      <c r="D39" s="7">
        <v>3</v>
      </c>
      <c r="E39" s="7">
        <v>1</v>
      </c>
      <c r="F39" s="116" t="str">
        <f t="shared" si="12"/>
        <v>Baixa</v>
      </c>
      <c r="G39" s="7" t="str">
        <f t="shared" si="13"/>
        <v>CEL</v>
      </c>
      <c r="H39" s="7">
        <f t="shared" si="14"/>
        <v>3</v>
      </c>
      <c r="I39" s="116" t="str">
        <f t="shared" si="15"/>
        <v>L</v>
      </c>
      <c r="J39" s="7" t="str">
        <f t="shared" si="16"/>
        <v>CEI</v>
      </c>
      <c r="K39" s="127">
        <f t="shared" si="17"/>
        <v>3</v>
      </c>
      <c r="L39" s="127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10"/>
      <c r="N39" s="10"/>
      <c r="O39" s="6"/>
    </row>
    <row r="40" spans="1:15" x14ac:dyDescent="0.25">
      <c r="A40" s="119" t="s">
        <v>76</v>
      </c>
      <c r="B40" s="4" t="s">
        <v>66</v>
      </c>
      <c r="C40" s="4" t="s">
        <v>47</v>
      </c>
      <c r="D40" s="7">
        <v>12</v>
      </c>
      <c r="E40" s="7">
        <v>2</v>
      </c>
      <c r="F40" s="116" t="str">
        <f t="shared" si="12"/>
        <v>Média</v>
      </c>
      <c r="G40" s="7" t="str">
        <f t="shared" si="13"/>
        <v>EEA</v>
      </c>
      <c r="H40" s="7">
        <f t="shared" si="14"/>
        <v>4</v>
      </c>
      <c r="I40" s="116" t="str">
        <f t="shared" si="15"/>
        <v>A</v>
      </c>
      <c r="J40" s="7" t="str">
        <f t="shared" si="16"/>
        <v>EEI</v>
      </c>
      <c r="K40" s="127">
        <f t="shared" si="17"/>
        <v>4</v>
      </c>
      <c r="L40" s="127">
        <f>IF(NOT(ISERROR(VLOOKUP(B40,Deflatores!G$42:H$64,2,FALSE))),VLOOKUP(B40,Deflatores!G$42:H$64,2,FALSE),IF(OR(ISBLANK(C40),ISBLANK(B40)),"",VLOOKUP(C40,Deflatores!G$4:H$38,2,FALSE)*H40+VLOOKUP(C40,Deflatores!G$4:I$38,3,FALSE)))</f>
        <v>4</v>
      </c>
      <c r="M40" s="10"/>
      <c r="N40" s="10"/>
      <c r="O40" s="6"/>
    </row>
    <row r="41" spans="1:15" x14ac:dyDescent="0.25">
      <c r="A41" s="128" t="s">
        <v>284</v>
      </c>
      <c r="B41" s="4" t="s">
        <v>49</v>
      </c>
      <c r="C41" s="4" t="s">
        <v>47</v>
      </c>
      <c r="D41" s="7">
        <v>12</v>
      </c>
      <c r="E41" s="7">
        <v>3</v>
      </c>
      <c r="F41" s="116" t="str">
        <f t="shared" si="12"/>
        <v>Média</v>
      </c>
      <c r="G41" s="7" t="str">
        <f t="shared" si="13"/>
        <v>CEA</v>
      </c>
      <c r="H41" s="7">
        <f t="shared" si="14"/>
        <v>4</v>
      </c>
      <c r="I41" s="116" t="str">
        <f t="shared" si="15"/>
        <v>A</v>
      </c>
      <c r="J41" s="7" t="str">
        <f t="shared" si="16"/>
        <v>CEI</v>
      </c>
      <c r="K41" s="127">
        <f t="shared" si="17"/>
        <v>4</v>
      </c>
      <c r="L41" s="127">
        <f>IF(NOT(ISERROR(VLOOKUP(B41,Deflatores!G$42:H$64,2,FALSE))),VLOOKUP(B41,Deflatores!G$42:H$64,2,FALSE),IF(OR(ISBLANK(C41),ISBLANK(B41)),"",VLOOKUP(C41,Deflatores!G$4:H$38,2,FALSE)*H41+VLOOKUP(C41,Deflatores!G$4:I$38,3,FALSE)))</f>
        <v>4</v>
      </c>
      <c r="M41" s="10"/>
      <c r="N41" s="10"/>
      <c r="O41" s="6"/>
    </row>
    <row r="42" spans="1:15" x14ac:dyDescent="0.25">
      <c r="A42" s="119" t="s">
        <v>77</v>
      </c>
      <c r="B42" s="4" t="s">
        <v>49</v>
      </c>
      <c r="C42" s="4" t="s">
        <v>47</v>
      </c>
      <c r="D42" s="7">
        <v>7</v>
      </c>
      <c r="E42" s="7">
        <v>2</v>
      </c>
      <c r="F42" s="116" t="str">
        <f t="shared" si="12"/>
        <v>Média</v>
      </c>
      <c r="G42" s="7" t="str">
        <f t="shared" si="13"/>
        <v>CEA</v>
      </c>
      <c r="H42" s="7">
        <f t="shared" si="14"/>
        <v>4</v>
      </c>
      <c r="I42" s="116" t="str">
        <f t="shared" si="15"/>
        <v>A</v>
      </c>
      <c r="J42" s="7" t="str">
        <f t="shared" si="16"/>
        <v>CEI</v>
      </c>
      <c r="K42" s="127">
        <f t="shared" si="17"/>
        <v>4</v>
      </c>
      <c r="L42" s="127">
        <f>IF(NOT(ISERROR(VLOOKUP(B42,Deflatores!G$42:H$64,2,FALSE))),VLOOKUP(B42,Deflatores!G$42:H$64,2,FALSE),IF(OR(ISBLANK(C42),ISBLANK(B42)),"",VLOOKUP(C42,Deflatores!G$4:H$38,2,FALSE)*H42+VLOOKUP(C42,Deflatores!G$4:I$38,3,FALSE)))</f>
        <v>4</v>
      </c>
      <c r="M42" s="10"/>
      <c r="N42" s="10"/>
      <c r="O42" s="6"/>
    </row>
    <row r="43" spans="1:15" x14ac:dyDescent="0.25">
      <c r="A43" s="119" t="s">
        <v>78</v>
      </c>
      <c r="B43" s="4" t="s">
        <v>49</v>
      </c>
      <c r="C43" s="4" t="s">
        <v>47</v>
      </c>
      <c r="D43" s="7">
        <v>14</v>
      </c>
      <c r="E43" s="7">
        <v>3</v>
      </c>
      <c r="F43" s="116" t="str">
        <f t="shared" si="12"/>
        <v>Média</v>
      </c>
      <c r="G43" s="7" t="str">
        <f t="shared" si="13"/>
        <v>CEA</v>
      </c>
      <c r="H43" s="7">
        <f t="shared" si="14"/>
        <v>4</v>
      </c>
      <c r="I43" s="116" t="str">
        <f t="shared" si="15"/>
        <v>A</v>
      </c>
      <c r="J43" s="7" t="str">
        <f t="shared" si="16"/>
        <v>CEI</v>
      </c>
      <c r="K43" s="127">
        <f t="shared" si="17"/>
        <v>4</v>
      </c>
      <c r="L43" s="127">
        <f>IF(NOT(ISERROR(VLOOKUP(B43,Deflatores!G$42:H$64,2,FALSE))),VLOOKUP(B43,Deflatores!G$42:H$64,2,FALSE),IF(OR(ISBLANK(C43),ISBLANK(B43)),"",VLOOKUP(C43,Deflatores!G$4:H$38,2,FALSE)*H43+VLOOKUP(C43,Deflatores!G$4:I$38,3,FALSE)))</f>
        <v>4</v>
      </c>
      <c r="M43" s="10"/>
      <c r="N43" s="10"/>
      <c r="O43" s="6"/>
    </row>
    <row r="44" spans="1:15" x14ac:dyDescent="0.25">
      <c r="A44" s="119" t="s">
        <v>79</v>
      </c>
      <c r="B44" s="4" t="s">
        <v>66</v>
      </c>
      <c r="C44" s="4" t="s">
        <v>47</v>
      </c>
      <c r="D44" s="7">
        <v>4</v>
      </c>
      <c r="E44" s="7">
        <v>1</v>
      </c>
      <c r="F44" s="116" t="str">
        <f t="shared" si="12"/>
        <v>Baixa</v>
      </c>
      <c r="G44" s="7" t="str">
        <f t="shared" si="13"/>
        <v>EEL</v>
      </c>
      <c r="H44" s="7">
        <f t="shared" si="14"/>
        <v>3</v>
      </c>
      <c r="I44" s="116" t="str">
        <f t="shared" si="15"/>
        <v>L</v>
      </c>
      <c r="J44" s="7" t="str">
        <f t="shared" si="16"/>
        <v>EEI</v>
      </c>
      <c r="K44" s="127">
        <f t="shared" si="17"/>
        <v>3</v>
      </c>
      <c r="L44" s="127">
        <f>IF(NOT(ISERROR(VLOOKUP(B44,Deflatores!G$42:H$64,2,FALSE))),VLOOKUP(B44,Deflatores!G$42:H$64,2,FALSE),IF(OR(ISBLANK(C44),ISBLANK(B44)),"",VLOOKUP(C44,Deflatores!G$4:H$38,2,FALSE)*H44+VLOOKUP(C44,Deflatores!G$4:I$38,3,FALSE)))</f>
        <v>3</v>
      </c>
      <c r="M44" s="10"/>
      <c r="N44" s="10"/>
      <c r="O44" s="6"/>
    </row>
    <row r="45" spans="1:15" x14ac:dyDescent="0.25">
      <c r="A45" s="119"/>
      <c r="B45" s="4"/>
      <c r="C45" s="4"/>
      <c r="D45" s="7"/>
      <c r="E45" s="7"/>
      <c r="F45" s="116" t="str">
        <f t="shared" si="12"/>
        <v/>
      </c>
      <c r="G45" s="7" t="str">
        <f t="shared" si="13"/>
        <v/>
      </c>
      <c r="H45" s="7" t="str">
        <f t="shared" si="14"/>
        <v/>
      </c>
      <c r="I45" s="116" t="str">
        <f t="shared" si="15"/>
        <v/>
      </c>
      <c r="J45" s="7" t="str">
        <f t="shared" si="16"/>
        <v/>
      </c>
      <c r="K45" s="127" t="str">
        <f t="shared" si="17"/>
        <v/>
      </c>
      <c r="L45" s="127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5">
      <c r="A46" s="121" t="s">
        <v>80</v>
      </c>
      <c r="B46" s="4"/>
      <c r="C46" s="4"/>
      <c r="D46" s="7"/>
      <c r="E46" s="7"/>
      <c r="F46" s="116" t="str">
        <f t="shared" si="12"/>
        <v/>
      </c>
      <c r="G46" s="7" t="str">
        <f t="shared" si="13"/>
        <v/>
      </c>
      <c r="H46" s="7" t="str">
        <f t="shared" si="14"/>
        <v/>
      </c>
      <c r="I46" s="116" t="str">
        <f t="shared" si="15"/>
        <v/>
      </c>
      <c r="J46" s="7" t="str">
        <f t="shared" si="16"/>
        <v/>
      </c>
      <c r="K46" s="127" t="str">
        <f t="shared" si="17"/>
        <v/>
      </c>
      <c r="L46" s="127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5">
      <c r="A47" s="119" t="s">
        <v>81</v>
      </c>
      <c r="B47" s="4" t="s">
        <v>46</v>
      </c>
      <c r="C47" s="4" t="s">
        <v>47</v>
      </c>
      <c r="D47" s="7">
        <v>8</v>
      </c>
      <c r="E47" s="7">
        <v>3</v>
      </c>
      <c r="F47" s="116" t="str">
        <f t="shared" si="12"/>
        <v>Baixa</v>
      </c>
      <c r="G47" s="7" t="str">
        <f t="shared" si="13"/>
        <v>AIEL</v>
      </c>
      <c r="H47" s="7">
        <f t="shared" si="14"/>
        <v>5</v>
      </c>
      <c r="I47" s="116" t="str">
        <f t="shared" si="15"/>
        <v>L</v>
      </c>
      <c r="J47" s="7" t="str">
        <f t="shared" si="16"/>
        <v>AIEI</v>
      </c>
      <c r="K47" s="127">
        <f t="shared" si="17"/>
        <v>5</v>
      </c>
      <c r="L47" s="127">
        <f>IF(NOT(ISERROR(VLOOKUP(B47,Deflatores!G$42:H$64,2,FALSE))),VLOOKUP(B47,Deflatores!G$42:H$64,2,FALSE),IF(OR(ISBLANK(C47),ISBLANK(B47)),"",VLOOKUP(C47,Deflatores!G$4:H$38,2,FALSE)*H47+VLOOKUP(C47,Deflatores!G$4:I$38,3,FALSE)))</f>
        <v>5</v>
      </c>
      <c r="M47" s="10"/>
      <c r="N47" s="10"/>
      <c r="O47" s="6"/>
    </row>
    <row r="48" spans="1:15" x14ac:dyDescent="0.25">
      <c r="A48" s="119" t="s">
        <v>82</v>
      </c>
      <c r="B48" s="4" t="s">
        <v>46</v>
      </c>
      <c r="C48" s="4" t="s">
        <v>47</v>
      </c>
      <c r="D48" s="7">
        <v>2</v>
      </c>
      <c r="E48" s="7">
        <v>1</v>
      </c>
      <c r="F48" s="116" t="str">
        <f t="shared" si="12"/>
        <v>Baixa</v>
      </c>
      <c r="G48" s="7" t="str">
        <f t="shared" si="13"/>
        <v>AIEL</v>
      </c>
      <c r="H48" s="7">
        <f t="shared" si="14"/>
        <v>5</v>
      </c>
      <c r="I48" s="116" t="str">
        <f t="shared" si="15"/>
        <v>L</v>
      </c>
      <c r="J48" s="7" t="str">
        <f t="shared" si="16"/>
        <v>AIEI</v>
      </c>
      <c r="K48" s="127">
        <f t="shared" si="17"/>
        <v>5</v>
      </c>
      <c r="L48" s="127">
        <f>IF(NOT(ISERROR(VLOOKUP(B48,Deflatores!G$42:H$64,2,FALSE))),VLOOKUP(B48,Deflatores!G$42:H$64,2,FALSE),IF(OR(ISBLANK(C48),ISBLANK(B48)),"",VLOOKUP(C48,Deflatores!G$4:H$38,2,FALSE)*H48+VLOOKUP(C48,Deflatores!G$4:I$38,3,FALSE)))</f>
        <v>5</v>
      </c>
      <c r="M48" s="10"/>
      <c r="N48" s="10"/>
      <c r="O48" s="6"/>
    </row>
    <row r="49" spans="1:15" x14ac:dyDescent="0.25">
      <c r="A49" s="119" t="s">
        <v>83</v>
      </c>
      <c r="B49" s="4" t="s">
        <v>49</v>
      </c>
      <c r="C49" s="4" t="s">
        <v>47</v>
      </c>
      <c r="D49" s="7">
        <v>3</v>
      </c>
      <c r="E49" s="7">
        <v>1</v>
      </c>
      <c r="F49" s="116" t="str">
        <f t="shared" si="12"/>
        <v>Baixa</v>
      </c>
      <c r="G49" s="7" t="str">
        <f t="shared" si="13"/>
        <v>CEL</v>
      </c>
      <c r="H49" s="7">
        <f t="shared" si="14"/>
        <v>3</v>
      </c>
      <c r="I49" s="116" t="str">
        <f t="shared" si="15"/>
        <v>L</v>
      </c>
      <c r="J49" s="7" t="str">
        <f t="shared" si="16"/>
        <v>CEI</v>
      </c>
      <c r="K49" s="127">
        <f t="shared" si="17"/>
        <v>3</v>
      </c>
      <c r="L49" s="127">
        <f>IF(NOT(ISERROR(VLOOKUP(B49,Deflatores!G$42:H$64,2,FALSE))),VLOOKUP(B49,Deflatores!G$42:H$64,2,FALSE),IF(OR(ISBLANK(C49),ISBLANK(B49)),"",VLOOKUP(C49,Deflatores!G$4:H$38,2,FALSE)*H49+VLOOKUP(C49,Deflatores!G$4:I$38,3,FALSE)))</f>
        <v>3</v>
      </c>
      <c r="M49" s="10"/>
      <c r="N49" s="10"/>
      <c r="O49" s="6"/>
    </row>
    <row r="50" spans="1:15" x14ac:dyDescent="0.25">
      <c r="A50" s="119" t="s">
        <v>84</v>
      </c>
      <c r="B50" s="4" t="s">
        <v>49</v>
      </c>
      <c r="C50" s="4" t="s">
        <v>47</v>
      </c>
      <c r="D50" s="7">
        <v>3</v>
      </c>
      <c r="E50" s="7">
        <v>1</v>
      </c>
      <c r="F50" s="116" t="str">
        <f t="shared" ref="F50" si="18">IF(ISBLANK(B50),"",IF(I50="L","Baixa",IF(I50="A","Média",IF(I50="","","Alta"))))</f>
        <v>Baixa</v>
      </c>
      <c r="G50" s="7" t="str">
        <f t="shared" ref="G50" si="19">CONCATENATE(B50,I50)</f>
        <v>CEL</v>
      </c>
      <c r="H50" s="7">
        <f t="shared" ref="H50" si="20">IF(ISBLANK(B50),"",IF(B50="ALI",IF(I50="L",7,IF(I50="A",10,15)),IF(B50="AIE",IF(I50="L",5,IF(I50="A",7,10)),IF(B50="SE",IF(I50="L",4,IF(I50="A",5,7)),IF(OR(B50="EE",B50="CE"),IF(I50="L",3,IF(I50="A",4,6)),0)))))</f>
        <v>3</v>
      </c>
      <c r="I50" s="116" t="str">
        <f t="shared" ref="I50" si="21">IF(OR(ISBLANK(D50),ISBLANK(E50)),IF(OR(B50="ALI",B50="AIE"),"L",IF(OR(B50="EE",B50="SE",B50="CE"),"A","")),IF(B50="EE",IF(E50&gt;=3,IF(D50&gt;=5,"H","A"),IF(E50&gt;=2,IF(D50&gt;=16,"H",IF(D50&lt;=4,"L","A")),IF(D50&lt;=15,"L","A"))),IF(OR(B50="SE",B50="CE"),IF(E50&gt;=4,IF(D50&gt;=6,"H","A"),IF(E50&gt;=2,IF(D50&gt;=20,"H",IF(D50&lt;=5,"L","A")),IF(D50&lt;=19,"L","A"))),IF(OR(B50="ALI",B50="AIE"),IF(E50&gt;=6,IF(D50&gt;=20,"H","A"),IF(E50&gt;=2,IF(D50&gt;=51,"H",IF(D50&lt;=19,"L","A")),IF(D50&lt;=50,"L","A"))),""))))</f>
        <v>L</v>
      </c>
      <c r="J50" s="7" t="str">
        <f t="shared" ref="J50" si="22">CONCATENATE(B50,C50)</f>
        <v>CEI</v>
      </c>
      <c r="K50" s="127">
        <f t="shared" ref="K50" si="23">IF(OR(H50="",H50=0),L50,H50)</f>
        <v>3</v>
      </c>
      <c r="L50" s="127">
        <f>IF(NOT(ISERROR(VLOOKUP(B50,Deflatores!G$42:H$64,2,FALSE))),VLOOKUP(B50,Deflatores!G$42:H$64,2,FALSE),IF(OR(ISBLANK(C50),ISBLANK(B50)),"",VLOOKUP(C50,Deflatores!G$4:H$38,2,FALSE)*H50+VLOOKUP(C50,Deflatores!G$4:I$38,3,FALSE)))</f>
        <v>3</v>
      </c>
      <c r="M50" s="10"/>
      <c r="N50" s="10"/>
      <c r="O50" s="6"/>
    </row>
    <row r="51" spans="1:15" x14ac:dyDescent="0.25">
      <c r="A51" s="119" t="s">
        <v>85</v>
      </c>
      <c r="B51" s="4" t="s">
        <v>49</v>
      </c>
      <c r="C51" s="4" t="s">
        <v>47</v>
      </c>
      <c r="D51" s="7">
        <v>9</v>
      </c>
      <c r="E51" s="7">
        <v>3</v>
      </c>
      <c r="F51" s="116" t="str">
        <f t="shared" ref="F51:F53" si="24">IF(ISBLANK(B51),"",IF(I51="L","Baixa",IF(I51="A","Média",IF(I51="","","Alta"))))</f>
        <v>Média</v>
      </c>
      <c r="G51" s="7" t="str">
        <f t="shared" ref="G51:G53" si="25">CONCATENATE(B51,I51)</f>
        <v>CEA</v>
      </c>
      <c r="H51" s="7">
        <f t="shared" ref="H51:H53" si="26">IF(ISBLANK(B51),"",IF(B51="ALI",IF(I51="L",7,IF(I51="A",10,15)),IF(B51="AIE",IF(I51="L",5,IF(I51="A",7,10)),IF(B51="SE",IF(I51="L",4,IF(I51="A",5,7)),IF(OR(B51="EE",B51="CE"),IF(I51="L",3,IF(I51="A",4,6)),0)))))</f>
        <v>4</v>
      </c>
      <c r="I51" s="116" t="str">
        <f t="shared" ref="I51:I53" si="27">IF(OR(ISBLANK(D51),ISBLANK(E51)),IF(OR(B51="ALI",B51="AIE"),"L",IF(OR(B51="EE",B51="SE",B51="CE"),"A","")),IF(B51="EE",IF(E51&gt;=3,IF(D51&gt;=5,"H","A"),IF(E51&gt;=2,IF(D51&gt;=16,"H",IF(D51&lt;=4,"L","A")),IF(D51&lt;=15,"L","A"))),IF(OR(B51="SE",B51="CE"),IF(E51&gt;=4,IF(D51&gt;=6,"H","A"),IF(E51&gt;=2,IF(D51&gt;=20,"H",IF(D51&lt;=5,"L","A")),IF(D51&lt;=19,"L","A"))),IF(OR(B51="ALI",B51="AIE"),IF(E51&gt;=6,IF(D51&gt;=20,"H","A"),IF(E51&gt;=2,IF(D51&gt;=51,"H",IF(D51&lt;=19,"L","A")),IF(D51&lt;=50,"L","A"))),""))))</f>
        <v>A</v>
      </c>
      <c r="J51" s="7" t="str">
        <f t="shared" ref="J51:J53" si="28">CONCATENATE(B51,C51)</f>
        <v>CEI</v>
      </c>
      <c r="K51" s="127">
        <f t="shared" ref="K51:K53" si="29">IF(OR(H51="",H51=0),L51,H51)</f>
        <v>4</v>
      </c>
      <c r="L51" s="127">
        <f>IF(NOT(ISERROR(VLOOKUP(B51,Deflatores!G$42:H$64,2,FALSE))),VLOOKUP(B51,Deflatores!G$42:H$64,2,FALSE),IF(OR(ISBLANK(C51),ISBLANK(B51)),"",VLOOKUP(C51,Deflatores!G$4:H$38,2,FALSE)*H51+VLOOKUP(C51,Deflatores!G$4:I$38,3,FALSE)))</f>
        <v>4</v>
      </c>
      <c r="M51" s="10"/>
      <c r="N51" s="10"/>
      <c r="O51" s="6"/>
    </row>
    <row r="52" spans="1:15" x14ac:dyDescent="0.25">
      <c r="A52" s="119" t="s">
        <v>86</v>
      </c>
      <c r="B52" s="4" t="s">
        <v>66</v>
      </c>
      <c r="C52" s="4" t="s">
        <v>47</v>
      </c>
      <c r="D52" s="7">
        <v>3</v>
      </c>
      <c r="E52" s="7">
        <v>1</v>
      </c>
      <c r="F52" s="116" t="str">
        <f t="shared" si="24"/>
        <v>Baixa</v>
      </c>
      <c r="G52" s="7" t="str">
        <f t="shared" si="25"/>
        <v>EEL</v>
      </c>
      <c r="H52" s="7">
        <f t="shared" si="26"/>
        <v>3</v>
      </c>
      <c r="I52" s="116" t="str">
        <f t="shared" si="27"/>
        <v>L</v>
      </c>
      <c r="J52" s="7" t="str">
        <f t="shared" si="28"/>
        <v>EEI</v>
      </c>
      <c r="K52" s="127">
        <f t="shared" si="29"/>
        <v>3</v>
      </c>
      <c r="L52" s="127">
        <f>IF(NOT(ISERROR(VLOOKUP(B52,Deflatores!G$42:H$64,2,FALSE))),VLOOKUP(B52,Deflatores!G$42:H$64,2,FALSE),IF(OR(ISBLANK(C52),ISBLANK(B52)),"",VLOOKUP(C52,Deflatores!G$4:H$38,2,FALSE)*H52+VLOOKUP(C52,Deflatores!G$4:I$38,3,FALSE)))</f>
        <v>3</v>
      </c>
      <c r="M52" s="10"/>
      <c r="N52" s="10"/>
      <c r="O52" s="6"/>
    </row>
    <row r="53" spans="1:15" x14ac:dyDescent="0.25">
      <c r="A53" s="119" t="s">
        <v>87</v>
      </c>
      <c r="B53" s="4" t="s">
        <v>66</v>
      </c>
      <c r="C53" s="4" t="s">
        <v>47</v>
      </c>
      <c r="D53" s="7">
        <v>4</v>
      </c>
      <c r="E53" s="7">
        <v>1</v>
      </c>
      <c r="F53" s="116" t="str">
        <f t="shared" si="24"/>
        <v>Baixa</v>
      </c>
      <c r="G53" s="7" t="str">
        <f t="shared" si="25"/>
        <v>EEL</v>
      </c>
      <c r="H53" s="7">
        <f t="shared" si="26"/>
        <v>3</v>
      </c>
      <c r="I53" s="116" t="str">
        <f t="shared" si="27"/>
        <v>L</v>
      </c>
      <c r="J53" s="7" t="str">
        <f t="shared" si="28"/>
        <v>EEI</v>
      </c>
      <c r="K53" s="127">
        <f t="shared" si="29"/>
        <v>3</v>
      </c>
      <c r="L53" s="127">
        <f>IF(NOT(ISERROR(VLOOKUP(B53,Deflatores!G$42:H$64,2,FALSE))),VLOOKUP(B53,Deflatores!G$42:H$64,2,FALSE),IF(OR(ISBLANK(C53),ISBLANK(B53)),"",VLOOKUP(C53,Deflatores!G$4:H$38,2,FALSE)*H53+VLOOKUP(C53,Deflatores!G$4:I$38,3,FALSE)))</f>
        <v>3</v>
      </c>
      <c r="M53" s="10"/>
      <c r="N53" s="10"/>
      <c r="O53" s="6"/>
    </row>
    <row r="54" spans="1:15" x14ac:dyDescent="0.25">
      <c r="A54" s="119" t="s">
        <v>325</v>
      </c>
      <c r="B54" s="4"/>
      <c r="C54" s="4" t="s">
        <v>47</v>
      </c>
      <c r="D54" s="7"/>
      <c r="E54" s="7"/>
      <c r="F54" s="116"/>
      <c r="G54" s="7"/>
      <c r="H54" s="7"/>
      <c r="I54" s="116"/>
      <c r="J54" s="7"/>
      <c r="K54" s="127"/>
      <c r="L54" s="127" t="str">
        <f>IF(NOT(ISERROR(VLOOKUP(B54,[1]Deflatores!G$42:H$64,2,FALSE))),VLOOKUP(B54,[1]Deflatores!G$42:H$64,2,FALSE),IF(OR(ISBLANK(C54),ISBLANK(B54)),"",VLOOKUP(C54,[1]Deflatores!G$4:H$38,2,FALSE)*H54+VLOOKUP(C54,[1]Deflatores!G$4:I$38,3,FALSE)))</f>
        <v/>
      </c>
      <c r="M54" s="10"/>
      <c r="N54" s="10"/>
      <c r="O54" s="6"/>
    </row>
    <row r="55" spans="1:15" x14ac:dyDescent="0.25">
      <c r="A55" s="128" t="s">
        <v>326</v>
      </c>
      <c r="B55" s="4" t="s">
        <v>66</v>
      </c>
      <c r="C55" s="4" t="s">
        <v>47</v>
      </c>
      <c r="D55" s="7">
        <v>9</v>
      </c>
      <c r="E55" s="7">
        <v>3</v>
      </c>
      <c r="F55" s="116" t="str">
        <f t="shared" ref="F55:F57" si="30">IF(ISBLANK(B55),"",IF(I55="L","Baixa",IF(I55="A","Média",IF(I55="","","Alta"))))</f>
        <v>Alta</v>
      </c>
      <c r="G55" s="7" t="str">
        <f t="shared" ref="G55:G57" si="31">CONCATENATE(B55,I55)</f>
        <v>EEH</v>
      </c>
      <c r="H55" s="7">
        <f t="shared" ref="H55:H57" si="32">IF(ISBLANK(B55),"",IF(B55="ALI",IF(I55="L",7,IF(I55="A",10,15)),IF(B55="AIE",IF(I55="L",5,IF(I55="A",7,10)),IF(B55="SE",IF(I55="L",4,IF(I55="A",5,7)),IF(OR(B55="EE",B55="CE"),IF(I55="L",3,IF(I55="A",4,6)),0)))))</f>
        <v>6</v>
      </c>
      <c r="I55" s="116" t="str">
        <f t="shared" ref="I55:I57" si="33">IF(OR(ISBLANK(D55),ISBLANK(E55)),IF(OR(B55="ALI",B55="AIE"),"L",IF(OR(B55="EE",B55="SE",B55="CE"),"A","")),IF(B55="EE",IF(E55&gt;=3,IF(D55&gt;=5,"H","A"),IF(E55&gt;=2,IF(D55&gt;=16,"H",IF(D55&lt;=4,"L","A")),IF(D55&lt;=15,"L","A"))),IF(OR(B55="SE",B55="CE"),IF(E55&gt;=4,IF(D55&gt;=6,"H","A"),IF(E55&gt;=2,IF(D55&gt;=20,"H",IF(D55&lt;=5,"L","A")),IF(D55&lt;=19,"L","A"))),IF(OR(B55="ALI",B55="AIE"),IF(E55&gt;=6,IF(D55&gt;=20,"H","A"),IF(E55&gt;=2,IF(D55&gt;=51,"H",IF(D55&lt;=19,"L","A")),IF(D55&lt;=50,"L","A"))),""))))</f>
        <v>H</v>
      </c>
      <c r="J55" s="7" t="str">
        <f t="shared" ref="J55:J57" si="34">CONCATENATE(B55,C55)</f>
        <v>EEI</v>
      </c>
      <c r="K55" s="127">
        <f t="shared" ref="K55:K57" si="35">IF(OR(H55="",H55=0),L55,H55)</f>
        <v>6</v>
      </c>
      <c r="L55" s="127">
        <f>IF(NOT(ISERROR(VLOOKUP(B55,[1]Deflatores!G$42:H$64,2,FALSE))),VLOOKUP(B55,[1]Deflatores!G$42:H$64,2,FALSE),IF(OR(ISBLANK(C55),ISBLANK(B55)),"",VLOOKUP(C55,[1]Deflatores!G$4:H$38,2,FALSE)*H55+VLOOKUP(C55,[1]Deflatores!G$4:I$38,3,FALSE)))</f>
        <v>6</v>
      </c>
      <c r="M55" s="10"/>
      <c r="N55" s="10"/>
      <c r="O55" s="6"/>
    </row>
    <row r="56" spans="1:15" x14ac:dyDescent="0.25">
      <c r="A56" s="138" t="s">
        <v>327</v>
      </c>
      <c r="B56" s="4" t="s">
        <v>49</v>
      </c>
      <c r="C56" s="4" t="s">
        <v>47</v>
      </c>
      <c r="D56" s="7">
        <v>8</v>
      </c>
      <c r="E56" s="7">
        <v>3</v>
      </c>
      <c r="F56" s="116" t="str">
        <f t="shared" si="30"/>
        <v>Média</v>
      </c>
      <c r="G56" s="7" t="str">
        <f t="shared" si="31"/>
        <v>CEA</v>
      </c>
      <c r="H56" s="7">
        <f t="shared" si="32"/>
        <v>4</v>
      </c>
      <c r="I56" s="116" t="str">
        <f t="shared" si="33"/>
        <v>A</v>
      </c>
      <c r="J56" s="7" t="str">
        <f t="shared" si="34"/>
        <v>CEI</v>
      </c>
      <c r="K56" s="127">
        <f t="shared" si="35"/>
        <v>4</v>
      </c>
      <c r="L56" s="127">
        <f>IF(NOT(ISERROR(VLOOKUP(B56,[1]Deflatores!G$42:H$64,2,FALSE))),VLOOKUP(B56,[1]Deflatores!G$42:H$64,2,FALSE),IF(OR(ISBLANK(C56),ISBLANK(B56)),"",VLOOKUP(C56,[1]Deflatores!G$4:H$38,2,FALSE)*H56+VLOOKUP(C56,[1]Deflatores!G$4:I$38,3,FALSE)))</f>
        <v>4</v>
      </c>
      <c r="M56" s="10"/>
      <c r="N56" s="10"/>
      <c r="O56" s="6"/>
    </row>
    <row r="57" spans="1:15" x14ac:dyDescent="0.25">
      <c r="A57" s="128" t="s">
        <v>328</v>
      </c>
      <c r="B57" s="4" t="s">
        <v>49</v>
      </c>
      <c r="C57" s="4" t="s">
        <v>47</v>
      </c>
      <c r="D57" s="7">
        <v>10</v>
      </c>
      <c r="E57" s="7">
        <v>3</v>
      </c>
      <c r="F57" s="116" t="str">
        <f t="shared" si="30"/>
        <v>Média</v>
      </c>
      <c r="G57" s="7" t="str">
        <f t="shared" si="31"/>
        <v>CEA</v>
      </c>
      <c r="H57" s="7">
        <f t="shared" si="32"/>
        <v>4</v>
      </c>
      <c r="I57" s="116" t="str">
        <f t="shared" si="33"/>
        <v>A</v>
      </c>
      <c r="J57" s="7" t="str">
        <f t="shared" si="34"/>
        <v>CEI</v>
      </c>
      <c r="K57" s="127">
        <f t="shared" si="35"/>
        <v>4</v>
      </c>
      <c r="L57" s="127">
        <f>IF(NOT(ISERROR(VLOOKUP(B57,[1]Deflatores!G$42:H$64,2,FALSE))),VLOOKUP(B57,[1]Deflatores!G$42:H$64,2,FALSE),IF(OR(ISBLANK(C57),ISBLANK(B57)),"",VLOOKUP(C57,[1]Deflatores!G$4:H$38,2,FALSE)*H57+VLOOKUP(C57,[1]Deflatores!G$4:I$38,3,FALSE)))</f>
        <v>4</v>
      </c>
      <c r="M57" s="10"/>
      <c r="N57" s="10"/>
      <c r="O57" s="6"/>
    </row>
    <row r="58" spans="1:15" x14ac:dyDescent="0.25">
      <c r="A58" s="119" t="s">
        <v>329</v>
      </c>
      <c r="B58" s="4"/>
      <c r="C58" s="4" t="s">
        <v>47</v>
      </c>
      <c r="D58" s="7"/>
      <c r="E58" s="7"/>
      <c r="F58" s="116"/>
      <c r="G58" s="7"/>
      <c r="H58" s="7"/>
      <c r="I58" s="116"/>
      <c r="J58" s="7"/>
      <c r="K58" s="127"/>
      <c r="L58" s="127"/>
      <c r="M58" s="10"/>
      <c r="N58" s="10"/>
      <c r="O58" s="6"/>
    </row>
    <row r="59" spans="1:15" x14ac:dyDescent="0.25">
      <c r="A59" s="128" t="s">
        <v>288</v>
      </c>
      <c r="B59" s="4" t="s">
        <v>66</v>
      </c>
      <c r="C59" s="4" t="s">
        <v>47</v>
      </c>
      <c r="D59" s="7">
        <v>7</v>
      </c>
      <c r="E59" s="7">
        <v>1</v>
      </c>
      <c r="F59" s="116" t="str">
        <f t="shared" ref="F59:F62" si="36">IF(ISBLANK(B59),"",IF(I59="L","Baixa",IF(I59="A","Média",IF(I59="","","Alta"))))</f>
        <v>Baixa</v>
      </c>
      <c r="G59" s="7" t="str">
        <f t="shared" ref="G59:G62" si="37">CONCATENATE(B59,I59)</f>
        <v>EEL</v>
      </c>
      <c r="H59" s="7">
        <f t="shared" ref="H59:H62" si="38">IF(ISBLANK(B59),"",IF(B59="ALI",IF(I59="L",7,IF(I59="A",10,15)),IF(B59="AIE",IF(I59="L",5,IF(I59="A",7,10)),IF(B59="SE",IF(I59="L",4,IF(I59="A",5,7)),IF(OR(B59="EE",B59="CE"),IF(I59="L",3,IF(I59="A",4,6)),0)))))</f>
        <v>3</v>
      </c>
      <c r="I59" s="116" t="str">
        <f t="shared" ref="I59:I62" si="39">IF(OR(ISBLANK(D59),ISBLANK(E59)),IF(OR(B59="ALI",B59="AIE"),"L",IF(OR(B59="EE",B59="SE",B59="CE"),"A","")),IF(B59="EE",IF(E59&gt;=3,IF(D59&gt;=5,"H","A"),IF(E59&gt;=2,IF(D59&gt;=16,"H",IF(D59&lt;=4,"L","A")),IF(D59&lt;=15,"L","A"))),IF(OR(B59="SE",B59="CE"),IF(E59&gt;=4,IF(D59&gt;=6,"H","A"),IF(E59&gt;=2,IF(D59&gt;=20,"H",IF(D59&lt;=5,"L","A")),IF(D59&lt;=19,"L","A"))),IF(OR(B59="ALI",B59="AIE"),IF(E59&gt;=6,IF(D59&gt;=20,"H","A"),IF(E59&gt;=2,IF(D59&gt;=51,"H",IF(D59&lt;=19,"L","A")),IF(D59&lt;=50,"L","A"))),""))))</f>
        <v>L</v>
      </c>
      <c r="J59" s="7" t="str">
        <f t="shared" ref="J59:J62" si="40">CONCATENATE(B59,C59)</f>
        <v>EEI</v>
      </c>
      <c r="K59" s="127">
        <f t="shared" ref="K59:K62" si="41">IF(OR(H59="",H59=0),L59,H59)</f>
        <v>3</v>
      </c>
      <c r="L59" s="127">
        <f>IF(NOT(ISERROR(VLOOKUP(B59,[1]Deflatores!G$42:H$64,2,FALSE))),VLOOKUP(B59,[1]Deflatores!G$42:H$64,2,FALSE),IF(OR(ISBLANK(C59),ISBLANK(B59)),"",VLOOKUP(C59,[1]Deflatores!G$4:H$38,2,FALSE)*H59+VLOOKUP(C59,[1]Deflatores!G$4:I$38,3,FALSE)))</f>
        <v>3</v>
      </c>
      <c r="M59" s="10"/>
      <c r="N59" s="10"/>
      <c r="O59" s="134"/>
    </row>
    <row r="60" spans="1:15" x14ac:dyDescent="0.25">
      <c r="A60" s="128" t="s">
        <v>290</v>
      </c>
      <c r="B60" s="4" t="s">
        <v>66</v>
      </c>
      <c r="C60" s="4" t="s">
        <v>47</v>
      </c>
      <c r="D60" s="7">
        <v>7</v>
      </c>
      <c r="E60" s="7">
        <v>1</v>
      </c>
      <c r="F60" s="116" t="str">
        <f t="shared" si="36"/>
        <v>Baixa</v>
      </c>
      <c r="G60" s="7" t="str">
        <f t="shared" si="37"/>
        <v>EEL</v>
      </c>
      <c r="H60" s="7">
        <f t="shared" si="38"/>
        <v>3</v>
      </c>
      <c r="I60" s="116" t="str">
        <f t="shared" si="39"/>
        <v>L</v>
      </c>
      <c r="J60" s="7" t="str">
        <f t="shared" si="40"/>
        <v>EEI</v>
      </c>
      <c r="K60" s="127">
        <f t="shared" si="41"/>
        <v>3</v>
      </c>
      <c r="L60" s="127">
        <f>IF(NOT(ISERROR(VLOOKUP(B60,[1]Deflatores!G$42:H$64,2,FALSE))),VLOOKUP(B60,[1]Deflatores!G$42:H$64,2,FALSE),IF(OR(ISBLANK(C60),ISBLANK(B60)),"",VLOOKUP(C60,[1]Deflatores!G$4:H$38,2,FALSE)*H60+VLOOKUP(C60,[1]Deflatores!G$4:I$38,3,FALSE)))</f>
        <v>3</v>
      </c>
      <c r="M60" s="10"/>
      <c r="N60" s="10"/>
      <c r="O60" s="134"/>
    </row>
    <row r="61" spans="1:15" x14ac:dyDescent="0.25">
      <c r="A61" s="138" t="s">
        <v>291</v>
      </c>
      <c r="B61" s="4" t="s">
        <v>49</v>
      </c>
      <c r="C61" s="4" t="s">
        <v>47</v>
      </c>
      <c r="D61" s="7">
        <v>5</v>
      </c>
      <c r="E61" s="7">
        <v>1</v>
      </c>
      <c r="F61" s="116" t="str">
        <f t="shared" si="36"/>
        <v>Baixa</v>
      </c>
      <c r="G61" s="7" t="str">
        <f t="shared" si="37"/>
        <v>CEL</v>
      </c>
      <c r="H61" s="7">
        <f t="shared" si="38"/>
        <v>3</v>
      </c>
      <c r="I61" s="116" t="str">
        <f t="shared" si="39"/>
        <v>L</v>
      </c>
      <c r="J61" s="7" t="str">
        <f t="shared" si="40"/>
        <v>CEI</v>
      </c>
      <c r="K61" s="127">
        <f t="shared" si="41"/>
        <v>3</v>
      </c>
      <c r="L61" s="127">
        <f>IF(NOT(ISERROR(VLOOKUP(B61,[1]Deflatores!G$42:H$64,2,FALSE))),VLOOKUP(B61,[1]Deflatores!G$42:H$64,2,FALSE),IF(OR(ISBLANK(C61),ISBLANK(B61)),"",VLOOKUP(C61,[1]Deflatores!G$4:H$38,2,FALSE)*H61+VLOOKUP(C61,[1]Deflatores!G$4:I$38,3,FALSE)))</f>
        <v>3</v>
      </c>
      <c r="M61" s="10"/>
      <c r="N61" s="10"/>
      <c r="O61" s="134"/>
    </row>
    <row r="62" spans="1:15" x14ac:dyDescent="0.25">
      <c r="A62" s="128" t="s">
        <v>289</v>
      </c>
      <c r="B62" s="4" t="s">
        <v>49</v>
      </c>
      <c r="C62" s="4" t="s">
        <v>47</v>
      </c>
      <c r="D62" s="7">
        <v>7</v>
      </c>
      <c r="E62" s="7">
        <v>1</v>
      </c>
      <c r="F62" s="116" t="str">
        <f t="shared" si="36"/>
        <v>Baixa</v>
      </c>
      <c r="G62" s="7" t="str">
        <f t="shared" si="37"/>
        <v>CEL</v>
      </c>
      <c r="H62" s="7">
        <f t="shared" si="38"/>
        <v>3</v>
      </c>
      <c r="I62" s="116" t="str">
        <f t="shared" si="39"/>
        <v>L</v>
      </c>
      <c r="J62" s="7" t="str">
        <f t="shared" si="40"/>
        <v>CEI</v>
      </c>
      <c r="K62" s="127">
        <f t="shared" si="41"/>
        <v>3</v>
      </c>
      <c r="L62" s="127">
        <f>IF(NOT(ISERROR(VLOOKUP(B62,[1]Deflatores!G$42:H$64,2,FALSE))),VLOOKUP(B62,[1]Deflatores!G$42:H$64,2,FALSE),IF(OR(ISBLANK(C62),ISBLANK(B62)),"",VLOOKUP(C62,[1]Deflatores!G$4:H$38,2,FALSE)*H62+VLOOKUP(C62,[1]Deflatores!G$4:I$38,3,FALSE)))</f>
        <v>3</v>
      </c>
      <c r="M62" s="10"/>
      <c r="N62" s="10"/>
      <c r="O62" s="134"/>
    </row>
    <row r="63" spans="1:15" x14ac:dyDescent="0.25">
      <c r="A63" s="119"/>
      <c r="B63" s="4"/>
      <c r="C63" s="4"/>
      <c r="D63" s="7"/>
      <c r="E63" s="7"/>
      <c r="F63" s="116" t="str">
        <f t="shared" si="12"/>
        <v/>
      </c>
      <c r="G63" s="7" t="str">
        <f t="shared" si="13"/>
        <v/>
      </c>
      <c r="H63" s="7" t="str">
        <f t="shared" si="14"/>
        <v/>
      </c>
      <c r="I63" s="116" t="str">
        <f t="shared" si="15"/>
        <v/>
      </c>
      <c r="J63" s="7" t="str">
        <f t="shared" si="16"/>
        <v/>
      </c>
      <c r="K63" s="127" t="str">
        <f t="shared" si="17"/>
        <v/>
      </c>
      <c r="L63" s="127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5">
      <c r="A64" s="121" t="s">
        <v>88</v>
      </c>
      <c r="B64" s="4"/>
      <c r="C64" s="4"/>
      <c r="D64" s="7"/>
      <c r="E64" s="7"/>
      <c r="F64" s="116" t="str">
        <f t="shared" ref="F64:F94" si="42">IF(ISBLANK(B64),"",IF(I64="L","Baixa",IF(I64="A","Média",IF(I64="","","Alta"))))</f>
        <v/>
      </c>
      <c r="G64" s="7" t="str">
        <f t="shared" ref="G64:G94" si="43">CONCATENATE(B64,I64)</f>
        <v/>
      </c>
      <c r="H64" s="7" t="str">
        <f t="shared" ref="H64:H94" si="44">IF(ISBLANK(B64),"",IF(B64="ALI",IF(I64="L",7,IF(I64="A",10,15)),IF(B64="AIE",IF(I64="L",5,IF(I64="A",7,10)),IF(B64="SE",IF(I64="L",4,IF(I64="A",5,7)),IF(OR(B64="EE",B64="CE"),IF(I64="L",3,IF(I64="A",4,6)),0)))))</f>
        <v/>
      </c>
      <c r="I64" s="116" t="str">
        <f t="shared" ref="I64:I94" si="45">IF(OR(ISBLANK(D64),ISBLANK(E64)),IF(OR(B64="ALI",B64="AIE"),"L",IF(OR(B64="EE",B64="SE",B64="CE"),"A","")),IF(B64="EE",IF(E64&gt;=3,IF(D64&gt;=5,"H","A"),IF(E64&gt;=2,IF(D64&gt;=16,"H",IF(D64&lt;=4,"L","A")),IF(D64&lt;=15,"L","A"))),IF(OR(B64="SE",B64="CE"),IF(E64&gt;=4,IF(D64&gt;=6,"H","A"),IF(E64&gt;=2,IF(D64&gt;=20,"H",IF(D64&lt;=5,"L","A")),IF(D64&lt;=19,"L","A"))),IF(OR(B64="ALI",B64="AIE"),IF(E64&gt;=6,IF(D64&gt;=20,"H","A"),IF(E64&gt;=2,IF(D64&gt;=51,"H",IF(D64&lt;=19,"L","A")),IF(D64&lt;=50,"L","A"))),""))))</f>
        <v/>
      </c>
      <c r="J64" s="7" t="str">
        <f t="shared" ref="J64:J94" si="46">CONCATENATE(B64,C64)</f>
        <v/>
      </c>
      <c r="K64" s="127" t="str">
        <f t="shared" ref="K64:K94" si="47">IF(OR(H64="",H64=0),L64,H64)</f>
        <v/>
      </c>
      <c r="L64" s="127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5">
      <c r="A65" s="119" t="s">
        <v>89</v>
      </c>
      <c r="B65" s="4" t="s">
        <v>46</v>
      </c>
      <c r="C65" s="4" t="s">
        <v>47</v>
      </c>
      <c r="D65" s="7">
        <v>7</v>
      </c>
      <c r="E65" s="7">
        <v>1</v>
      </c>
      <c r="F65" s="116" t="str">
        <f t="shared" si="42"/>
        <v>Baixa</v>
      </c>
      <c r="G65" s="7" t="str">
        <f t="shared" si="43"/>
        <v>AIEL</v>
      </c>
      <c r="H65" s="7">
        <f t="shared" si="44"/>
        <v>5</v>
      </c>
      <c r="I65" s="116" t="str">
        <f t="shared" si="45"/>
        <v>L</v>
      </c>
      <c r="J65" s="7" t="str">
        <f t="shared" si="46"/>
        <v>AIEI</v>
      </c>
      <c r="K65" s="127">
        <f t="shared" si="47"/>
        <v>5</v>
      </c>
      <c r="L65" s="127">
        <f>IF(NOT(ISERROR(VLOOKUP(B65,Deflatores!G$42:H$64,2,FALSE))),VLOOKUP(B65,Deflatores!G$42:H$64,2,FALSE),IF(OR(ISBLANK(C65),ISBLANK(B65)),"",VLOOKUP(C65,Deflatores!G$4:H$38,2,FALSE)*H65+VLOOKUP(C65,Deflatores!G$4:I$38,3,FALSE)))</f>
        <v>5</v>
      </c>
      <c r="M65" s="10"/>
      <c r="N65" s="10"/>
      <c r="O65" s="6"/>
    </row>
    <row r="66" spans="1:15" x14ac:dyDescent="0.25">
      <c r="A66" s="119" t="s">
        <v>90</v>
      </c>
      <c r="B66" s="4" t="s">
        <v>49</v>
      </c>
      <c r="C66" s="4" t="s">
        <v>47</v>
      </c>
      <c r="D66" s="7">
        <v>8</v>
      </c>
      <c r="E66" s="7">
        <v>2</v>
      </c>
      <c r="F66" s="116" t="str">
        <f t="shared" si="42"/>
        <v>Média</v>
      </c>
      <c r="G66" s="7" t="str">
        <f t="shared" si="43"/>
        <v>CEA</v>
      </c>
      <c r="H66" s="7">
        <f t="shared" si="44"/>
        <v>4</v>
      </c>
      <c r="I66" s="116" t="str">
        <f t="shared" si="45"/>
        <v>A</v>
      </c>
      <c r="J66" s="7" t="str">
        <f t="shared" si="46"/>
        <v>CEI</v>
      </c>
      <c r="K66" s="127">
        <f t="shared" si="47"/>
        <v>4</v>
      </c>
      <c r="L66" s="127">
        <f>IF(NOT(ISERROR(VLOOKUP(B66,Deflatores!G$42:H$64,2,FALSE))),VLOOKUP(B66,Deflatores!G$42:H$64,2,FALSE),IF(OR(ISBLANK(C66),ISBLANK(B66)),"",VLOOKUP(C66,Deflatores!G$4:H$38,2,FALSE)*H66+VLOOKUP(C66,Deflatores!G$4:I$38,3,FALSE)))</f>
        <v>4</v>
      </c>
      <c r="M66" s="10"/>
      <c r="N66" s="10"/>
      <c r="O66" s="6"/>
    </row>
    <row r="67" spans="1:15" x14ac:dyDescent="0.25">
      <c r="A67" s="119" t="s">
        <v>91</v>
      </c>
      <c r="B67" s="4" t="s">
        <v>66</v>
      </c>
      <c r="C67" s="4" t="s">
        <v>47</v>
      </c>
      <c r="D67" s="7">
        <v>9</v>
      </c>
      <c r="E67" s="7">
        <v>3</v>
      </c>
      <c r="F67" s="116" t="str">
        <f t="shared" si="42"/>
        <v>Alta</v>
      </c>
      <c r="G67" s="7" t="str">
        <f t="shared" si="43"/>
        <v>EEH</v>
      </c>
      <c r="H67" s="7">
        <f t="shared" si="44"/>
        <v>6</v>
      </c>
      <c r="I67" s="116" t="str">
        <f t="shared" si="45"/>
        <v>H</v>
      </c>
      <c r="J67" s="7" t="str">
        <f t="shared" si="46"/>
        <v>EEI</v>
      </c>
      <c r="K67" s="127">
        <f t="shared" si="47"/>
        <v>6</v>
      </c>
      <c r="L67" s="127">
        <f>IF(NOT(ISERROR(VLOOKUP(B67,Deflatores!G$42:H$64,2,FALSE))),VLOOKUP(B67,Deflatores!G$42:H$64,2,FALSE),IF(OR(ISBLANK(C67),ISBLANK(B67)),"",VLOOKUP(C67,Deflatores!G$4:H$38,2,FALSE)*H67+VLOOKUP(C67,Deflatores!G$4:I$38,3,FALSE)))</f>
        <v>6</v>
      </c>
      <c r="M67" s="10"/>
      <c r="N67" s="10"/>
      <c r="O67" s="6"/>
    </row>
    <row r="68" spans="1:15" x14ac:dyDescent="0.25">
      <c r="A68" s="119" t="s">
        <v>92</v>
      </c>
      <c r="B68" s="4" t="s">
        <v>66</v>
      </c>
      <c r="C68" s="4" t="s">
        <v>47</v>
      </c>
      <c r="D68" s="7">
        <v>6</v>
      </c>
      <c r="E68" s="7">
        <v>3</v>
      </c>
      <c r="F68" s="116" t="str">
        <f t="shared" si="42"/>
        <v>Alta</v>
      </c>
      <c r="G68" s="7" t="str">
        <f t="shared" si="43"/>
        <v>EEH</v>
      </c>
      <c r="H68" s="7">
        <f t="shared" si="44"/>
        <v>6</v>
      </c>
      <c r="I68" s="116" t="str">
        <f t="shared" si="45"/>
        <v>H</v>
      </c>
      <c r="J68" s="7" t="str">
        <f t="shared" si="46"/>
        <v>EEI</v>
      </c>
      <c r="K68" s="127">
        <f t="shared" si="47"/>
        <v>6</v>
      </c>
      <c r="L68" s="127">
        <f>IF(NOT(ISERROR(VLOOKUP(B68,Deflatores!G$42:H$64,2,FALSE))),VLOOKUP(B68,Deflatores!G$42:H$64,2,FALSE),IF(OR(ISBLANK(C68),ISBLANK(B68)),"",VLOOKUP(C68,Deflatores!G$4:H$38,2,FALSE)*H68+VLOOKUP(C68,Deflatores!G$4:I$38,3,FALSE)))</f>
        <v>6</v>
      </c>
      <c r="M68" s="10"/>
      <c r="N68" s="10"/>
      <c r="O68" s="6"/>
    </row>
    <row r="69" spans="1:15" x14ac:dyDescent="0.25">
      <c r="A69" s="128" t="s">
        <v>93</v>
      </c>
      <c r="B69" s="4" t="s">
        <v>49</v>
      </c>
      <c r="C69" s="4" t="s">
        <v>47</v>
      </c>
      <c r="D69" s="7">
        <v>6</v>
      </c>
      <c r="E69" s="7">
        <v>3</v>
      </c>
      <c r="F69" s="116" t="str">
        <f t="shared" si="42"/>
        <v>Média</v>
      </c>
      <c r="G69" s="7" t="str">
        <f t="shared" si="43"/>
        <v>CEA</v>
      </c>
      <c r="H69" s="7">
        <f t="shared" si="44"/>
        <v>4</v>
      </c>
      <c r="I69" s="116" t="str">
        <f t="shared" si="45"/>
        <v>A</v>
      </c>
      <c r="J69" s="7" t="str">
        <f t="shared" si="46"/>
        <v>CEI</v>
      </c>
      <c r="K69" s="127">
        <f t="shared" si="47"/>
        <v>4</v>
      </c>
      <c r="L69" s="127">
        <f>IF(NOT(ISERROR(VLOOKUP(B69,Deflatores!G$42:H$64,2,FALSE))),VLOOKUP(B69,Deflatores!G$42:H$64,2,FALSE),IF(OR(ISBLANK(C69),ISBLANK(B69)),"",VLOOKUP(C69,Deflatores!G$4:H$38,2,FALSE)*H69+VLOOKUP(C69,Deflatores!G$4:I$38,3,FALSE)))</f>
        <v>4</v>
      </c>
      <c r="M69" s="10"/>
      <c r="N69" s="10"/>
      <c r="O69" s="6"/>
    </row>
    <row r="70" spans="1:15" x14ac:dyDescent="0.25">
      <c r="A70" s="119" t="s">
        <v>94</v>
      </c>
      <c r="B70" s="4" t="s">
        <v>49</v>
      </c>
      <c r="C70" s="4" t="s">
        <v>47</v>
      </c>
      <c r="D70" s="7">
        <v>8</v>
      </c>
      <c r="E70" s="7">
        <v>3</v>
      </c>
      <c r="F70" s="116" t="str">
        <f t="shared" si="42"/>
        <v>Média</v>
      </c>
      <c r="G70" s="7" t="str">
        <f t="shared" si="43"/>
        <v>CEA</v>
      </c>
      <c r="H70" s="7">
        <f t="shared" si="44"/>
        <v>4</v>
      </c>
      <c r="I70" s="116" t="str">
        <f t="shared" si="45"/>
        <v>A</v>
      </c>
      <c r="J70" s="7" t="str">
        <f t="shared" si="46"/>
        <v>CEI</v>
      </c>
      <c r="K70" s="127">
        <f t="shared" si="47"/>
        <v>4</v>
      </c>
      <c r="L70" s="127">
        <f>IF(NOT(ISERROR(VLOOKUP(B70,Deflatores!G$42:H$64,2,FALSE))),VLOOKUP(B70,Deflatores!G$42:H$64,2,FALSE),IF(OR(ISBLANK(C70),ISBLANK(B70)),"",VLOOKUP(C70,Deflatores!G$4:H$38,2,FALSE)*H70+VLOOKUP(C70,Deflatores!G$4:I$38,3,FALSE)))</f>
        <v>4</v>
      </c>
      <c r="M70" s="10"/>
      <c r="N70" s="10"/>
      <c r="O70" s="6"/>
    </row>
    <row r="71" spans="1:15" x14ac:dyDescent="0.25">
      <c r="A71" s="119" t="s">
        <v>95</v>
      </c>
      <c r="B71" s="4" t="s">
        <v>66</v>
      </c>
      <c r="C71" s="4" t="s">
        <v>47</v>
      </c>
      <c r="D71" s="7">
        <v>3</v>
      </c>
      <c r="E71" s="7">
        <v>1</v>
      </c>
      <c r="F71" s="116" t="str">
        <f t="shared" si="42"/>
        <v>Baixa</v>
      </c>
      <c r="G71" s="7" t="str">
        <f t="shared" si="43"/>
        <v>EEL</v>
      </c>
      <c r="H71" s="7">
        <f t="shared" si="44"/>
        <v>3</v>
      </c>
      <c r="I71" s="116" t="str">
        <f t="shared" si="45"/>
        <v>L</v>
      </c>
      <c r="J71" s="7" t="str">
        <f t="shared" si="46"/>
        <v>EEI</v>
      </c>
      <c r="K71" s="127">
        <f t="shared" si="47"/>
        <v>3</v>
      </c>
      <c r="L71" s="127">
        <f>IF(NOT(ISERROR(VLOOKUP(B71,Deflatores!G$42:H$64,2,FALSE))),VLOOKUP(B71,Deflatores!G$42:H$64,2,FALSE),IF(OR(ISBLANK(C71),ISBLANK(B71)),"",VLOOKUP(C71,Deflatores!G$4:H$38,2,FALSE)*H71+VLOOKUP(C71,Deflatores!G$4:I$38,3,FALSE)))</f>
        <v>3</v>
      </c>
      <c r="M71" s="10"/>
      <c r="N71" s="10"/>
      <c r="O71" s="6"/>
    </row>
    <row r="72" spans="1:15" x14ac:dyDescent="0.25">
      <c r="A72" s="119" t="s">
        <v>96</v>
      </c>
      <c r="B72" s="4" t="s">
        <v>66</v>
      </c>
      <c r="C72" s="4" t="s">
        <v>47</v>
      </c>
      <c r="D72" s="7">
        <v>4</v>
      </c>
      <c r="E72" s="7">
        <v>1</v>
      </c>
      <c r="F72" s="116" t="str">
        <f t="shared" si="42"/>
        <v>Baixa</v>
      </c>
      <c r="G72" s="7" t="str">
        <f t="shared" si="43"/>
        <v>EEL</v>
      </c>
      <c r="H72" s="7">
        <f t="shared" si="44"/>
        <v>3</v>
      </c>
      <c r="I72" s="116" t="str">
        <f t="shared" si="45"/>
        <v>L</v>
      </c>
      <c r="J72" s="7" t="str">
        <f t="shared" si="46"/>
        <v>EEI</v>
      </c>
      <c r="K72" s="127">
        <f t="shared" si="47"/>
        <v>3</v>
      </c>
      <c r="L72" s="127">
        <f>IF(NOT(ISERROR(VLOOKUP(B72,Deflatores!G$42:H$64,2,FALSE))),VLOOKUP(B72,Deflatores!G$42:H$64,2,FALSE),IF(OR(ISBLANK(C72),ISBLANK(B72)),"",VLOOKUP(C72,Deflatores!G$4:H$38,2,FALSE)*H72+VLOOKUP(C72,Deflatores!G$4:I$38,3,FALSE)))</f>
        <v>3</v>
      </c>
      <c r="M72" s="10"/>
      <c r="N72" s="10"/>
      <c r="O72" s="6"/>
    </row>
    <row r="73" spans="1:15" x14ac:dyDescent="0.25">
      <c r="A73" s="119"/>
      <c r="B73" s="4"/>
      <c r="C73" s="4"/>
      <c r="D73" s="7"/>
      <c r="E73" s="7"/>
      <c r="F73" s="116" t="str">
        <f t="shared" si="42"/>
        <v/>
      </c>
      <c r="G73" s="7" t="str">
        <f t="shared" si="43"/>
        <v/>
      </c>
      <c r="H73" s="7" t="str">
        <f t="shared" si="44"/>
        <v/>
      </c>
      <c r="I73" s="116" t="str">
        <f t="shared" si="45"/>
        <v/>
      </c>
      <c r="J73" s="7" t="str">
        <f t="shared" si="46"/>
        <v/>
      </c>
      <c r="K73" s="127" t="str">
        <f t="shared" si="47"/>
        <v/>
      </c>
      <c r="L73" s="127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5">
      <c r="A74" s="121" t="s">
        <v>97</v>
      </c>
      <c r="B74" s="4"/>
      <c r="C74" s="4"/>
      <c r="D74" s="7"/>
      <c r="E74" s="7"/>
      <c r="F74" s="116" t="str">
        <f t="shared" si="42"/>
        <v/>
      </c>
      <c r="G74" s="7" t="str">
        <f t="shared" si="43"/>
        <v/>
      </c>
      <c r="H74" s="7" t="str">
        <f t="shared" si="44"/>
        <v/>
      </c>
      <c r="I74" s="116" t="str">
        <f t="shared" si="45"/>
        <v/>
      </c>
      <c r="J74" s="7" t="str">
        <f t="shared" si="46"/>
        <v/>
      </c>
      <c r="K74" s="127" t="str">
        <f t="shared" si="47"/>
        <v/>
      </c>
      <c r="L74" s="127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5">
      <c r="A75" s="119" t="s">
        <v>98</v>
      </c>
      <c r="B75" s="4" t="s">
        <v>46</v>
      </c>
      <c r="C75" s="4" t="s">
        <v>47</v>
      </c>
      <c r="D75" s="7">
        <v>8</v>
      </c>
      <c r="E75" s="7">
        <v>1</v>
      </c>
      <c r="F75" s="116" t="str">
        <f t="shared" si="42"/>
        <v>Baixa</v>
      </c>
      <c r="G75" s="7" t="str">
        <f t="shared" si="43"/>
        <v>AIEL</v>
      </c>
      <c r="H75" s="7">
        <f t="shared" si="44"/>
        <v>5</v>
      </c>
      <c r="I75" s="116" t="str">
        <f t="shared" si="45"/>
        <v>L</v>
      </c>
      <c r="J75" s="7" t="str">
        <f t="shared" si="46"/>
        <v>AIEI</v>
      </c>
      <c r="K75" s="127">
        <f t="shared" si="47"/>
        <v>5</v>
      </c>
      <c r="L75" s="127">
        <f>IF(NOT(ISERROR(VLOOKUP(B75,Deflatores!G$42:H$64,2,FALSE))),VLOOKUP(B75,Deflatores!G$42:H$64,2,FALSE),IF(OR(ISBLANK(C75),ISBLANK(B75)),"",VLOOKUP(C75,Deflatores!G$4:H$38,2,FALSE)*H75+VLOOKUP(C75,Deflatores!G$4:I$38,3,FALSE)))</f>
        <v>5</v>
      </c>
      <c r="M75" s="10"/>
      <c r="N75" s="10"/>
      <c r="O75" s="6"/>
    </row>
    <row r="76" spans="1:15" x14ac:dyDescent="0.25">
      <c r="A76" s="119" t="s">
        <v>99</v>
      </c>
      <c r="B76" s="4" t="s">
        <v>46</v>
      </c>
      <c r="C76" s="4" t="s">
        <v>47</v>
      </c>
      <c r="D76" s="7">
        <v>2</v>
      </c>
      <c r="E76" s="7">
        <v>1</v>
      </c>
      <c r="F76" s="116" t="str">
        <f t="shared" si="42"/>
        <v>Baixa</v>
      </c>
      <c r="G76" s="7" t="str">
        <f t="shared" si="43"/>
        <v>AIEL</v>
      </c>
      <c r="H76" s="7">
        <f t="shared" si="44"/>
        <v>5</v>
      </c>
      <c r="I76" s="116" t="str">
        <f t="shared" si="45"/>
        <v>L</v>
      </c>
      <c r="J76" s="7" t="str">
        <f t="shared" si="46"/>
        <v>AIEI</v>
      </c>
      <c r="K76" s="127">
        <f t="shared" si="47"/>
        <v>5</v>
      </c>
      <c r="L76" s="127">
        <f>IF(NOT(ISERROR(VLOOKUP(B76,Deflatores!G$42:H$64,2,FALSE))),VLOOKUP(B76,Deflatores!G$42:H$64,2,FALSE),IF(OR(ISBLANK(C76),ISBLANK(B76)),"",VLOOKUP(C76,Deflatores!G$4:H$38,2,FALSE)*H76+VLOOKUP(C76,Deflatores!G$4:I$38,3,FALSE)))</f>
        <v>5</v>
      </c>
      <c r="M76" s="10"/>
      <c r="N76" s="10"/>
      <c r="O76" s="6"/>
    </row>
    <row r="77" spans="1:15" x14ac:dyDescent="0.25">
      <c r="A77" s="119" t="s">
        <v>100</v>
      </c>
      <c r="B77" s="4" t="s">
        <v>49</v>
      </c>
      <c r="C77" s="4" t="s">
        <v>47</v>
      </c>
      <c r="D77" s="7">
        <v>3</v>
      </c>
      <c r="E77" s="7">
        <v>1</v>
      </c>
      <c r="F77" s="116" t="str">
        <f t="shared" si="42"/>
        <v>Baixa</v>
      </c>
      <c r="G77" s="7" t="str">
        <f t="shared" si="43"/>
        <v>CEL</v>
      </c>
      <c r="H77" s="7">
        <f t="shared" si="44"/>
        <v>3</v>
      </c>
      <c r="I77" s="116" t="str">
        <f t="shared" si="45"/>
        <v>L</v>
      </c>
      <c r="J77" s="7" t="str">
        <f t="shared" si="46"/>
        <v>CEI</v>
      </c>
      <c r="K77" s="127">
        <f t="shared" si="47"/>
        <v>3</v>
      </c>
      <c r="L77" s="127">
        <f>IF(NOT(ISERROR(VLOOKUP(B77,Deflatores!G$42:H$64,2,FALSE))),VLOOKUP(B77,Deflatores!G$42:H$64,2,FALSE),IF(OR(ISBLANK(C77),ISBLANK(B77)),"",VLOOKUP(C77,Deflatores!G$4:H$38,2,FALSE)*H77+VLOOKUP(C77,Deflatores!G$4:I$38,3,FALSE)))</f>
        <v>3</v>
      </c>
      <c r="M77" s="10"/>
      <c r="N77" s="10"/>
      <c r="O77" s="6"/>
    </row>
    <row r="78" spans="1:15" x14ac:dyDescent="0.25">
      <c r="A78" s="119" t="s">
        <v>101</v>
      </c>
      <c r="B78" s="4" t="s">
        <v>49</v>
      </c>
      <c r="C78" s="4" t="s">
        <v>47</v>
      </c>
      <c r="D78" s="7">
        <v>9</v>
      </c>
      <c r="E78" s="7">
        <v>3</v>
      </c>
      <c r="F78" s="116" t="str">
        <f t="shared" si="42"/>
        <v>Média</v>
      </c>
      <c r="G78" s="7" t="str">
        <f t="shared" si="43"/>
        <v>CEA</v>
      </c>
      <c r="H78" s="7">
        <f t="shared" si="44"/>
        <v>4</v>
      </c>
      <c r="I78" s="116" t="str">
        <f t="shared" si="45"/>
        <v>A</v>
      </c>
      <c r="J78" s="7" t="str">
        <f t="shared" si="46"/>
        <v>CEI</v>
      </c>
      <c r="K78" s="127">
        <f t="shared" si="47"/>
        <v>4</v>
      </c>
      <c r="L78" s="127">
        <f>IF(NOT(ISERROR(VLOOKUP(B78,Deflatores!G$42:H$64,2,FALSE))),VLOOKUP(B78,Deflatores!G$42:H$64,2,FALSE),IF(OR(ISBLANK(C78),ISBLANK(B78)),"",VLOOKUP(C78,Deflatores!G$4:H$38,2,FALSE)*H78+VLOOKUP(C78,Deflatores!G$4:I$38,3,FALSE)))</f>
        <v>4</v>
      </c>
      <c r="M78" s="10"/>
      <c r="N78" s="10"/>
      <c r="O78" s="6"/>
    </row>
    <row r="79" spans="1:15" x14ac:dyDescent="0.25">
      <c r="A79" s="119" t="s">
        <v>102</v>
      </c>
      <c r="B79" s="4" t="s">
        <v>66</v>
      </c>
      <c r="C79" s="4" t="s">
        <v>47</v>
      </c>
      <c r="D79" s="7">
        <v>10</v>
      </c>
      <c r="E79" s="7">
        <v>3</v>
      </c>
      <c r="F79" s="116" t="str">
        <f t="shared" si="42"/>
        <v>Alta</v>
      </c>
      <c r="G79" s="7" t="str">
        <f t="shared" si="43"/>
        <v>EEH</v>
      </c>
      <c r="H79" s="7">
        <f t="shared" si="44"/>
        <v>6</v>
      </c>
      <c r="I79" s="116" t="str">
        <f t="shared" si="45"/>
        <v>H</v>
      </c>
      <c r="J79" s="7" t="str">
        <f t="shared" si="46"/>
        <v>EEI</v>
      </c>
      <c r="K79" s="127">
        <f t="shared" si="47"/>
        <v>6</v>
      </c>
      <c r="L79" s="127">
        <f>IF(NOT(ISERROR(VLOOKUP(B79,Deflatores!G$42:H$64,2,FALSE))),VLOOKUP(B79,Deflatores!G$42:H$64,2,FALSE),IF(OR(ISBLANK(C79),ISBLANK(B79)),"",VLOOKUP(C79,Deflatores!G$4:H$38,2,FALSE)*H79+VLOOKUP(C79,Deflatores!G$4:I$38,3,FALSE)))</f>
        <v>6</v>
      </c>
      <c r="M79" s="10"/>
      <c r="N79" s="10"/>
      <c r="O79" s="6"/>
    </row>
    <row r="80" spans="1:15" x14ac:dyDescent="0.25">
      <c r="A80" s="119" t="s">
        <v>103</v>
      </c>
      <c r="B80" s="4" t="s">
        <v>66</v>
      </c>
      <c r="C80" s="4" t="s">
        <v>47</v>
      </c>
      <c r="D80" s="7">
        <v>6</v>
      </c>
      <c r="E80" s="7">
        <v>1</v>
      </c>
      <c r="F80" s="116" t="str">
        <f t="shared" si="42"/>
        <v>Baixa</v>
      </c>
      <c r="G80" s="7" t="str">
        <f t="shared" si="43"/>
        <v>EEL</v>
      </c>
      <c r="H80" s="7">
        <f t="shared" si="44"/>
        <v>3</v>
      </c>
      <c r="I80" s="116" t="str">
        <f t="shared" si="45"/>
        <v>L</v>
      </c>
      <c r="J80" s="7" t="str">
        <f t="shared" si="46"/>
        <v>EEI</v>
      </c>
      <c r="K80" s="127">
        <f t="shared" si="47"/>
        <v>3</v>
      </c>
      <c r="L80" s="127">
        <f>IF(NOT(ISERROR(VLOOKUP(B80,Deflatores!G$42:H$64,2,FALSE))),VLOOKUP(B80,Deflatores!G$42:H$64,2,FALSE),IF(OR(ISBLANK(C80),ISBLANK(B80)),"",VLOOKUP(C80,Deflatores!G$4:H$38,2,FALSE)*H80+VLOOKUP(C80,Deflatores!G$4:I$38,3,FALSE)))</f>
        <v>3</v>
      </c>
      <c r="M80" s="10"/>
      <c r="N80" s="10"/>
      <c r="O80" s="6"/>
    </row>
    <row r="81" spans="1:15" x14ac:dyDescent="0.25">
      <c r="A81" s="128" t="s">
        <v>104</v>
      </c>
      <c r="B81" s="4" t="s">
        <v>49</v>
      </c>
      <c r="C81" s="4" t="s">
        <v>47</v>
      </c>
      <c r="D81" s="7">
        <v>6</v>
      </c>
      <c r="E81" s="7">
        <v>3</v>
      </c>
      <c r="F81" s="116" t="str">
        <f t="shared" si="42"/>
        <v>Média</v>
      </c>
      <c r="G81" s="7" t="str">
        <f t="shared" si="43"/>
        <v>CEA</v>
      </c>
      <c r="H81" s="7">
        <f t="shared" si="44"/>
        <v>4</v>
      </c>
      <c r="I81" s="116" t="str">
        <f t="shared" si="45"/>
        <v>A</v>
      </c>
      <c r="J81" s="7" t="str">
        <f t="shared" si="46"/>
        <v>CEI</v>
      </c>
      <c r="K81" s="127">
        <f t="shared" si="47"/>
        <v>4</v>
      </c>
      <c r="L81" s="127">
        <f>IF(NOT(ISERROR(VLOOKUP(B81,Deflatores!G$42:H$64,2,FALSE))),VLOOKUP(B81,Deflatores!G$42:H$64,2,FALSE),IF(OR(ISBLANK(C81),ISBLANK(B81)),"",VLOOKUP(C81,Deflatores!G$4:H$38,2,FALSE)*H81+VLOOKUP(C81,Deflatores!G$4:I$38,3,FALSE)))</f>
        <v>4</v>
      </c>
      <c r="M81" s="10"/>
      <c r="N81" s="10"/>
      <c r="O81" s="6"/>
    </row>
    <row r="82" spans="1:15" x14ac:dyDescent="0.25">
      <c r="A82" s="119" t="s">
        <v>105</v>
      </c>
      <c r="B82" s="4" t="s">
        <v>49</v>
      </c>
      <c r="C82" s="4" t="s">
        <v>47</v>
      </c>
      <c r="D82" s="7">
        <v>8</v>
      </c>
      <c r="E82" s="7">
        <v>3</v>
      </c>
      <c r="F82" s="116" t="str">
        <f t="shared" si="42"/>
        <v>Média</v>
      </c>
      <c r="G82" s="7" t="str">
        <f t="shared" si="43"/>
        <v>CEA</v>
      </c>
      <c r="H82" s="7">
        <f t="shared" si="44"/>
        <v>4</v>
      </c>
      <c r="I82" s="116" t="str">
        <f t="shared" si="45"/>
        <v>A</v>
      </c>
      <c r="J82" s="7" t="str">
        <f t="shared" si="46"/>
        <v>CEI</v>
      </c>
      <c r="K82" s="127">
        <f t="shared" si="47"/>
        <v>4</v>
      </c>
      <c r="L82" s="127">
        <f>IF(NOT(ISERROR(VLOOKUP(B82,Deflatores!G$42:H$64,2,FALSE))),VLOOKUP(B82,Deflatores!G$42:H$64,2,FALSE),IF(OR(ISBLANK(C82),ISBLANK(B82)),"",VLOOKUP(C82,Deflatores!G$4:H$38,2,FALSE)*H82+VLOOKUP(C82,Deflatores!G$4:I$38,3,FALSE)))</f>
        <v>4</v>
      </c>
      <c r="M82" s="10"/>
      <c r="N82" s="10"/>
      <c r="O82" s="6"/>
    </row>
    <row r="83" spans="1:15" x14ac:dyDescent="0.25">
      <c r="A83" s="119" t="s">
        <v>106</v>
      </c>
      <c r="B83" s="4" t="s">
        <v>66</v>
      </c>
      <c r="C83" s="4" t="s">
        <v>47</v>
      </c>
      <c r="D83" s="7">
        <v>3</v>
      </c>
      <c r="E83" s="7">
        <v>1</v>
      </c>
      <c r="F83" s="116" t="str">
        <f t="shared" si="42"/>
        <v>Baixa</v>
      </c>
      <c r="G83" s="7" t="str">
        <f t="shared" si="43"/>
        <v>EEL</v>
      </c>
      <c r="H83" s="7">
        <f t="shared" si="44"/>
        <v>3</v>
      </c>
      <c r="I83" s="116" t="str">
        <f t="shared" si="45"/>
        <v>L</v>
      </c>
      <c r="J83" s="7" t="str">
        <f t="shared" si="46"/>
        <v>EEI</v>
      </c>
      <c r="K83" s="127">
        <f t="shared" si="47"/>
        <v>3</v>
      </c>
      <c r="L83" s="127">
        <f>IF(NOT(ISERROR(VLOOKUP(B83,Deflatores!G$42:H$64,2,FALSE))),VLOOKUP(B83,Deflatores!G$42:H$64,2,FALSE),IF(OR(ISBLANK(C83),ISBLANK(B83)),"",VLOOKUP(C83,Deflatores!G$4:H$38,2,FALSE)*H83+VLOOKUP(C83,Deflatores!G$4:I$38,3,FALSE)))</f>
        <v>3</v>
      </c>
      <c r="M83" s="10"/>
      <c r="N83" s="10"/>
      <c r="O83" s="6"/>
    </row>
    <row r="84" spans="1:15" x14ac:dyDescent="0.25">
      <c r="A84" s="119" t="s">
        <v>107</v>
      </c>
      <c r="B84" s="4" t="s">
        <v>66</v>
      </c>
      <c r="C84" s="4" t="s">
        <v>47</v>
      </c>
      <c r="D84" s="7">
        <v>4</v>
      </c>
      <c r="E84" s="7">
        <v>1</v>
      </c>
      <c r="F84" s="116" t="str">
        <f t="shared" si="42"/>
        <v>Baixa</v>
      </c>
      <c r="G84" s="7" t="str">
        <f t="shared" si="43"/>
        <v>EEL</v>
      </c>
      <c r="H84" s="7">
        <f t="shared" si="44"/>
        <v>3</v>
      </c>
      <c r="I84" s="116" t="str">
        <f t="shared" si="45"/>
        <v>L</v>
      </c>
      <c r="J84" s="7" t="str">
        <f t="shared" si="46"/>
        <v>EEI</v>
      </c>
      <c r="K84" s="127">
        <f t="shared" si="47"/>
        <v>3</v>
      </c>
      <c r="L84" s="127">
        <f>IF(NOT(ISERROR(VLOOKUP(B84,Deflatores!G$42:H$64,2,FALSE))),VLOOKUP(B84,Deflatores!G$42:H$64,2,FALSE),IF(OR(ISBLANK(C84),ISBLANK(B84)),"",VLOOKUP(C84,Deflatores!G$4:H$38,2,FALSE)*H84+VLOOKUP(C84,Deflatores!G$4:I$38,3,FALSE)))</f>
        <v>3</v>
      </c>
      <c r="M84" s="10"/>
      <c r="N84" s="10"/>
      <c r="O84" s="6"/>
    </row>
    <row r="85" spans="1:15" x14ac:dyDescent="0.25">
      <c r="A85" s="119"/>
      <c r="B85" s="4"/>
      <c r="C85" s="4"/>
      <c r="D85" s="7"/>
      <c r="E85" s="7"/>
      <c r="F85" s="116" t="str">
        <f t="shared" si="42"/>
        <v/>
      </c>
      <c r="G85" s="7" t="str">
        <f t="shared" si="43"/>
        <v/>
      </c>
      <c r="H85" s="7" t="str">
        <f t="shared" si="44"/>
        <v/>
      </c>
      <c r="I85" s="116" t="str">
        <f t="shared" si="45"/>
        <v/>
      </c>
      <c r="J85" s="7" t="str">
        <f t="shared" si="46"/>
        <v/>
      </c>
      <c r="K85" s="127" t="str">
        <f t="shared" si="47"/>
        <v/>
      </c>
      <c r="L85" s="127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5">
      <c r="A86" s="121" t="s">
        <v>108</v>
      </c>
      <c r="B86" s="4"/>
      <c r="C86" s="4"/>
      <c r="D86" s="7"/>
      <c r="E86" s="7"/>
      <c r="F86" s="116" t="str">
        <f t="shared" si="42"/>
        <v/>
      </c>
      <c r="G86" s="7" t="str">
        <f t="shared" si="43"/>
        <v/>
      </c>
      <c r="H86" s="7" t="str">
        <f t="shared" si="44"/>
        <v/>
      </c>
      <c r="I86" s="116" t="str">
        <f t="shared" si="45"/>
        <v/>
      </c>
      <c r="J86" s="7" t="str">
        <f t="shared" si="46"/>
        <v/>
      </c>
      <c r="K86" s="127" t="str">
        <f t="shared" si="47"/>
        <v/>
      </c>
      <c r="L86" s="127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5">
      <c r="A87" s="119" t="s">
        <v>109</v>
      </c>
      <c r="B87" s="4" t="s">
        <v>58</v>
      </c>
      <c r="C87" s="4" t="s">
        <v>47</v>
      </c>
      <c r="D87" s="7">
        <v>8</v>
      </c>
      <c r="E87" s="7">
        <v>1</v>
      </c>
      <c r="F87" s="116" t="str">
        <f t="shared" si="42"/>
        <v>Baixa</v>
      </c>
      <c r="G87" s="7" t="str">
        <f t="shared" si="43"/>
        <v>ALIL</v>
      </c>
      <c r="H87" s="7">
        <f t="shared" si="44"/>
        <v>7</v>
      </c>
      <c r="I87" s="116" t="str">
        <f t="shared" si="45"/>
        <v>L</v>
      </c>
      <c r="J87" s="7" t="str">
        <f t="shared" si="46"/>
        <v>ALII</v>
      </c>
      <c r="K87" s="127">
        <f t="shared" si="47"/>
        <v>7</v>
      </c>
      <c r="L87" s="127">
        <f>IF(NOT(ISERROR(VLOOKUP(B87,Deflatores!G$42:H$64,2,FALSE))),VLOOKUP(B87,Deflatores!G$42:H$64,2,FALSE),IF(OR(ISBLANK(C87),ISBLANK(B87)),"",VLOOKUP(C87,Deflatores!G$4:H$38,2,FALSE)*H87+VLOOKUP(C87,Deflatores!G$4:I$38,3,FALSE)))</f>
        <v>7</v>
      </c>
      <c r="M87" s="10"/>
      <c r="N87" s="10"/>
      <c r="O87" s="6"/>
    </row>
    <row r="88" spans="1:15" x14ac:dyDescent="0.25">
      <c r="A88" s="119" t="s">
        <v>110</v>
      </c>
      <c r="B88" s="4" t="s">
        <v>46</v>
      </c>
      <c r="C88" s="4" t="s">
        <v>47</v>
      </c>
      <c r="D88" s="7">
        <v>2</v>
      </c>
      <c r="E88" s="7">
        <v>1</v>
      </c>
      <c r="F88" s="116" t="str">
        <f t="shared" si="42"/>
        <v>Baixa</v>
      </c>
      <c r="G88" s="7" t="str">
        <f t="shared" si="43"/>
        <v>AIEL</v>
      </c>
      <c r="H88" s="7">
        <f t="shared" si="44"/>
        <v>5</v>
      </c>
      <c r="I88" s="116" t="str">
        <f t="shared" si="45"/>
        <v>L</v>
      </c>
      <c r="J88" s="7" t="str">
        <f t="shared" si="46"/>
        <v>AIEI</v>
      </c>
      <c r="K88" s="127">
        <f t="shared" si="47"/>
        <v>5</v>
      </c>
      <c r="L88" s="127">
        <f>IF(NOT(ISERROR(VLOOKUP(B88,Deflatores!G$42:H$64,2,FALSE))),VLOOKUP(B88,Deflatores!G$42:H$64,2,FALSE),IF(OR(ISBLANK(C88),ISBLANK(B88)),"",VLOOKUP(C88,Deflatores!G$4:H$38,2,FALSE)*H88+VLOOKUP(C88,Deflatores!G$4:I$38,3,FALSE)))</f>
        <v>5</v>
      </c>
      <c r="M88" s="10"/>
      <c r="N88" s="10"/>
      <c r="O88" s="6"/>
    </row>
    <row r="89" spans="1:15" x14ac:dyDescent="0.25">
      <c r="A89" s="119" t="s">
        <v>111</v>
      </c>
      <c r="B89" s="4" t="s">
        <v>49</v>
      </c>
      <c r="C89" s="4" t="s">
        <v>47</v>
      </c>
      <c r="D89" s="7">
        <v>3</v>
      </c>
      <c r="E89" s="7">
        <v>1</v>
      </c>
      <c r="F89" s="116" t="str">
        <f t="shared" si="42"/>
        <v>Baixa</v>
      </c>
      <c r="G89" s="7" t="str">
        <f t="shared" si="43"/>
        <v>CEL</v>
      </c>
      <c r="H89" s="7">
        <f t="shared" si="44"/>
        <v>3</v>
      </c>
      <c r="I89" s="116" t="str">
        <f t="shared" si="45"/>
        <v>L</v>
      </c>
      <c r="J89" s="7" t="str">
        <f t="shared" si="46"/>
        <v>CEI</v>
      </c>
      <c r="K89" s="127">
        <f t="shared" si="47"/>
        <v>3</v>
      </c>
      <c r="L89" s="127">
        <f>IF(NOT(ISERROR(VLOOKUP(B89,Deflatores!G$42:H$64,2,FALSE))),VLOOKUP(B89,Deflatores!G$42:H$64,2,FALSE),IF(OR(ISBLANK(C89),ISBLANK(B89)),"",VLOOKUP(C89,Deflatores!G$4:H$38,2,FALSE)*H89+VLOOKUP(C89,Deflatores!G$4:I$38,3,FALSE)))</f>
        <v>3</v>
      </c>
      <c r="M89" s="10"/>
      <c r="N89" s="10"/>
      <c r="O89" s="6"/>
    </row>
    <row r="90" spans="1:15" x14ac:dyDescent="0.25">
      <c r="A90" s="119" t="s">
        <v>112</v>
      </c>
      <c r="B90" s="4" t="s">
        <v>49</v>
      </c>
      <c r="C90" s="4" t="s">
        <v>47</v>
      </c>
      <c r="D90" s="7">
        <v>8</v>
      </c>
      <c r="E90" s="7">
        <v>2</v>
      </c>
      <c r="F90" s="116" t="str">
        <f t="shared" si="42"/>
        <v>Média</v>
      </c>
      <c r="G90" s="7" t="str">
        <f t="shared" si="43"/>
        <v>CEA</v>
      </c>
      <c r="H90" s="7">
        <f t="shared" si="44"/>
        <v>4</v>
      </c>
      <c r="I90" s="116" t="str">
        <f t="shared" si="45"/>
        <v>A</v>
      </c>
      <c r="J90" s="7" t="str">
        <f t="shared" si="46"/>
        <v>CEI</v>
      </c>
      <c r="K90" s="127">
        <f t="shared" si="47"/>
        <v>4</v>
      </c>
      <c r="L90" s="127">
        <f>IF(NOT(ISERROR(VLOOKUP(B90,Deflatores!G$42:H$64,2,FALSE))),VLOOKUP(B90,Deflatores!G$42:H$64,2,FALSE),IF(OR(ISBLANK(C90),ISBLANK(B90)),"",VLOOKUP(C90,Deflatores!G$4:H$38,2,FALSE)*H90+VLOOKUP(C90,Deflatores!G$4:I$38,3,FALSE)))</f>
        <v>4</v>
      </c>
      <c r="M90" s="10"/>
      <c r="N90" s="10"/>
      <c r="O90" s="6"/>
    </row>
    <row r="91" spans="1:15" x14ac:dyDescent="0.25">
      <c r="A91" s="119" t="s">
        <v>113</v>
      </c>
      <c r="B91" s="4" t="s">
        <v>66</v>
      </c>
      <c r="C91" s="4" t="s">
        <v>47</v>
      </c>
      <c r="D91" s="7">
        <v>10</v>
      </c>
      <c r="E91" s="7">
        <v>2</v>
      </c>
      <c r="F91" s="116" t="str">
        <f t="shared" si="42"/>
        <v>Média</v>
      </c>
      <c r="G91" s="7" t="str">
        <f t="shared" si="43"/>
        <v>EEA</v>
      </c>
      <c r="H91" s="7">
        <f t="shared" si="44"/>
        <v>4</v>
      </c>
      <c r="I91" s="116" t="str">
        <f t="shared" si="45"/>
        <v>A</v>
      </c>
      <c r="J91" s="7" t="str">
        <f t="shared" si="46"/>
        <v>EEI</v>
      </c>
      <c r="K91" s="127">
        <f t="shared" si="47"/>
        <v>4</v>
      </c>
      <c r="L91" s="127">
        <f>IF(NOT(ISERROR(VLOOKUP(B91,Deflatores!G$42:H$64,2,FALSE))),VLOOKUP(B91,Deflatores!G$42:H$64,2,FALSE),IF(OR(ISBLANK(C91),ISBLANK(B91)),"",VLOOKUP(C91,Deflatores!G$4:H$38,2,FALSE)*H91+VLOOKUP(C91,Deflatores!G$4:I$38,3,FALSE)))</f>
        <v>4</v>
      </c>
      <c r="M91" s="10"/>
      <c r="N91" s="10"/>
      <c r="O91" s="6"/>
    </row>
    <row r="92" spans="1:15" x14ac:dyDescent="0.25">
      <c r="A92" s="119" t="s">
        <v>114</v>
      </c>
      <c r="B92" s="4" t="s">
        <v>66</v>
      </c>
      <c r="C92" s="4" t="s">
        <v>47</v>
      </c>
      <c r="D92" s="7">
        <v>8</v>
      </c>
      <c r="E92" s="7">
        <v>2</v>
      </c>
      <c r="F92" s="116" t="str">
        <f t="shared" si="42"/>
        <v>Média</v>
      </c>
      <c r="G92" s="7" t="str">
        <f t="shared" si="43"/>
        <v>EEA</v>
      </c>
      <c r="H92" s="7">
        <f t="shared" si="44"/>
        <v>4</v>
      </c>
      <c r="I92" s="116" t="str">
        <f t="shared" si="45"/>
        <v>A</v>
      </c>
      <c r="J92" s="7" t="str">
        <f t="shared" si="46"/>
        <v>EEI</v>
      </c>
      <c r="K92" s="127">
        <f t="shared" si="47"/>
        <v>4</v>
      </c>
      <c r="L92" s="127">
        <f>IF(NOT(ISERROR(VLOOKUP(B92,Deflatores!G$42:H$64,2,FALSE))),VLOOKUP(B92,Deflatores!G$42:H$64,2,FALSE),IF(OR(ISBLANK(C92),ISBLANK(B92)),"",VLOOKUP(C92,Deflatores!G$4:H$38,2,FALSE)*H92+VLOOKUP(C92,Deflatores!G$4:I$38,3,FALSE)))</f>
        <v>4</v>
      </c>
      <c r="M92" s="10"/>
      <c r="N92" s="10"/>
      <c r="O92" s="6"/>
    </row>
    <row r="93" spans="1:15" x14ac:dyDescent="0.25">
      <c r="A93" s="128" t="s">
        <v>115</v>
      </c>
      <c r="B93" s="4" t="s">
        <v>49</v>
      </c>
      <c r="C93" s="4" t="s">
        <v>47</v>
      </c>
      <c r="D93" s="7">
        <v>7</v>
      </c>
      <c r="E93" s="7">
        <v>2</v>
      </c>
      <c r="F93" s="116" t="str">
        <f t="shared" si="42"/>
        <v>Média</v>
      </c>
      <c r="G93" s="7" t="str">
        <f t="shared" si="43"/>
        <v>CEA</v>
      </c>
      <c r="H93" s="7">
        <f t="shared" si="44"/>
        <v>4</v>
      </c>
      <c r="I93" s="116" t="str">
        <f t="shared" si="45"/>
        <v>A</v>
      </c>
      <c r="J93" s="7" t="str">
        <f t="shared" si="46"/>
        <v>CEI</v>
      </c>
      <c r="K93" s="127">
        <f t="shared" si="47"/>
        <v>4</v>
      </c>
      <c r="L93" s="127">
        <f>IF(NOT(ISERROR(VLOOKUP(B93,Deflatores!G$42:H$64,2,FALSE))),VLOOKUP(B93,Deflatores!G$42:H$64,2,FALSE),IF(OR(ISBLANK(C93),ISBLANK(B93)),"",VLOOKUP(C93,Deflatores!G$4:H$38,2,FALSE)*H93+VLOOKUP(C93,Deflatores!G$4:I$38,3,FALSE)))</f>
        <v>4</v>
      </c>
      <c r="M93" s="10"/>
      <c r="N93" s="10"/>
      <c r="O93" s="6"/>
    </row>
    <row r="94" spans="1:15" x14ac:dyDescent="0.25">
      <c r="A94" s="119" t="s">
        <v>116</v>
      </c>
      <c r="B94" s="4" t="s">
        <v>49</v>
      </c>
      <c r="C94" s="4" t="s">
        <v>47</v>
      </c>
      <c r="D94" s="7">
        <v>9</v>
      </c>
      <c r="E94" s="7">
        <v>2</v>
      </c>
      <c r="F94" s="116" t="str">
        <f t="shared" si="42"/>
        <v>Média</v>
      </c>
      <c r="G94" s="7" t="str">
        <f t="shared" si="43"/>
        <v>CEA</v>
      </c>
      <c r="H94" s="7">
        <f t="shared" si="44"/>
        <v>4</v>
      </c>
      <c r="I94" s="116" t="str">
        <f t="shared" si="45"/>
        <v>A</v>
      </c>
      <c r="J94" s="7" t="str">
        <f t="shared" si="46"/>
        <v>CEI</v>
      </c>
      <c r="K94" s="127">
        <f t="shared" si="47"/>
        <v>4</v>
      </c>
      <c r="L94" s="127">
        <f>IF(NOT(ISERROR(VLOOKUP(B94,Deflatores!G$42:H$64,2,FALSE))),VLOOKUP(B94,Deflatores!G$42:H$64,2,FALSE),IF(OR(ISBLANK(C94),ISBLANK(B94)),"",VLOOKUP(C94,Deflatores!G$4:H$38,2,FALSE)*H94+VLOOKUP(C94,Deflatores!G$4:I$38,3,FALSE)))</f>
        <v>4</v>
      </c>
      <c r="M94" s="10"/>
      <c r="N94" s="10"/>
      <c r="O94" s="6"/>
    </row>
    <row r="95" spans="1:15" x14ac:dyDescent="0.25">
      <c r="A95" s="119" t="s">
        <v>117</v>
      </c>
      <c r="B95" s="4" t="s">
        <v>66</v>
      </c>
      <c r="C95" s="4" t="s">
        <v>47</v>
      </c>
      <c r="D95" s="7">
        <v>3</v>
      </c>
      <c r="E95" s="7">
        <v>1</v>
      </c>
      <c r="F95" s="116" t="str">
        <f t="shared" ref="F95:F136" si="48">IF(ISBLANK(B95),"",IF(I95="L","Baixa",IF(I95="A","Média",IF(I95="","","Alta"))))</f>
        <v>Baixa</v>
      </c>
      <c r="G95" s="7" t="str">
        <f t="shared" ref="G95:G136" si="49">CONCATENATE(B95,I95)</f>
        <v>EEL</v>
      </c>
      <c r="H95" s="7">
        <f t="shared" ref="H95:H136" si="50">IF(ISBLANK(B95),"",IF(B95="ALI",IF(I95="L",7,IF(I95="A",10,15)),IF(B95="AIE",IF(I95="L",5,IF(I95="A",7,10)),IF(B95="SE",IF(I95="L",4,IF(I95="A",5,7)),IF(OR(B95="EE",B95="CE"),IF(I95="L",3,IF(I95="A",4,6)),0)))))</f>
        <v>3</v>
      </c>
      <c r="I95" s="116" t="str">
        <f t="shared" ref="I95:I136" si="51">IF(OR(ISBLANK(D95),ISBLANK(E95)),IF(OR(B95="ALI",B95="AIE"),"L",IF(OR(B95="EE",B95="SE",B95="CE"),"A","")),IF(B95="EE",IF(E95&gt;=3,IF(D95&gt;=5,"H","A"),IF(E95&gt;=2,IF(D95&gt;=16,"H",IF(D95&lt;=4,"L","A")),IF(D95&lt;=15,"L","A"))),IF(OR(B95="SE",B95="CE"),IF(E95&gt;=4,IF(D95&gt;=6,"H","A"),IF(E95&gt;=2,IF(D95&gt;=20,"H",IF(D95&lt;=5,"L","A")),IF(D95&lt;=19,"L","A"))),IF(OR(B95="ALI",B95="AIE"),IF(E95&gt;=6,IF(D95&gt;=20,"H","A"),IF(E95&gt;=2,IF(D95&gt;=51,"H",IF(D95&lt;=19,"L","A")),IF(D95&lt;=50,"L","A"))),""))))</f>
        <v>L</v>
      </c>
      <c r="J95" s="7" t="str">
        <f t="shared" ref="J95:J136" si="52">CONCATENATE(B95,C95)</f>
        <v>EEI</v>
      </c>
      <c r="K95" s="127">
        <f t="shared" ref="K95:K136" si="53">IF(OR(H95="",H95=0),L95,H95)</f>
        <v>3</v>
      </c>
      <c r="L95" s="127">
        <f>IF(NOT(ISERROR(VLOOKUP(B95,Deflatores!G$42:H$64,2,FALSE))),VLOOKUP(B95,Deflatores!G$42:H$64,2,FALSE),IF(OR(ISBLANK(C95),ISBLANK(B95)),"",VLOOKUP(C95,Deflatores!G$4:H$38,2,FALSE)*H95+VLOOKUP(C95,Deflatores!G$4:I$38,3,FALSE)))</f>
        <v>3</v>
      </c>
      <c r="M95" s="10"/>
      <c r="N95" s="10"/>
      <c r="O95" s="6"/>
    </row>
    <row r="96" spans="1:15" x14ac:dyDescent="0.25">
      <c r="A96" s="119" t="s">
        <v>118</v>
      </c>
      <c r="B96" s="4" t="s">
        <v>66</v>
      </c>
      <c r="C96" s="4" t="s">
        <v>47</v>
      </c>
      <c r="D96" s="7">
        <v>4</v>
      </c>
      <c r="E96" s="7">
        <v>1</v>
      </c>
      <c r="F96" s="116" t="str">
        <f t="shared" si="48"/>
        <v>Baixa</v>
      </c>
      <c r="G96" s="7" t="str">
        <f t="shared" si="49"/>
        <v>EEL</v>
      </c>
      <c r="H96" s="7">
        <f t="shared" si="50"/>
        <v>3</v>
      </c>
      <c r="I96" s="116" t="str">
        <f t="shared" si="51"/>
        <v>L</v>
      </c>
      <c r="J96" s="7" t="str">
        <f t="shared" si="52"/>
        <v>EEI</v>
      </c>
      <c r="K96" s="127">
        <f t="shared" si="53"/>
        <v>3</v>
      </c>
      <c r="L96" s="127">
        <f>IF(NOT(ISERROR(VLOOKUP(B96,Deflatores!G$42:H$64,2,FALSE))),VLOOKUP(B96,Deflatores!G$42:H$64,2,FALSE),IF(OR(ISBLANK(C96),ISBLANK(B96)),"",VLOOKUP(C96,Deflatores!G$4:H$38,2,FALSE)*H96+VLOOKUP(C96,Deflatores!G$4:I$38,3,FALSE)))</f>
        <v>3</v>
      </c>
      <c r="M96" s="10"/>
      <c r="N96" s="10"/>
      <c r="O96" s="6"/>
    </row>
    <row r="97" spans="1:15" x14ac:dyDescent="0.25">
      <c r="A97" s="119"/>
      <c r="B97" s="4"/>
      <c r="C97" s="4"/>
      <c r="D97" s="7"/>
      <c r="E97" s="7"/>
      <c r="F97" s="116" t="str">
        <f t="shared" si="48"/>
        <v/>
      </c>
      <c r="G97" s="7" t="str">
        <f t="shared" si="49"/>
        <v/>
      </c>
      <c r="H97" s="7" t="str">
        <f t="shared" si="50"/>
        <v/>
      </c>
      <c r="I97" s="116" t="str">
        <f t="shared" si="51"/>
        <v/>
      </c>
      <c r="J97" s="7" t="str">
        <f t="shared" si="52"/>
        <v/>
      </c>
      <c r="K97" s="127" t="str">
        <f t="shared" si="53"/>
        <v/>
      </c>
      <c r="L97" s="127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5">
      <c r="A98" s="121" t="s">
        <v>119</v>
      </c>
      <c r="B98" s="4"/>
      <c r="C98" s="4"/>
      <c r="D98" s="7"/>
      <c r="E98" s="7"/>
      <c r="F98" s="116" t="str">
        <f t="shared" si="48"/>
        <v/>
      </c>
      <c r="G98" s="7" t="str">
        <f t="shared" si="49"/>
        <v/>
      </c>
      <c r="H98" s="7" t="str">
        <f t="shared" si="50"/>
        <v/>
      </c>
      <c r="I98" s="116" t="str">
        <f t="shared" si="51"/>
        <v/>
      </c>
      <c r="J98" s="7" t="str">
        <f t="shared" si="52"/>
        <v/>
      </c>
      <c r="K98" s="127" t="str">
        <f t="shared" si="53"/>
        <v/>
      </c>
      <c r="L98" s="127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5">
      <c r="A99" s="119" t="s">
        <v>120</v>
      </c>
      <c r="B99" s="4" t="s">
        <v>58</v>
      </c>
      <c r="C99" s="4" t="s">
        <v>47</v>
      </c>
      <c r="D99" s="7">
        <v>13</v>
      </c>
      <c r="E99" s="7">
        <v>2</v>
      </c>
      <c r="F99" s="116" t="str">
        <f t="shared" si="48"/>
        <v>Baixa</v>
      </c>
      <c r="G99" s="7" t="str">
        <f t="shared" si="49"/>
        <v>ALIL</v>
      </c>
      <c r="H99" s="7">
        <f t="shared" si="50"/>
        <v>7</v>
      </c>
      <c r="I99" s="116" t="str">
        <f t="shared" si="51"/>
        <v>L</v>
      </c>
      <c r="J99" s="7" t="str">
        <f t="shared" si="52"/>
        <v>ALII</v>
      </c>
      <c r="K99" s="127">
        <f t="shared" si="53"/>
        <v>7</v>
      </c>
      <c r="L99" s="127">
        <f>IF(NOT(ISERROR(VLOOKUP(B99,Deflatores!G$42:H$64,2,FALSE))),VLOOKUP(B99,Deflatores!G$42:H$64,2,FALSE),IF(OR(ISBLANK(C99),ISBLANK(B99)),"",VLOOKUP(C99,Deflatores!G$4:H$38,2,FALSE)*H99+VLOOKUP(C99,Deflatores!G$4:I$38,3,FALSE)))</f>
        <v>7</v>
      </c>
      <c r="M99" s="10"/>
      <c r="N99" s="10"/>
      <c r="O99" s="6"/>
    </row>
    <row r="100" spans="1:15" x14ac:dyDescent="0.25">
      <c r="A100" s="119" t="s">
        <v>121</v>
      </c>
      <c r="B100" s="4" t="s">
        <v>49</v>
      </c>
      <c r="C100" s="4" t="s">
        <v>47</v>
      </c>
      <c r="D100" s="7">
        <v>2</v>
      </c>
      <c r="E100" s="7">
        <v>1</v>
      </c>
      <c r="F100" s="116" t="str">
        <f t="shared" si="48"/>
        <v>Baixa</v>
      </c>
      <c r="G100" s="7" t="str">
        <f t="shared" si="49"/>
        <v>CEL</v>
      </c>
      <c r="H100" s="7">
        <f t="shared" si="50"/>
        <v>3</v>
      </c>
      <c r="I100" s="116" t="str">
        <f t="shared" si="51"/>
        <v>L</v>
      </c>
      <c r="J100" s="7" t="str">
        <f t="shared" si="52"/>
        <v>CEI</v>
      </c>
      <c r="K100" s="127">
        <f t="shared" si="53"/>
        <v>3</v>
      </c>
      <c r="L100" s="127">
        <f>IF(NOT(ISERROR(VLOOKUP(B100,Deflatores!G$42:H$64,2,FALSE))),VLOOKUP(B100,Deflatores!G$42:H$64,2,FALSE),IF(OR(ISBLANK(C100),ISBLANK(B100)),"",VLOOKUP(C100,Deflatores!G$4:H$38,2,FALSE)*H100+VLOOKUP(C100,Deflatores!G$4:I$38,3,FALSE)))</f>
        <v>3</v>
      </c>
      <c r="M100" s="10"/>
      <c r="N100" s="10"/>
      <c r="O100" s="6"/>
    </row>
    <row r="101" spans="1:15" x14ac:dyDescent="0.25">
      <c r="A101" s="119" t="s">
        <v>122</v>
      </c>
      <c r="B101" s="4" t="s">
        <v>49</v>
      </c>
      <c r="C101" s="4" t="s">
        <v>47</v>
      </c>
      <c r="D101" s="7">
        <v>2</v>
      </c>
      <c r="E101" s="7">
        <v>1</v>
      </c>
      <c r="F101" s="116" t="str">
        <f t="shared" si="48"/>
        <v>Baixa</v>
      </c>
      <c r="G101" s="7" t="str">
        <f t="shared" si="49"/>
        <v>CEL</v>
      </c>
      <c r="H101" s="7">
        <f t="shared" si="50"/>
        <v>3</v>
      </c>
      <c r="I101" s="116" t="str">
        <f t="shared" si="51"/>
        <v>L</v>
      </c>
      <c r="J101" s="7" t="str">
        <f t="shared" si="52"/>
        <v>CEI</v>
      </c>
      <c r="K101" s="127">
        <f t="shared" si="53"/>
        <v>3</v>
      </c>
      <c r="L101" s="127">
        <f>IF(NOT(ISERROR(VLOOKUP(B101,Deflatores!G$42:H$64,2,FALSE))),VLOOKUP(B101,Deflatores!G$42:H$64,2,FALSE),IF(OR(ISBLANK(C101),ISBLANK(B101)),"",VLOOKUP(C101,Deflatores!G$4:H$38,2,FALSE)*H101+VLOOKUP(C101,Deflatores!G$4:I$38,3,FALSE)))</f>
        <v>3</v>
      </c>
      <c r="M101" s="10"/>
      <c r="N101" s="10"/>
      <c r="O101" s="6"/>
    </row>
    <row r="102" spans="1:15" x14ac:dyDescent="0.25">
      <c r="A102" s="119" t="s">
        <v>123</v>
      </c>
      <c r="B102" s="4" t="s">
        <v>49</v>
      </c>
      <c r="C102" s="4" t="s">
        <v>47</v>
      </c>
      <c r="D102" s="7">
        <v>3</v>
      </c>
      <c r="E102" s="7">
        <v>1</v>
      </c>
      <c r="F102" s="116" t="str">
        <f t="shared" si="48"/>
        <v>Baixa</v>
      </c>
      <c r="G102" s="7" t="str">
        <f t="shared" si="49"/>
        <v>CEL</v>
      </c>
      <c r="H102" s="7">
        <f t="shared" si="50"/>
        <v>3</v>
      </c>
      <c r="I102" s="116" t="str">
        <f t="shared" si="51"/>
        <v>L</v>
      </c>
      <c r="J102" s="7" t="str">
        <f t="shared" si="52"/>
        <v>CEI</v>
      </c>
      <c r="K102" s="127">
        <f t="shared" si="53"/>
        <v>3</v>
      </c>
      <c r="L102" s="127">
        <f>IF(NOT(ISERROR(VLOOKUP(B102,Deflatores!G$42:H$64,2,FALSE))),VLOOKUP(B102,Deflatores!G$42:H$64,2,FALSE),IF(OR(ISBLANK(C102),ISBLANK(B102)),"",VLOOKUP(C102,Deflatores!G$4:H$38,2,FALSE)*H102+VLOOKUP(C102,Deflatores!G$4:I$38,3,FALSE)))</f>
        <v>3</v>
      </c>
      <c r="M102" s="10"/>
      <c r="N102" s="10"/>
      <c r="O102" s="6"/>
    </row>
    <row r="103" spans="1:15" x14ac:dyDescent="0.25">
      <c r="A103" s="119" t="s">
        <v>124</v>
      </c>
      <c r="B103" s="4" t="s">
        <v>49</v>
      </c>
      <c r="C103" s="4" t="s">
        <v>47</v>
      </c>
      <c r="D103" s="7">
        <v>7</v>
      </c>
      <c r="E103" s="7">
        <v>1</v>
      </c>
      <c r="F103" s="116" t="str">
        <f t="shared" si="48"/>
        <v>Baixa</v>
      </c>
      <c r="G103" s="7" t="str">
        <f t="shared" si="49"/>
        <v>CEL</v>
      </c>
      <c r="H103" s="7">
        <f t="shared" si="50"/>
        <v>3</v>
      </c>
      <c r="I103" s="116" t="str">
        <f t="shared" si="51"/>
        <v>L</v>
      </c>
      <c r="J103" s="7" t="str">
        <f t="shared" si="52"/>
        <v>CEI</v>
      </c>
      <c r="K103" s="127">
        <f t="shared" si="53"/>
        <v>3</v>
      </c>
      <c r="L103" s="127">
        <f>IF(NOT(ISERROR(VLOOKUP(B103,Deflatores!G$42:H$64,2,FALSE))),VLOOKUP(B103,Deflatores!G$42:H$64,2,FALSE),IF(OR(ISBLANK(C103),ISBLANK(B103)),"",VLOOKUP(C103,Deflatores!G$4:H$38,2,FALSE)*H103+VLOOKUP(C103,Deflatores!G$4:I$38,3,FALSE)))</f>
        <v>3</v>
      </c>
      <c r="M103" s="10"/>
      <c r="N103" s="10"/>
      <c r="O103" s="6"/>
    </row>
    <row r="104" spans="1:15" x14ac:dyDescent="0.25">
      <c r="A104" s="119" t="s">
        <v>125</v>
      </c>
      <c r="B104" s="4" t="s">
        <v>66</v>
      </c>
      <c r="C104" s="4" t="s">
        <v>47</v>
      </c>
      <c r="D104" s="7">
        <v>15</v>
      </c>
      <c r="E104" s="7">
        <v>5</v>
      </c>
      <c r="F104" s="116" t="str">
        <f t="shared" si="48"/>
        <v>Alta</v>
      </c>
      <c r="G104" s="7" t="str">
        <f t="shared" si="49"/>
        <v>EEH</v>
      </c>
      <c r="H104" s="7">
        <f t="shared" si="50"/>
        <v>6</v>
      </c>
      <c r="I104" s="116" t="str">
        <f t="shared" si="51"/>
        <v>H</v>
      </c>
      <c r="J104" s="7" t="str">
        <f t="shared" si="52"/>
        <v>EEI</v>
      </c>
      <c r="K104" s="127">
        <f t="shared" si="53"/>
        <v>6</v>
      </c>
      <c r="L104" s="127">
        <f>IF(NOT(ISERROR(VLOOKUP(B104,Deflatores!G$42:H$64,2,FALSE))),VLOOKUP(B104,Deflatores!G$42:H$64,2,FALSE),IF(OR(ISBLANK(C104),ISBLANK(B104)),"",VLOOKUP(C104,Deflatores!G$4:H$38,2,FALSE)*H104+VLOOKUP(C104,Deflatores!G$4:I$38,3,FALSE)))</f>
        <v>6</v>
      </c>
      <c r="M104" s="10"/>
      <c r="N104" s="10"/>
      <c r="O104" s="6"/>
    </row>
    <row r="105" spans="1:15" x14ac:dyDescent="0.25">
      <c r="A105" s="119" t="s">
        <v>126</v>
      </c>
      <c r="B105" s="4" t="s">
        <v>66</v>
      </c>
      <c r="C105" s="4" t="s">
        <v>47</v>
      </c>
      <c r="D105" s="7">
        <v>5</v>
      </c>
      <c r="E105" s="7">
        <v>1</v>
      </c>
      <c r="F105" s="116" t="str">
        <f t="shared" si="48"/>
        <v>Baixa</v>
      </c>
      <c r="G105" s="7" t="str">
        <f t="shared" si="49"/>
        <v>EEL</v>
      </c>
      <c r="H105" s="7">
        <f t="shared" si="50"/>
        <v>3</v>
      </c>
      <c r="I105" s="116" t="str">
        <f t="shared" si="51"/>
        <v>L</v>
      </c>
      <c r="J105" s="7" t="str">
        <f t="shared" si="52"/>
        <v>EEI</v>
      </c>
      <c r="K105" s="127">
        <f t="shared" si="53"/>
        <v>3</v>
      </c>
      <c r="L105" s="127">
        <f>IF(NOT(ISERROR(VLOOKUP(B105,Deflatores!G$42:H$64,2,FALSE))),VLOOKUP(B105,Deflatores!G$42:H$64,2,FALSE),IF(OR(ISBLANK(C105),ISBLANK(B105)),"",VLOOKUP(C105,Deflatores!G$4:H$38,2,FALSE)*H105+VLOOKUP(C105,Deflatores!G$4:I$38,3,FALSE)))</f>
        <v>3</v>
      </c>
      <c r="M105" s="10"/>
      <c r="N105" s="10"/>
      <c r="O105" s="6"/>
    </row>
    <row r="106" spans="1:15" x14ac:dyDescent="0.25">
      <c r="A106" s="128" t="s">
        <v>127</v>
      </c>
      <c r="B106" s="4" t="s">
        <v>49</v>
      </c>
      <c r="C106" s="4" t="s">
        <v>47</v>
      </c>
      <c r="D106" s="7">
        <v>12</v>
      </c>
      <c r="E106" s="7">
        <v>5</v>
      </c>
      <c r="F106" s="116" t="str">
        <f t="shared" si="48"/>
        <v>Alta</v>
      </c>
      <c r="G106" s="7" t="str">
        <f t="shared" si="49"/>
        <v>CEH</v>
      </c>
      <c r="H106" s="7">
        <f t="shared" si="50"/>
        <v>6</v>
      </c>
      <c r="I106" s="116" t="str">
        <f t="shared" si="51"/>
        <v>H</v>
      </c>
      <c r="J106" s="7" t="str">
        <f t="shared" si="52"/>
        <v>CEI</v>
      </c>
      <c r="K106" s="127">
        <f t="shared" si="53"/>
        <v>6</v>
      </c>
      <c r="L106" s="127">
        <f>IF(NOT(ISERROR(VLOOKUP(B106,Deflatores!G$42:H$64,2,FALSE))),VLOOKUP(B106,Deflatores!G$42:H$64,2,FALSE),IF(OR(ISBLANK(C106),ISBLANK(B106)),"",VLOOKUP(C106,Deflatores!G$4:H$38,2,FALSE)*H106+VLOOKUP(C106,Deflatores!G$4:I$38,3,FALSE)))</f>
        <v>6</v>
      </c>
      <c r="M106" s="10"/>
      <c r="N106" s="10"/>
      <c r="O106" s="6"/>
    </row>
    <row r="107" spans="1:15" x14ac:dyDescent="0.25">
      <c r="A107" s="119" t="s">
        <v>128</v>
      </c>
      <c r="B107" s="4" t="s">
        <v>49</v>
      </c>
      <c r="C107" s="4" t="s">
        <v>47</v>
      </c>
      <c r="D107" s="7">
        <v>14</v>
      </c>
      <c r="E107" s="7">
        <v>5</v>
      </c>
      <c r="F107" s="116" t="str">
        <f t="shared" si="48"/>
        <v>Alta</v>
      </c>
      <c r="G107" s="7" t="str">
        <f t="shared" si="49"/>
        <v>CEH</v>
      </c>
      <c r="H107" s="7">
        <f t="shared" si="50"/>
        <v>6</v>
      </c>
      <c r="I107" s="116" t="str">
        <f t="shared" si="51"/>
        <v>H</v>
      </c>
      <c r="J107" s="7" t="str">
        <f t="shared" si="52"/>
        <v>CEI</v>
      </c>
      <c r="K107" s="127">
        <f t="shared" si="53"/>
        <v>6</v>
      </c>
      <c r="L107" s="127">
        <f>IF(NOT(ISERROR(VLOOKUP(B107,Deflatores!G$42:H$64,2,FALSE))),VLOOKUP(B107,Deflatores!G$42:H$64,2,FALSE),IF(OR(ISBLANK(C107),ISBLANK(B107)),"",VLOOKUP(C107,Deflatores!G$4:H$38,2,FALSE)*H107+VLOOKUP(C107,Deflatores!G$4:I$38,3,FALSE)))</f>
        <v>6</v>
      </c>
      <c r="M107" s="10"/>
      <c r="N107" s="10"/>
      <c r="O107" s="6"/>
    </row>
    <row r="108" spans="1:15" x14ac:dyDescent="0.25">
      <c r="A108" s="119" t="s">
        <v>129</v>
      </c>
      <c r="B108" s="4" t="s">
        <v>49</v>
      </c>
      <c r="C108" s="4" t="s">
        <v>47</v>
      </c>
      <c r="D108" s="7">
        <v>3</v>
      </c>
      <c r="E108" s="7">
        <v>1</v>
      </c>
      <c r="F108" s="116" t="str">
        <f t="shared" si="48"/>
        <v>Baixa</v>
      </c>
      <c r="G108" s="7" t="str">
        <f t="shared" si="49"/>
        <v>CEL</v>
      </c>
      <c r="H108" s="7">
        <f t="shared" si="50"/>
        <v>3</v>
      </c>
      <c r="I108" s="116" t="str">
        <f t="shared" si="51"/>
        <v>L</v>
      </c>
      <c r="J108" s="7" t="str">
        <f t="shared" si="52"/>
        <v>CEI</v>
      </c>
      <c r="K108" s="127">
        <f t="shared" si="53"/>
        <v>3</v>
      </c>
      <c r="L108" s="127">
        <f>IF(NOT(ISERROR(VLOOKUP(B108,Deflatores!G$42:H$64,2,FALSE))),VLOOKUP(B108,Deflatores!G$42:H$64,2,FALSE),IF(OR(ISBLANK(C108),ISBLANK(B108)),"",VLOOKUP(C108,Deflatores!G$4:H$38,2,FALSE)*H108+VLOOKUP(C108,Deflatores!G$4:I$38,3,FALSE)))</f>
        <v>3</v>
      </c>
      <c r="M108" s="10"/>
      <c r="N108" s="10"/>
      <c r="O108" s="6"/>
    </row>
    <row r="109" spans="1:15" x14ac:dyDescent="0.25">
      <c r="A109" s="119" t="s">
        <v>130</v>
      </c>
      <c r="B109" s="4" t="s">
        <v>49</v>
      </c>
      <c r="C109" s="4" t="s">
        <v>47</v>
      </c>
      <c r="D109" s="7">
        <v>4</v>
      </c>
      <c r="E109" s="7">
        <v>1</v>
      </c>
      <c r="F109" s="116" t="str">
        <f t="shared" si="48"/>
        <v>Baixa</v>
      </c>
      <c r="G109" s="7" t="str">
        <f t="shared" si="49"/>
        <v>CEL</v>
      </c>
      <c r="H109" s="7">
        <f t="shared" si="50"/>
        <v>3</v>
      </c>
      <c r="I109" s="116" t="str">
        <f t="shared" si="51"/>
        <v>L</v>
      </c>
      <c r="J109" s="7" t="str">
        <f t="shared" si="52"/>
        <v>CEI</v>
      </c>
      <c r="K109" s="127">
        <f t="shared" si="53"/>
        <v>3</v>
      </c>
      <c r="L109" s="127">
        <f>IF(NOT(ISERROR(VLOOKUP(B109,Deflatores!G$42:H$64,2,FALSE))),VLOOKUP(B109,Deflatores!G$42:H$64,2,FALSE),IF(OR(ISBLANK(C109),ISBLANK(B109)),"",VLOOKUP(C109,Deflatores!G$4:H$38,2,FALSE)*H109+VLOOKUP(C109,Deflatores!G$4:I$38,3,FALSE)))</f>
        <v>3</v>
      </c>
      <c r="M109" s="10"/>
      <c r="N109" s="10"/>
      <c r="O109" s="6"/>
    </row>
    <row r="110" spans="1:15" x14ac:dyDescent="0.25">
      <c r="A110" s="119" t="s">
        <v>131</v>
      </c>
      <c r="B110" s="4" t="s">
        <v>66</v>
      </c>
      <c r="C110" s="4" t="s">
        <v>47</v>
      </c>
      <c r="D110" s="7">
        <v>10</v>
      </c>
      <c r="E110" s="7">
        <v>4</v>
      </c>
      <c r="F110" s="116" t="str">
        <f t="shared" si="48"/>
        <v>Alta</v>
      </c>
      <c r="G110" s="7" t="str">
        <f t="shared" si="49"/>
        <v>EEH</v>
      </c>
      <c r="H110" s="7">
        <f t="shared" si="50"/>
        <v>6</v>
      </c>
      <c r="I110" s="116" t="str">
        <f t="shared" si="51"/>
        <v>H</v>
      </c>
      <c r="J110" s="7" t="str">
        <f t="shared" si="52"/>
        <v>EEI</v>
      </c>
      <c r="K110" s="127">
        <f t="shared" si="53"/>
        <v>6</v>
      </c>
      <c r="L110" s="127">
        <f>IF(NOT(ISERROR(VLOOKUP(B110,Deflatores!G$42:H$64,2,FALSE))),VLOOKUP(B110,Deflatores!G$42:H$64,2,FALSE),IF(OR(ISBLANK(C110),ISBLANK(B110)),"",VLOOKUP(C110,Deflatores!G$4:H$38,2,FALSE)*H110+VLOOKUP(C110,Deflatores!G$4:I$38,3,FALSE)))</f>
        <v>6</v>
      </c>
      <c r="M110" s="10"/>
      <c r="N110" s="10"/>
      <c r="O110" s="6"/>
    </row>
    <row r="111" spans="1:15" x14ac:dyDescent="0.25">
      <c r="A111" s="119" t="s">
        <v>132</v>
      </c>
      <c r="B111" s="4" t="s">
        <v>66</v>
      </c>
      <c r="C111" s="4" t="s">
        <v>47</v>
      </c>
      <c r="D111" s="7">
        <v>10</v>
      </c>
      <c r="E111" s="7">
        <v>4</v>
      </c>
      <c r="F111" s="116" t="str">
        <f t="shared" si="48"/>
        <v>Alta</v>
      </c>
      <c r="G111" s="7" t="str">
        <f t="shared" si="49"/>
        <v>EEH</v>
      </c>
      <c r="H111" s="7">
        <f t="shared" si="50"/>
        <v>6</v>
      </c>
      <c r="I111" s="116" t="str">
        <f t="shared" si="51"/>
        <v>H</v>
      </c>
      <c r="J111" s="7" t="str">
        <f t="shared" si="52"/>
        <v>EEI</v>
      </c>
      <c r="K111" s="127">
        <f t="shared" si="53"/>
        <v>6</v>
      </c>
      <c r="L111" s="127">
        <f>IF(NOT(ISERROR(VLOOKUP(B111,Deflatores!G$42:H$64,2,FALSE))),VLOOKUP(B111,Deflatores!G$42:H$64,2,FALSE),IF(OR(ISBLANK(C111),ISBLANK(B111)),"",VLOOKUP(C111,Deflatores!G$4:H$38,2,FALSE)*H111+VLOOKUP(C111,Deflatores!G$4:I$38,3,FALSE)))</f>
        <v>6</v>
      </c>
      <c r="M111" s="10"/>
      <c r="N111" s="10"/>
      <c r="O111" s="6"/>
    </row>
    <row r="112" spans="1:15" x14ac:dyDescent="0.25">
      <c r="A112" s="119" t="s">
        <v>133</v>
      </c>
      <c r="B112" s="4" t="s">
        <v>66</v>
      </c>
      <c r="C112" s="4" t="s">
        <v>47</v>
      </c>
      <c r="D112" s="7">
        <v>4</v>
      </c>
      <c r="E112" s="7">
        <v>1</v>
      </c>
      <c r="F112" s="116" t="str">
        <f t="shared" si="48"/>
        <v>Baixa</v>
      </c>
      <c r="G112" s="7" t="str">
        <f t="shared" si="49"/>
        <v>EEL</v>
      </c>
      <c r="H112" s="7">
        <f t="shared" si="50"/>
        <v>3</v>
      </c>
      <c r="I112" s="116" t="str">
        <f t="shared" si="51"/>
        <v>L</v>
      </c>
      <c r="J112" s="7" t="str">
        <f t="shared" si="52"/>
        <v>EEI</v>
      </c>
      <c r="K112" s="127">
        <f t="shared" si="53"/>
        <v>3</v>
      </c>
      <c r="L112" s="127">
        <f>IF(NOT(ISERROR(VLOOKUP(B112,Deflatores!G$42:H$64,2,FALSE))),VLOOKUP(B112,Deflatores!G$42:H$64,2,FALSE),IF(OR(ISBLANK(C112),ISBLANK(B112)),"",VLOOKUP(C112,Deflatores!G$4:H$38,2,FALSE)*H112+VLOOKUP(C112,Deflatores!G$4:I$38,3,FALSE)))</f>
        <v>3</v>
      </c>
      <c r="M112" s="10"/>
      <c r="N112" s="10"/>
      <c r="O112" s="6"/>
    </row>
    <row r="113" spans="1:15" x14ac:dyDescent="0.25">
      <c r="A113" s="129"/>
      <c r="B113" s="4"/>
      <c r="C113" s="4"/>
      <c r="D113" s="7"/>
      <c r="E113" s="7"/>
      <c r="F113" s="116" t="str">
        <f t="shared" si="48"/>
        <v/>
      </c>
      <c r="G113" s="7" t="str">
        <f t="shared" si="49"/>
        <v/>
      </c>
      <c r="H113" s="7" t="str">
        <f t="shared" si="50"/>
        <v/>
      </c>
      <c r="I113" s="116" t="str">
        <f t="shared" si="51"/>
        <v/>
      </c>
      <c r="J113" s="7" t="str">
        <f t="shared" si="52"/>
        <v/>
      </c>
      <c r="K113" s="127" t="str">
        <f t="shared" si="53"/>
        <v/>
      </c>
      <c r="L113" s="127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5">
      <c r="A114" s="121" t="s">
        <v>134</v>
      </c>
      <c r="B114" s="4"/>
      <c r="C114" s="4"/>
      <c r="D114" s="7"/>
      <c r="E114" s="7"/>
      <c r="F114" s="116" t="str">
        <f t="shared" si="48"/>
        <v/>
      </c>
      <c r="G114" s="7" t="str">
        <f t="shared" si="49"/>
        <v/>
      </c>
      <c r="H114" s="7" t="str">
        <f t="shared" si="50"/>
        <v/>
      </c>
      <c r="I114" s="116" t="str">
        <f t="shared" si="51"/>
        <v/>
      </c>
      <c r="J114" s="7" t="str">
        <f t="shared" si="52"/>
        <v/>
      </c>
      <c r="K114" s="127" t="str">
        <f t="shared" si="53"/>
        <v/>
      </c>
      <c r="L114" s="127" t="str">
        <f>IF(NOT(ISERROR(VLOOKUP(B114,[2]Deflatores!G$42:H$64,2,FALSE))),VLOOKUP(B114,[2]Deflatores!G$42:H$64,2,FALSE),IF(OR(ISBLANK(C114),ISBLANK(B114)),"",VLOOKUP(C114,[2]Deflatores!G$4:H$38,2,FALSE)*H114+VLOOKUP(C114,[2]Deflatores!G$4:I$38,3,FALSE)))</f>
        <v/>
      </c>
      <c r="M114" s="10"/>
      <c r="N114" s="10"/>
      <c r="O114" s="6"/>
    </row>
    <row r="115" spans="1:15" x14ac:dyDescent="0.25">
      <c r="A115" s="119" t="s">
        <v>135</v>
      </c>
      <c r="B115" s="4" t="s">
        <v>46</v>
      </c>
      <c r="C115" s="4" t="s">
        <v>47</v>
      </c>
      <c r="D115" s="7">
        <v>26</v>
      </c>
      <c r="E115" s="7">
        <v>5</v>
      </c>
      <c r="F115" s="116" t="str">
        <f t="shared" si="48"/>
        <v>Média</v>
      </c>
      <c r="G115" s="7" t="str">
        <f t="shared" si="49"/>
        <v>AIEA</v>
      </c>
      <c r="H115" s="7">
        <f t="shared" si="50"/>
        <v>7</v>
      </c>
      <c r="I115" s="116" t="str">
        <f t="shared" si="51"/>
        <v>A</v>
      </c>
      <c r="J115" s="7" t="str">
        <f t="shared" si="52"/>
        <v>AIEI</v>
      </c>
      <c r="K115" s="127">
        <f t="shared" si="53"/>
        <v>7</v>
      </c>
      <c r="L115" s="127">
        <f>IF(NOT(ISERROR(VLOOKUP(B115,Deflatores!G$42:H$64,2,FALSE))),VLOOKUP(B115,Deflatores!G$42:H$64,2,FALSE),IF(OR(ISBLANK(C115),ISBLANK(B115)),"",VLOOKUP(C115,Deflatores!G$4:H$38,2,FALSE)*H115+VLOOKUP(C115,Deflatores!G$4:I$38,3,FALSE)))</f>
        <v>7</v>
      </c>
      <c r="M115" s="10"/>
      <c r="N115" s="10"/>
      <c r="O115" s="6"/>
    </row>
    <row r="116" spans="1:15" x14ac:dyDescent="0.25">
      <c r="A116" s="119" t="s">
        <v>285</v>
      </c>
      <c r="B116" s="4" t="s">
        <v>49</v>
      </c>
      <c r="C116" s="4" t="s">
        <v>47</v>
      </c>
      <c r="D116" s="7">
        <v>7</v>
      </c>
      <c r="E116" s="7">
        <v>3</v>
      </c>
      <c r="F116" s="116" t="str">
        <f t="shared" si="48"/>
        <v>Média</v>
      </c>
      <c r="G116" s="7" t="str">
        <f t="shared" si="49"/>
        <v>CEA</v>
      </c>
      <c r="H116" s="7">
        <f t="shared" si="50"/>
        <v>4</v>
      </c>
      <c r="I116" s="116" t="str">
        <f t="shared" si="51"/>
        <v>A</v>
      </c>
      <c r="J116" s="7" t="str">
        <f t="shared" si="52"/>
        <v>CEI</v>
      </c>
      <c r="K116" s="127">
        <f t="shared" si="53"/>
        <v>4</v>
      </c>
      <c r="L116" s="127">
        <f>IF(NOT(ISERROR(VLOOKUP(B116,Deflatores!G$42:H$64,2,FALSE))),VLOOKUP(B116,Deflatores!G$42:H$64,2,FALSE),IF(OR(ISBLANK(C116),ISBLANK(B116)),"",VLOOKUP(C116,Deflatores!G$4:H$38,2,FALSE)*H116+VLOOKUP(C116,Deflatores!G$4:I$38,3,FALSE)))</f>
        <v>4</v>
      </c>
      <c r="M116" s="10"/>
      <c r="N116" s="10"/>
      <c r="O116" s="6"/>
    </row>
    <row r="117" spans="1:15" x14ac:dyDescent="0.25">
      <c r="A117" s="119" t="s">
        <v>136</v>
      </c>
      <c r="B117" s="4" t="s">
        <v>49</v>
      </c>
      <c r="C117" s="4" t="s">
        <v>47</v>
      </c>
      <c r="D117" s="7">
        <v>17</v>
      </c>
      <c r="E117" s="7">
        <v>3</v>
      </c>
      <c r="F117" s="116" t="str">
        <f t="shared" si="48"/>
        <v>Média</v>
      </c>
      <c r="G117" s="7" t="str">
        <f t="shared" si="49"/>
        <v>CEA</v>
      </c>
      <c r="H117" s="7">
        <f t="shared" si="50"/>
        <v>4</v>
      </c>
      <c r="I117" s="116" t="str">
        <f t="shared" si="51"/>
        <v>A</v>
      </c>
      <c r="J117" s="7" t="str">
        <f t="shared" si="52"/>
        <v>CEI</v>
      </c>
      <c r="K117" s="127">
        <f t="shared" si="53"/>
        <v>4</v>
      </c>
      <c r="L117" s="127">
        <f>IF(NOT(ISERROR(VLOOKUP(B117,Deflatores!G$42:H$64,2,FALSE))),VLOOKUP(B117,Deflatores!G$42:H$64,2,FALSE),IF(OR(ISBLANK(C117),ISBLANK(B117)),"",VLOOKUP(C117,Deflatores!G$4:H$38,2,FALSE)*H117+VLOOKUP(C117,Deflatores!G$4:I$38,3,FALSE)))</f>
        <v>4</v>
      </c>
      <c r="M117" s="10"/>
      <c r="N117" s="10"/>
      <c r="O117" s="6"/>
    </row>
    <row r="118" spans="1:15" x14ac:dyDescent="0.25">
      <c r="A118" s="119" t="s">
        <v>137</v>
      </c>
      <c r="B118" s="4" t="s">
        <v>49</v>
      </c>
      <c r="C118" s="4" t="s">
        <v>47</v>
      </c>
      <c r="D118" s="7">
        <v>8</v>
      </c>
      <c r="E118" s="7">
        <v>3</v>
      </c>
      <c r="F118" s="116" t="str">
        <f t="shared" si="48"/>
        <v>Média</v>
      </c>
      <c r="G118" s="7" t="str">
        <f t="shared" si="49"/>
        <v>CEA</v>
      </c>
      <c r="H118" s="7">
        <f t="shared" si="50"/>
        <v>4</v>
      </c>
      <c r="I118" s="116" t="str">
        <f t="shared" si="51"/>
        <v>A</v>
      </c>
      <c r="J118" s="7" t="str">
        <f t="shared" si="52"/>
        <v>CEI</v>
      </c>
      <c r="K118" s="127">
        <f t="shared" si="53"/>
        <v>4</v>
      </c>
      <c r="L118" s="127">
        <f>IF(NOT(ISERROR(VLOOKUP(B118,Deflatores!G$42:H$64,2,FALSE))),VLOOKUP(B118,Deflatores!G$42:H$64,2,FALSE),IF(OR(ISBLANK(C118),ISBLANK(B118)),"",VLOOKUP(C118,Deflatores!G$4:H$38,2,FALSE)*H118+VLOOKUP(C118,Deflatores!G$4:I$38,3,FALSE)))</f>
        <v>4</v>
      </c>
      <c r="M118" s="10"/>
      <c r="N118" s="10"/>
      <c r="O118" s="6"/>
    </row>
    <row r="119" spans="1:15" x14ac:dyDescent="0.25">
      <c r="A119" s="119"/>
      <c r="B119" s="4"/>
      <c r="C119" s="4"/>
      <c r="D119" s="7"/>
      <c r="E119" s="7"/>
      <c r="F119" s="116" t="str">
        <f t="shared" si="48"/>
        <v/>
      </c>
      <c r="G119" s="7" t="str">
        <f t="shared" si="49"/>
        <v/>
      </c>
      <c r="H119" s="7" t="str">
        <f t="shared" si="50"/>
        <v/>
      </c>
      <c r="I119" s="116" t="str">
        <f t="shared" si="51"/>
        <v/>
      </c>
      <c r="J119" s="7" t="str">
        <f t="shared" si="52"/>
        <v/>
      </c>
      <c r="K119" s="127" t="str">
        <f t="shared" si="53"/>
        <v/>
      </c>
      <c r="L119" s="127" t="str">
        <f>IF(NOT(ISERROR(VLOOKUP(B119,[2]Deflatores!G$42:H$64,2,FALSE))),VLOOKUP(B119,[2]Deflatores!G$42:H$64,2,FALSE),IF(OR(ISBLANK(C119),ISBLANK(B119)),"",VLOOKUP(C119,[2]Deflatores!G$4:H$38,2,FALSE)*H119+VLOOKUP(C119,[2]Deflatores!G$4:I$38,3,FALSE)))</f>
        <v/>
      </c>
      <c r="M119" s="10"/>
      <c r="N119" s="10"/>
      <c r="O119" s="6"/>
    </row>
    <row r="120" spans="1:15" ht="15" customHeight="1" x14ac:dyDescent="0.25">
      <c r="A120" s="121" t="s">
        <v>138</v>
      </c>
      <c r="B120" s="4"/>
      <c r="C120" s="4"/>
      <c r="D120" s="7"/>
      <c r="E120" s="7"/>
      <c r="F120" s="116" t="str">
        <f t="shared" si="48"/>
        <v/>
      </c>
      <c r="G120" s="7" t="str">
        <f t="shared" si="49"/>
        <v/>
      </c>
      <c r="H120" s="7" t="str">
        <f t="shared" si="50"/>
        <v/>
      </c>
      <c r="I120" s="116" t="str">
        <f t="shared" si="51"/>
        <v/>
      </c>
      <c r="J120" s="7" t="str">
        <f t="shared" si="52"/>
        <v/>
      </c>
      <c r="K120" s="127" t="str">
        <f t="shared" si="53"/>
        <v/>
      </c>
      <c r="L120" s="127" t="str">
        <f>IF(NOT(ISERROR(VLOOKUP(B120,[2]Deflatores!G$42:H$64,2,FALSE))),VLOOKUP(B120,[2]Deflatores!G$42:H$64,2,FALSE),IF(OR(ISBLANK(C120),ISBLANK(B120)),"",VLOOKUP(C120,[2]Deflatores!G$4:H$38,2,FALSE)*H120+VLOOKUP(C120,[2]Deflatores!G$4:I$38,3,FALSE)))</f>
        <v/>
      </c>
      <c r="M120" s="10"/>
      <c r="N120" s="10"/>
      <c r="O120" s="6"/>
    </row>
    <row r="121" spans="1:15" ht="15.75" customHeight="1" x14ac:dyDescent="0.25">
      <c r="A121" s="119" t="s">
        <v>139</v>
      </c>
      <c r="B121" s="4" t="s">
        <v>46</v>
      </c>
      <c r="C121" s="4" t="s">
        <v>47</v>
      </c>
      <c r="D121" s="7">
        <v>8</v>
      </c>
      <c r="E121" s="7">
        <v>1</v>
      </c>
      <c r="F121" s="116" t="str">
        <f t="shared" si="48"/>
        <v>Baixa</v>
      </c>
      <c r="G121" s="7" t="str">
        <f t="shared" si="49"/>
        <v>AIEL</v>
      </c>
      <c r="H121" s="7">
        <f t="shared" si="50"/>
        <v>5</v>
      </c>
      <c r="I121" s="116" t="str">
        <f t="shared" si="51"/>
        <v>L</v>
      </c>
      <c r="J121" s="7" t="str">
        <f t="shared" si="52"/>
        <v>AIEI</v>
      </c>
      <c r="K121" s="127">
        <f t="shared" si="53"/>
        <v>5</v>
      </c>
      <c r="L121" s="127">
        <f>IF(NOT(ISERROR(VLOOKUP(B121,Deflatores!G$42:H$64,2,FALSE))),VLOOKUP(B121,Deflatores!G$42:H$64,2,FALSE),IF(OR(ISBLANK(C121),ISBLANK(B121)),"",VLOOKUP(C121,Deflatores!G$4:H$38,2,FALSE)*H121+VLOOKUP(C121,Deflatores!G$4:I$38,3,FALSE)))</f>
        <v>5</v>
      </c>
      <c r="M121" s="10"/>
      <c r="N121" s="10"/>
      <c r="O121" s="6"/>
    </row>
    <row r="122" spans="1:15" ht="13.5" customHeight="1" x14ac:dyDescent="0.25">
      <c r="A122" s="130" t="s">
        <v>286</v>
      </c>
      <c r="B122" s="131" t="s">
        <v>46</v>
      </c>
      <c r="C122" s="132" t="s">
        <v>47</v>
      </c>
      <c r="D122" s="133">
        <v>4</v>
      </c>
      <c r="E122" s="133">
        <v>1</v>
      </c>
      <c r="F122" s="116" t="str">
        <f>IF(ISBLANK(B122),"",IF(I122="L","Baixa",IF(I122="A","Média",IF(I122="","","Alta"))))</f>
        <v>Baixa</v>
      </c>
      <c r="G122" s="7" t="str">
        <f>CONCATENATE(B122,I122)</f>
        <v>AIEL</v>
      </c>
      <c r="H122" s="7">
        <f>IF(ISBLANK(B122),"",IF(B122="ALI",IF(I122="L",7,IF(I122="A",10,15)),IF(B122="AIE",IF(I122="L",5,IF(I122="A",7,10)),IF(B122="SE",IF(I122="L",4,IF(I122="A",5,7)),IF(OR(B122="EE",B122="CE"),IF(I122="L",3,IF(I122="A",4,6)),0)))))</f>
        <v>5</v>
      </c>
      <c r="I122" s="116" t="str">
        <f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  <v>L</v>
      </c>
      <c r="J122" s="7" t="str">
        <f>CONCATENATE(B122,C122)</f>
        <v>AIEI</v>
      </c>
      <c r="K122" s="127">
        <f t="shared" si="53"/>
        <v>5</v>
      </c>
      <c r="L122" s="127">
        <f>IF(NOT(ISERROR(VLOOKUP(B122,Deflatores!G$42:H$64,2,FALSE))),VLOOKUP(B122,Deflatores!G$42:H$64,2,FALSE),IF(OR(ISBLANK(C122),ISBLANK(B122)),"",VLOOKUP(C122,Deflatores!G$4:H$38,2,FALSE)*H122+VLOOKUP(C122,Deflatores!G$4:I$38,3,FALSE)))</f>
        <v>5</v>
      </c>
      <c r="M122" s="10"/>
      <c r="N122" s="10"/>
      <c r="O122" s="6"/>
    </row>
    <row r="123" spans="1:15" ht="15.75" customHeight="1" x14ac:dyDescent="0.25">
      <c r="A123" s="119" t="s">
        <v>287</v>
      </c>
      <c r="B123" s="4" t="s">
        <v>49</v>
      </c>
      <c r="C123" s="4" t="s">
        <v>47</v>
      </c>
      <c r="D123" s="7">
        <v>11</v>
      </c>
      <c r="E123" s="7">
        <v>4</v>
      </c>
      <c r="F123" s="116" t="str">
        <f t="shared" si="48"/>
        <v>Alta</v>
      </c>
      <c r="G123" s="7" t="str">
        <f t="shared" si="49"/>
        <v>CEH</v>
      </c>
      <c r="H123" s="7">
        <f t="shared" si="50"/>
        <v>6</v>
      </c>
      <c r="I123" s="116" t="str">
        <f t="shared" si="51"/>
        <v>H</v>
      </c>
      <c r="J123" s="7" t="str">
        <f t="shared" si="52"/>
        <v>CEI</v>
      </c>
      <c r="K123" s="127">
        <f t="shared" si="53"/>
        <v>6</v>
      </c>
      <c r="L123" s="127">
        <f>IF(NOT(ISERROR(VLOOKUP(B123,Deflatores!G$42:H$64,2,FALSE))),VLOOKUP(B123,Deflatores!G$42:H$64,2,FALSE),IF(OR(ISBLANK(C123),ISBLANK(B123)),"",VLOOKUP(C123,Deflatores!G$4:H$38,2,FALSE)*H123+VLOOKUP(C123,Deflatores!G$4:I$38,3,FALSE)))</f>
        <v>6</v>
      </c>
      <c r="M123" s="10"/>
      <c r="N123" s="10"/>
      <c r="O123" s="6"/>
    </row>
    <row r="124" spans="1:15" ht="15.75" customHeight="1" x14ac:dyDescent="0.25">
      <c r="A124" s="119"/>
      <c r="B124" s="4"/>
      <c r="C124" s="4"/>
      <c r="D124" s="7"/>
      <c r="E124" s="7"/>
      <c r="F124" s="116" t="str">
        <f t="shared" si="48"/>
        <v/>
      </c>
      <c r="G124" s="7" t="str">
        <f t="shared" si="49"/>
        <v/>
      </c>
      <c r="H124" s="7" t="str">
        <f t="shared" si="50"/>
        <v/>
      </c>
      <c r="I124" s="116" t="str">
        <f t="shared" si="51"/>
        <v/>
      </c>
      <c r="J124" s="7" t="str">
        <f t="shared" si="52"/>
        <v/>
      </c>
      <c r="K124" s="127" t="str">
        <f t="shared" si="53"/>
        <v/>
      </c>
      <c r="L124" s="127" t="str">
        <f>IF(NOT(ISERROR(VLOOKUP(B124,[2]Deflatores!G$42:H$64,2,FALSE))),VLOOKUP(B124,[2]Deflatores!G$42:H$64,2,FALSE),IF(OR(ISBLANK(C124),ISBLANK(B124)),"",VLOOKUP(C124,[2]Deflatores!G$4:H$38,2,FALSE)*H124+VLOOKUP(C124,[2]Deflatores!G$4:I$38,3,FALSE)))</f>
        <v/>
      </c>
      <c r="M124" s="10"/>
      <c r="N124" s="10"/>
      <c r="O124" s="6"/>
    </row>
    <row r="125" spans="1:15" ht="13.5" customHeight="1" x14ac:dyDescent="0.25">
      <c r="A125" s="121" t="s">
        <v>140</v>
      </c>
      <c r="B125" s="4"/>
      <c r="C125" s="4"/>
      <c r="D125" s="7"/>
      <c r="E125" s="7"/>
      <c r="F125" s="116" t="str">
        <f t="shared" si="48"/>
        <v/>
      </c>
      <c r="G125" s="7" t="str">
        <f t="shared" si="49"/>
        <v/>
      </c>
      <c r="H125" s="7" t="str">
        <f t="shared" si="50"/>
        <v/>
      </c>
      <c r="I125" s="116" t="str">
        <f t="shared" si="51"/>
        <v/>
      </c>
      <c r="J125" s="7" t="str">
        <f t="shared" si="52"/>
        <v/>
      </c>
      <c r="K125" s="127" t="str">
        <f t="shared" si="53"/>
        <v/>
      </c>
      <c r="L125" s="127" t="str">
        <f>IF(NOT(ISERROR(VLOOKUP(B125,[2]Deflatores!G$42:H$64,2,FALSE))),VLOOKUP(B125,[2]Deflatores!G$42:H$64,2,FALSE),IF(OR(ISBLANK(C125),ISBLANK(B125)),"",VLOOKUP(C125,[2]Deflatores!G$4:H$38,2,FALSE)*H125+VLOOKUP(C125,[2]Deflatores!G$4:I$38,3,FALSE)))</f>
        <v/>
      </c>
      <c r="M125" s="10"/>
      <c r="N125" s="10"/>
      <c r="O125" s="6"/>
    </row>
    <row r="126" spans="1:15" ht="13.5" customHeight="1" x14ac:dyDescent="0.25">
      <c r="A126" s="119" t="s">
        <v>141</v>
      </c>
      <c r="B126" s="4" t="s">
        <v>58</v>
      </c>
      <c r="C126" s="4" t="s">
        <v>47</v>
      </c>
      <c r="D126" s="7">
        <v>27</v>
      </c>
      <c r="E126" s="7">
        <v>2</v>
      </c>
      <c r="F126" s="116" t="str">
        <f>IF(ISBLANK(B126),"",IF(I126="L","Baixa",IF(I126="A","Média",IF(I126="","","Alta"))))</f>
        <v>Média</v>
      </c>
      <c r="G126" s="7" t="str">
        <f>CONCATENATE(B126,I126)</f>
        <v>ALIA</v>
      </c>
      <c r="H126" s="7">
        <f>IF(ISBLANK(B126),"",IF(B126="ALI",IF(I126="L",7,IF(I126="A",10,15)),IF(B126="AIE",IF(I126="L",5,IF(I126="A",7,10)),IF(B126="SE",IF(I126="L",4,IF(I126="A",5,7)),IF(OR(B126="EE",B126="CE"),IF(I126="L",3,IF(I126="A",4,6)),0)))))</f>
        <v>10</v>
      </c>
      <c r="I126" s="116" t="str">
        <f>IF(OR(ISBLANK(D126),ISBLANK(E126)),IF(OR(B126="ALI",B126="AIE"),"L",IF(OR(B126="EE",B126="SE",B126="CE"),"A","")),IF(B126="EE",IF(E126&gt;=3,IF(D126&gt;=5,"H","A"),IF(E126&gt;=2,IF(D126&gt;=16,"H",IF(D126&lt;=4,"L","A")),IF(D126&lt;=15,"L","A"))),IF(OR(B126="SE",B126="CE"),IF(E126&gt;=4,IF(D126&gt;=6,"H","A"),IF(E126&gt;=2,IF(D126&gt;=20,"H",IF(D126&lt;=5,"L","A")),IF(D126&lt;=19,"L","A"))),IF(OR(B126="ALI",B126="AIE"),IF(E126&gt;=6,IF(D126&gt;=20,"H","A"),IF(E126&gt;=2,IF(D126&gt;=51,"H",IF(D126&lt;=19,"L","A")),IF(D126&lt;=50,"L","A"))),""))))</f>
        <v>A</v>
      </c>
      <c r="J126" s="7" t="str">
        <f>CONCATENATE(B126,C126)</f>
        <v>ALII</v>
      </c>
      <c r="K126" s="127">
        <f t="shared" si="53"/>
        <v>10</v>
      </c>
      <c r="L126" s="127">
        <f>IF(NOT(ISERROR(VLOOKUP(B126,Deflatores!G$42:H$64,2,FALSE))),VLOOKUP(B126,Deflatores!G$42:H$64,2,FALSE),IF(OR(ISBLANK(C126),ISBLANK(B126)),"",VLOOKUP(C126,Deflatores!G$4:H$38,2,FALSE)*H126+VLOOKUP(C126,Deflatores!G$4:I$38,3,FALSE)))</f>
        <v>10</v>
      </c>
      <c r="M126" s="10"/>
      <c r="N126" s="10"/>
      <c r="O126" s="6"/>
    </row>
    <row r="127" spans="1:15" ht="13.5" customHeight="1" x14ac:dyDescent="0.25">
      <c r="A127" s="130" t="s">
        <v>292</v>
      </c>
      <c r="B127" s="131" t="s">
        <v>46</v>
      </c>
      <c r="C127" s="132" t="s">
        <v>47</v>
      </c>
      <c r="D127" s="133">
        <v>4</v>
      </c>
      <c r="E127" s="133">
        <v>1</v>
      </c>
      <c r="F127" s="116" t="str">
        <f>IF(ISBLANK(B127),"",IF(I127="L","Baixa",IF(I127="A","Média",IF(I127="","","Alta"))))</f>
        <v>Baixa</v>
      </c>
      <c r="G127" s="7" t="str">
        <f>CONCATENATE(B127,I127)</f>
        <v>AIEL</v>
      </c>
      <c r="H127" s="7">
        <f>IF(ISBLANK(B127),"",IF(B127="ALI",IF(I127="L",7,IF(I127="A",10,15)),IF(B127="AIE",IF(I127="L",5,IF(I127="A",7,10)),IF(B127="SE",IF(I127="L",4,IF(I127="A",5,7)),IF(OR(B127="EE",B127="CE"),IF(I127="L",3,IF(I127="A",4,6)),0)))))</f>
        <v>5</v>
      </c>
      <c r="I127" s="116" t="str">
        <f>IF(OR(ISBLANK(D127),ISBLANK(E127)),IF(OR(B127="ALI",B127="AIE"),"L",IF(OR(B127="EE",B127="SE",B127="CE"),"A","")),IF(B127="EE",IF(E127&gt;=3,IF(D127&gt;=5,"H","A"),IF(E127&gt;=2,IF(D127&gt;=16,"H",IF(D127&lt;=4,"L","A")),IF(D127&lt;=15,"L","A"))),IF(OR(B127="SE",B127="CE"),IF(E127&gt;=4,IF(D127&gt;=6,"H","A"),IF(E127&gt;=2,IF(D127&gt;=20,"H",IF(D127&lt;=5,"L","A")),IF(D127&lt;=19,"L","A"))),IF(OR(B127="ALI",B127="AIE"),IF(E127&gt;=6,IF(D127&gt;=20,"H","A"),IF(E127&gt;=2,IF(D127&gt;=51,"H",IF(D127&lt;=19,"L","A")),IF(D127&lt;=50,"L","A"))),""))))</f>
        <v>L</v>
      </c>
      <c r="J127" s="7" t="str">
        <f>CONCATENATE(B127,C127)</f>
        <v>AIEI</v>
      </c>
      <c r="K127" s="127">
        <f t="shared" si="53"/>
        <v>5</v>
      </c>
      <c r="L127" s="127">
        <f>IF(NOT(ISERROR(VLOOKUP(B127,Deflatores!G$42:H$64,2,FALSE))),VLOOKUP(B127,Deflatores!G$42:H$64,2,FALSE),IF(OR(ISBLANK(C127),ISBLANK(B127)),"",VLOOKUP(C127,Deflatores!G$4:H$38,2,FALSE)*H127+VLOOKUP(C127,Deflatores!G$4:I$38,3,FALSE)))</f>
        <v>5</v>
      </c>
      <c r="M127" s="10"/>
      <c r="N127" s="10"/>
      <c r="O127" s="6"/>
    </row>
    <row r="128" spans="1:15" x14ac:dyDescent="0.25">
      <c r="A128" s="119" t="s">
        <v>293</v>
      </c>
      <c r="B128" s="4" t="s">
        <v>66</v>
      </c>
      <c r="C128" s="4" t="s">
        <v>47</v>
      </c>
      <c r="D128" s="7">
        <v>17</v>
      </c>
      <c r="E128" s="7">
        <v>5</v>
      </c>
      <c r="F128" s="116" t="str">
        <f t="shared" si="48"/>
        <v>Alta</v>
      </c>
      <c r="G128" s="7" t="str">
        <f t="shared" si="49"/>
        <v>EEH</v>
      </c>
      <c r="H128" s="7">
        <f t="shared" si="50"/>
        <v>6</v>
      </c>
      <c r="I128" s="116" t="str">
        <f t="shared" si="51"/>
        <v>H</v>
      </c>
      <c r="J128" s="7" t="str">
        <f t="shared" si="52"/>
        <v>EEI</v>
      </c>
      <c r="K128" s="127">
        <f t="shared" si="53"/>
        <v>6</v>
      </c>
      <c r="L128" s="127">
        <f>IF(NOT(ISERROR(VLOOKUP(B128,Deflatores!G$42:H$64,2,FALSE))),VLOOKUP(B128,Deflatores!G$42:H$64,2,FALSE),IF(OR(ISBLANK(C128),ISBLANK(B128)),"",VLOOKUP(C128,Deflatores!G$4:H$38,2,FALSE)*H128+VLOOKUP(C128,Deflatores!G$4:I$38,3,FALSE)))</f>
        <v>6</v>
      </c>
      <c r="M128" s="10"/>
      <c r="N128" s="10"/>
      <c r="O128" s="6"/>
    </row>
    <row r="129" spans="1:15" x14ac:dyDescent="0.25">
      <c r="A129" s="119" t="s">
        <v>294</v>
      </c>
      <c r="B129" s="4" t="s">
        <v>66</v>
      </c>
      <c r="C129" s="4" t="s">
        <v>47</v>
      </c>
      <c r="D129" s="7">
        <v>14</v>
      </c>
      <c r="E129" s="7">
        <v>3</v>
      </c>
      <c r="F129" s="116" t="str">
        <f t="shared" si="48"/>
        <v>Alta</v>
      </c>
      <c r="G129" s="7" t="str">
        <f t="shared" si="49"/>
        <v>EEH</v>
      </c>
      <c r="H129" s="7">
        <f t="shared" si="50"/>
        <v>6</v>
      </c>
      <c r="I129" s="116" t="str">
        <f t="shared" si="51"/>
        <v>H</v>
      </c>
      <c r="J129" s="7" t="str">
        <f t="shared" si="52"/>
        <v>EEI</v>
      </c>
      <c r="K129" s="127">
        <f t="shared" si="53"/>
        <v>6</v>
      </c>
      <c r="L129" s="127">
        <f>IF(NOT(ISERROR(VLOOKUP(B129,Deflatores!G$42:H$64,2,FALSE))),VLOOKUP(B129,Deflatores!G$42:H$64,2,FALSE),IF(OR(ISBLANK(C129),ISBLANK(B129)),"",VLOOKUP(C129,Deflatores!G$4:H$38,2,FALSE)*H129+VLOOKUP(C129,Deflatores!G$4:I$38,3,FALSE)))</f>
        <v>6</v>
      </c>
      <c r="M129" s="10"/>
      <c r="N129" s="10"/>
      <c r="O129" s="6"/>
    </row>
    <row r="130" spans="1:15" x14ac:dyDescent="0.25">
      <c r="A130" s="128" t="s">
        <v>295</v>
      </c>
      <c r="B130" s="4" t="s">
        <v>49</v>
      </c>
      <c r="C130" s="4" t="s">
        <v>47</v>
      </c>
      <c r="D130" s="7">
        <v>13</v>
      </c>
      <c r="E130" s="7">
        <v>3</v>
      </c>
      <c r="F130" s="116" t="str">
        <f>IF(ISBLANK(B130),"",IF(I130="L","Baixa",IF(I130="A","Média",IF(I130="","","Alta"))))</f>
        <v>Média</v>
      </c>
      <c r="G130" s="7" t="str">
        <f>CONCATENATE(B130,I130)</f>
        <v>CEA</v>
      </c>
      <c r="H130" s="7">
        <f>IF(ISBLANK(B130),"",IF(B130="ALI",IF(I130="L",7,IF(I130="A",10,15)),IF(B130="AIE",IF(I130="L",5,IF(I130="A",7,10)),IF(B130="SE",IF(I130="L",4,IF(I130="A",5,7)),IF(OR(B130="EE",B130="CE"),IF(I130="L",3,IF(I130="A",4,6)),0)))))</f>
        <v>4</v>
      </c>
      <c r="I130" s="116" t="str">
        <f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>A</v>
      </c>
      <c r="J130" s="7" t="str">
        <f>CONCATENATE(B130,C130)</f>
        <v>CEI</v>
      </c>
      <c r="K130" s="127">
        <f>IF(OR(H130="",H130=0),L130,H130)</f>
        <v>4</v>
      </c>
      <c r="L130" s="127">
        <f>IF(NOT(ISERROR(VLOOKUP(B130,Deflatores!G$42:H$64,2,FALSE))),VLOOKUP(B130,Deflatores!G$42:H$64,2,FALSE),IF(OR(ISBLANK(C130),ISBLANK(B130)),"",VLOOKUP(C130,Deflatores!G$4:H$38,2,FALSE)*H130+VLOOKUP(C130,Deflatores!G$4:I$38,3,FALSE)))</f>
        <v>4</v>
      </c>
      <c r="M130" s="10"/>
      <c r="N130" s="10"/>
      <c r="O130" s="6"/>
    </row>
    <row r="131" spans="1:15" x14ac:dyDescent="0.25">
      <c r="A131" s="119" t="s">
        <v>296</v>
      </c>
      <c r="B131" s="4" t="s">
        <v>49</v>
      </c>
      <c r="C131" s="4" t="s">
        <v>47</v>
      </c>
      <c r="D131" s="7">
        <v>6</v>
      </c>
      <c r="E131" s="7">
        <v>1</v>
      </c>
      <c r="F131" s="116" t="str">
        <f>IF(ISBLANK(B131),"",IF(I131="L","Baixa",IF(I131="A","Média",IF(I131="","","Alta"))))</f>
        <v>Baixa</v>
      </c>
      <c r="G131" s="7" t="str">
        <f>CONCATENATE(B131,I131)</f>
        <v>CEL</v>
      </c>
      <c r="H131" s="7">
        <f>IF(ISBLANK(B131),"",IF(B131="ALI",IF(I131="L",7,IF(I131="A",10,15)),IF(B131="AIE",IF(I131="L",5,IF(I131="A",7,10)),IF(B131="SE",IF(I131="L",4,IF(I131="A",5,7)),IF(OR(B131="EE",B131="CE"),IF(I131="L",3,IF(I131="A",4,6)),0)))))</f>
        <v>3</v>
      </c>
      <c r="I131" s="116" t="str">
        <f>IF(OR(ISBLANK(D131),ISBLANK(E131)),IF(OR(B131="ALI",B131="AIE"),"L",IF(OR(B131="EE",B131="SE",B131="CE"),"A","")),IF(B131="EE",IF(E131&gt;=3,IF(D131&gt;=5,"H","A"),IF(E131&gt;=2,IF(D131&gt;=16,"H",IF(D131&lt;=4,"L","A")),IF(D131&lt;=15,"L","A"))),IF(OR(B131="SE",B131="CE"),IF(E131&gt;=4,IF(D131&gt;=6,"H","A"),IF(E131&gt;=2,IF(D131&gt;=20,"H",IF(D131&lt;=5,"L","A")),IF(D131&lt;=19,"L","A"))),IF(OR(B131="ALI",B131="AIE"),IF(E131&gt;=6,IF(D131&gt;=20,"H","A"),IF(E131&gt;=2,IF(D131&gt;=51,"H",IF(D131&lt;=19,"L","A")),IF(D131&lt;=50,"L","A"))),""))))</f>
        <v>L</v>
      </c>
      <c r="J131" s="7" t="str">
        <f>CONCATENATE(B131,C131)</f>
        <v>CEI</v>
      </c>
      <c r="K131" s="127">
        <f>IF(OR(H131="",H131=0),L131,H131)</f>
        <v>3</v>
      </c>
      <c r="L131" s="127">
        <f>IF(NOT(ISERROR(VLOOKUP(B131,Deflatores!G$42:H$64,2,FALSE))),VLOOKUP(B131,Deflatores!G$42:H$64,2,FALSE),IF(OR(ISBLANK(C131),ISBLANK(B131)),"",VLOOKUP(C131,Deflatores!G$4:H$38,2,FALSE)*H131+VLOOKUP(C131,Deflatores!G$4:I$38,3,FALSE)))</f>
        <v>3</v>
      </c>
      <c r="M131" s="10"/>
      <c r="N131" s="10"/>
      <c r="O131" s="6"/>
    </row>
    <row r="132" spans="1:15" x14ac:dyDescent="0.25">
      <c r="A132" s="119" t="s">
        <v>297</v>
      </c>
      <c r="B132" s="4" t="s">
        <v>66</v>
      </c>
      <c r="C132" s="4" t="s">
        <v>47</v>
      </c>
      <c r="D132" s="7">
        <v>4</v>
      </c>
      <c r="E132" s="7">
        <v>3</v>
      </c>
      <c r="F132" s="116" t="str">
        <f t="shared" si="48"/>
        <v>Média</v>
      </c>
      <c r="G132" s="7" t="str">
        <f t="shared" si="49"/>
        <v>EEA</v>
      </c>
      <c r="H132" s="7">
        <f t="shared" si="50"/>
        <v>4</v>
      </c>
      <c r="I132" s="116" t="str">
        <f t="shared" si="51"/>
        <v>A</v>
      </c>
      <c r="J132" s="7" t="str">
        <f t="shared" si="52"/>
        <v>EEI</v>
      </c>
      <c r="K132" s="127">
        <f t="shared" si="53"/>
        <v>4</v>
      </c>
      <c r="L132" s="127">
        <f>IF(NOT(ISERROR(VLOOKUP(B132,Deflatores!G$42:H$64,2,FALSE))),VLOOKUP(B132,Deflatores!G$42:H$64,2,FALSE),IF(OR(ISBLANK(C132),ISBLANK(B132)),"",VLOOKUP(C132,Deflatores!G$4:H$38,2,FALSE)*H132+VLOOKUP(C132,Deflatores!G$4:I$38,3,FALSE)))</f>
        <v>4</v>
      </c>
      <c r="M132" s="10"/>
      <c r="N132" s="10"/>
      <c r="O132" s="6"/>
    </row>
    <row r="133" spans="1:15" x14ac:dyDescent="0.25">
      <c r="A133" s="119" t="s">
        <v>298</v>
      </c>
      <c r="B133" s="4" t="s">
        <v>49</v>
      </c>
      <c r="C133" s="4" t="s">
        <v>47</v>
      </c>
      <c r="D133" s="7">
        <v>16</v>
      </c>
      <c r="E133" s="7">
        <v>3</v>
      </c>
      <c r="F133" s="116" t="str">
        <f t="shared" si="48"/>
        <v>Média</v>
      </c>
      <c r="G133" s="7" t="str">
        <f t="shared" si="49"/>
        <v>CEA</v>
      </c>
      <c r="H133" s="7">
        <f t="shared" si="50"/>
        <v>4</v>
      </c>
      <c r="I133" s="116" t="str">
        <f t="shared" si="51"/>
        <v>A</v>
      </c>
      <c r="J133" s="7" t="str">
        <f t="shared" si="52"/>
        <v>CEI</v>
      </c>
      <c r="K133" s="127">
        <f t="shared" si="53"/>
        <v>4</v>
      </c>
      <c r="L133" s="127">
        <f>IF(NOT(ISERROR(VLOOKUP(B133,Deflatores!G$42:H$64,2,FALSE))),VLOOKUP(B133,Deflatores!G$42:H$64,2,FALSE),IF(OR(ISBLANK(C133),ISBLANK(B133)),"",VLOOKUP(C133,Deflatores!G$4:H$38,2,FALSE)*H133+VLOOKUP(C133,Deflatores!G$4:I$38,3,FALSE)))</f>
        <v>4</v>
      </c>
      <c r="M133" s="10"/>
      <c r="N133" s="10"/>
      <c r="O133" s="6"/>
    </row>
    <row r="134" spans="1:15" x14ac:dyDescent="0.25">
      <c r="A134" s="119" t="s">
        <v>299</v>
      </c>
      <c r="B134" s="4" t="s">
        <v>66</v>
      </c>
      <c r="C134" s="4" t="s">
        <v>47</v>
      </c>
      <c r="D134" s="7">
        <v>10</v>
      </c>
      <c r="E134" s="7">
        <v>4</v>
      </c>
      <c r="F134" s="116" t="str">
        <f t="shared" si="48"/>
        <v>Alta</v>
      </c>
      <c r="G134" s="7" t="str">
        <f t="shared" si="49"/>
        <v>EEH</v>
      </c>
      <c r="H134" s="7">
        <f t="shared" si="50"/>
        <v>6</v>
      </c>
      <c r="I134" s="116" t="str">
        <f t="shared" si="51"/>
        <v>H</v>
      </c>
      <c r="J134" s="7" t="str">
        <f t="shared" si="52"/>
        <v>EEI</v>
      </c>
      <c r="K134" s="127">
        <f t="shared" si="53"/>
        <v>6</v>
      </c>
      <c r="L134" s="127">
        <f>IF(NOT(ISERROR(VLOOKUP(B134,Deflatores!G$42:H$64,2,FALSE))),VLOOKUP(B134,Deflatores!G$42:H$64,2,FALSE),IF(OR(ISBLANK(C134),ISBLANK(B134)),"",VLOOKUP(C134,Deflatores!G$4:H$38,2,FALSE)*H134+VLOOKUP(C134,Deflatores!G$4:I$38,3,FALSE)))</f>
        <v>6</v>
      </c>
      <c r="M134" s="10"/>
      <c r="N134" s="10"/>
      <c r="O134" s="6"/>
    </row>
    <row r="135" spans="1:15" x14ac:dyDescent="0.25">
      <c r="A135" s="119" t="s">
        <v>300</v>
      </c>
      <c r="B135" s="4" t="s">
        <v>66</v>
      </c>
      <c r="C135" s="4" t="s">
        <v>47</v>
      </c>
      <c r="D135" s="7">
        <v>10</v>
      </c>
      <c r="E135" s="7">
        <v>4</v>
      </c>
      <c r="F135" s="116" t="str">
        <f t="shared" si="48"/>
        <v>Alta</v>
      </c>
      <c r="G135" s="7" t="str">
        <f t="shared" si="49"/>
        <v>EEH</v>
      </c>
      <c r="H135" s="7">
        <f t="shared" si="50"/>
        <v>6</v>
      </c>
      <c r="I135" s="116" t="str">
        <f t="shared" si="51"/>
        <v>H</v>
      </c>
      <c r="J135" s="7" t="str">
        <f t="shared" si="52"/>
        <v>EEI</v>
      </c>
      <c r="K135" s="127">
        <f t="shared" si="53"/>
        <v>6</v>
      </c>
      <c r="L135" s="127">
        <f>IF(NOT(ISERROR(VLOOKUP(B135,Deflatores!G$42:H$64,2,FALSE))),VLOOKUP(B135,Deflatores!G$42:H$64,2,FALSE),IF(OR(ISBLANK(C135),ISBLANK(B135)),"",VLOOKUP(C135,Deflatores!G$4:H$38,2,FALSE)*H135+VLOOKUP(C135,Deflatores!G$4:I$38,3,FALSE)))</f>
        <v>6</v>
      </c>
      <c r="M135" s="10"/>
      <c r="N135" s="10"/>
      <c r="O135" s="6"/>
    </row>
    <row r="136" spans="1:15" x14ac:dyDescent="0.25">
      <c r="A136" s="119" t="s">
        <v>301</v>
      </c>
      <c r="B136" s="4" t="s">
        <v>66</v>
      </c>
      <c r="C136" s="4" t="s">
        <v>47</v>
      </c>
      <c r="D136" s="7">
        <v>4</v>
      </c>
      <c r="E136" s="7">
        <v>1</v>
      </c>
      <c r="F136" s="116" t="str">
        <f t="shared" si="48"/>
        <v>Baixa</v>
      </c>
      <c r="G136" s="7" t="str">
        <f t="shared" si="49"/>
        <v>EEL</v>
      </c>
      <c r="H136" s="7">
        <f t="shared" si="50"/>
        <v>3</v>
      </c>
      <c r="I136" s="116" t="str">
        <f t="shared" si="51"/>
        <v>L</v>
      </c>
      <c r="J136" s="7" t="str">
        <f t="shared" si="52"/>
        <v>EEI</v>
      </c>
      <c r="K136" s="127">
        <f t="shared" si="53"/>
        <v>3</v>
      </c>
      <c r="L136" s="127">
        <f>IF(NOT(ISERROR(VLOOKUP(B136,Deflatores!G$42:H$64,2,FALSE))),VLOOKUP(B136,Deflatores!G$42:H$64,2,FALSE),IF(OR(ISBLANK(C136),ISBLANK(B136)),"",VLOOKUP(C136,Deflatores!G$4:H$38,2,FALSE)*H136+VLOOKUP(C136,Deflatores!G$4:I$38,3,FALSE)))</f>
        <v>3</v>
      </c>
      <c r="M136" s="10"/>
      <c r="N136" s="10"/>
      <c r="O136" s="6"/>
    </row>
    <row r="137" spans="1:15" x14ac:dyDescent="0.25">
      <c r="A137" s="119"/>
      <c r="B137" s="4"/>
      <c r="C137" s="4"/>
      <c r="D137" s="7"/>
      <c r="E137" s="7"/>
      <c r="F137" s="116" t="str">
        <f t="shared" ref="F137:F203" si="54">IF(ISBLANK(B137),"",IF(I137="L","Baixa",IF(I137="A","Média",IF(I137="","","Alta"))))</f>
        <v/>
      </c>
      <c r="G137" s="7" t="str">
        <f t="shared" ref="G137:G203" si="55">CONCATENATE(B137,I137)</f>
        <v/>
      </c>
      <c r="H137" s="7" t="str">
        <f t="shared" ref="H137:H203" si="56">IF(ISBLANK(B137),"",IF(B137="ALI",IF(I137="L",7,IF(I137="A",10,15)),IF(B137="AIE",IF(I137="L",5,IF(I137="A",7,10)),IF(B137="SE",IF(I137="L",4,IF(I137="A",5,7)),IF(OR(B137="EE",B137="CE"),IF(I137="L",3,IF(I137="A",4,6)),0)))))</f>
        <v/>
      </c>
      <c r="I137" s="116" t="str">
        <f t="shared" ref="I137:I203" si="57">IF(OR(ISBLANK(D137),ISBLANK(E137)),IF(OR(B137="ALI",B137="AIE"),"L",IF(OR(B137="EE",B137="SE",B137="CE"),"A","")),IF(B137="EE",IF(E137&gt;=3,IF(D137&gt;=5,"H","A"),IF(E137&gt;=2,IF(D137&gt;=16,"H",IF(D137&lt;=4,"L","A")),IF(D137&lt;=15,"L","A"))),IF(OR(B137="SE",B137="CE"),IF(E137&gt;=4,IF(D137&gt;=6,"H","A"),IF(E137&gt;=2,IF(D137&gt;=20,"H",IF(D137&lt;=5,"L","A")),IF(D137&lt;=19,"L","A"))),IF(OR(B137="ALI",B137="AIE"),IF(E137&gt;=6,IF(D137&gt;=20,"H","A"),IF(E137&gt;=2,IF(D137&gt;=51,"H",IF(D137&lt;=19,"L","A")),IF(D137&lt;=50,"L","A"))),""))))</f>
        <v/>
      </c>
      <c r="J137" s="7" t="str">
        <f t="shared" ref="J137:J203" si="58">CONCATENATE(B137,C137)</f>
        <v/>
      </c>
      <c r="K137" s="127" t="str">
        <f t="shared" ref="K137:K203" si="59">IF(OR(H137="",H137=0),L137,H137)</f>
        <v/>
      </c>
      <c r="L137" s="127" t="str">
        <f>IF(NOT(ISERROR(VLOOKUP(B137,[2]Deflatores!G$42:H$64,2,FALSE))),VLOOKUP(B137,[2]Deflatores!G$42:H$64,2,FALSE),IF(OR(ISBLANK(C137),ISBLANK(B137)),"",VLOOKUP(C137,[2]Deflatores!G$4:H$38,2,FALSE)*H137+VLOOKUP(C137,[2]Deflatores!G$4:I$38,3,FALSE)))</f>
        <v/>
      </c>
      <c r="M137" s="10"/>
      <c r="N137" s="10"/>
      <c r="O137" s="6"/>
    </row>
    <row r="138" spans="1:15" x14ac:dyDescent="0.25">
      <c r="A138" s="121" t="s">
        <v>142</v>
      </c>
      <c r="B138" s="4"/>
      <c r="C138" s="4"/>
      <c r="D138" s="7"/>
      <c r="E138" s="7"/>
      <c r="F138" s="116" t="str">
        <f>IF(ISBLANK(B138),"",IF(I138="L","Baixa",IF(I138="A","Média",IF(I138="","","Alta"))))</f>
        <v/>
      </c>
      <c r="G138" s="7" t="str">
        <f>CONCATENATE(B138,I138)</f>
        <v/>
      </c>
      <c r="H138" s="7" t="str">
        <f>IF(ISBLANK(B138),"",IF(B138="ALI",IF(I138="L",7,IF(I138="A",10,15)),IF(B138="AIE",IF(I138="L",5,IF(I138="A",7,10)),IF(B138="SE",IF(I138="L",4,IF(I138="A",5,7)),IF(OR(B138="EE",B138="CE"),IF(I138="L",3,IF(I138="A",4,6)),0)))))</f>
        <v/>
      </c>
      <c r="I138" s="116" t="str">
        <f>IF(OR(ISBLANK(D138),ISBLANK(E138)),IF(OR(B138="ALI",B138="AIE"),"L",IF(OR(B138="EE",B138="SE",B138="CE"),"A","")),IF(B138="EE",IF(E138&gt;=3,IF(D138&gt;=5,"H","A"),IF(E138&gt;=2,IF(D138&gt;=16,"H",IF(D138&lt;=4,"L","A")),IF(D138&lt;=15,"L","A"))),IF(OR(B138="SE",B138="CE"),IF(E138&gt;=4,IF(D138&gt;=6,"H","A"),IF(E138&gt;=2,IF(D138&gt;=20,"H",IF(D138&lt;=5,"L","A")),IF(D138&lt;=19,"L","A"))),IF(OR(B138="ALI",B138="AIE"),IF(E138&gt;=6,IF(D138&gt;=20,"H","A"),IF(E138&gt;=2,IF(D138&gt;=51,"H",IF(D138&lt;=19,"L","A")),IF(D138&lt;=50,"L","A"))),""))))</f>
        <v/>
      </c>
      <c r="J138" s="7" t="str">
        <f>CONCATENATE(B138,C138)</f>
        <v/>
      </c>
      <c r="K138" s="127" t="str">
        <f>IF(OR(H138="",H138=0),L138,H138)</f>
        <v/>
      </c>
      <c r="L138" s="127" t="str">
        <f>IF(NOT(ISERROR(VLOOKUP(B138,[2]Deflatores!G$42:H$64,2,FALSE))),VLOOKUP(B138,[2]Deflatores!G$42:H$64,2,FALSE),IF(OR(ISBLANK(C138),ISBLANK(B138)),"",VLOOKUP(C138,[2]Deflatores!G$4:H$38,2,FALSE)*H138+VLOOKUP(C138,[2]Deflatores!G$4:I$38,3,FALSE)))</f>
        <v/>
      </c>
      <c r="M138" s="10"/>
      <c r="N138" s="10"/>
      <c r="O138" s="6"/>
    </row>
    <row r="139" spans="1:15" x14ac:dyDescent="0.25">
      <c r="A139" s="119" t="s">
        <v>145</v>
      </c>
      <c r="B139" s="4" t="s">
        <v>58</v>
      </c>
      <c r="C139" s="4" t="s">
        <v>47</v>
      </c>
      <c r="D139" s="7">
        <v>9</v>
      </c>
      <c r="E139" s="7">
        <v>3</v>
      </c>
      <c r="F139" s="116" t="str">
        <f>IF(ISBLANK(B139),"",IF(I139="L","Baixa",IF(I139="A","Média",IF(I139="","","Alta"))))</f>
        <v>Baixa</v>
      </c>
      <c r="G139" s="7" t="str">
        <f>CONCATENATE(B139,I139)</f>
        <v>ALIL</v>
      </c>
      <c r="H139" s="7">
        <f>IF(ISBLANK(B139),"",IF(B139="ALI",IF(I139="L",7,IF(I139="A",10,15)),IF(B139="AIE",IF(I139="L",5,IF(I139="A",7,10)),IF(B139="SE",IF(I139="L",4,IF(I139="A",5,7)),IF(OR(B139="EE",B139="CE"),IF(I139="L",3,IF(I139="A",4,6)),0)))))</f>
        <v>7</v>
      </c>
      <c r="I139" s="116" t="str">
        <f>IF(OR(ISBLANK(D139),ISBLANK(E139)),IF(OR(B139="ALI",B139="AIE"),"L",IF(OR(B139="EE",B139="SE",B139="CE"),"A","")),IF(B139="EE",IF(E139&gt;=3,IF(D139&gt;=5,"H","A"),IF(E139&gt;=2,IF(D139&gt;=16,"H",IF(D139&lt;=4,"L","A")),IF(D139&lt;=15,"L","A"))),IF(OR(B139="SE",B139="CE"),IF(E139&gt;=4,IF(D139&gt;=6,"H","A"),IF(E139&gt;=2,IF(D139&gt;=20,"H",IF(D139&lt;=5,"L","A")),IF(D139&lt;=19,"L","A"))),IF(OR(B139="ALI",B139="AIE"),IF(E139&gt;=6,IF(D139&gt;=20,"H","A"),IF(E139&gt;=2,IF(D139&gt;=51,"H",IF(D139&lt;=19,"L","A")),IF(D139&lt;=50,"L","A"))),""))))</f>
        <v>L</v>
      </c>
      <c r="J139" s="7" t="str">
        <f>CONCATENATE(B139,C139)</f>
        <v>ALII</v>
      </c>
      <c r="K139" s="127">
        <f>IF(OR(H139="",H139=0),L139,H139)</f>
        <v>7</v>
      </c>
      <c r="L139" s="127">
        <f>IF(NOT(ISERROR(VLOOKUP(B139,Deflatores!G$42:H$64,2,FALSE))),VLOOKUP(B139,Deflatores!G$42:H$64,2,FALSE),IF(OR(ISBLANK(C139),ISBLANK(B139)),"",VLOOKUP(C139,Deflatores!G$4:H$38,2,FALSE)*H139+VLOOKUP(C139,Deflatores!G$4:I$38,3,FALSE)))</f>
        <v>7</v>
      </c>
      <c r="M139" s="10"/>
      <c r="N139" s="10"/>
      <c r="O139" s="6"/>
    </row>
    <row r="140" spans="1:15" ht="22" x14ac:dyDescent="0.25">
      <c r="A140" s="119" t="s">
        <v>302</v>
      </c>
      <c r="B140" s="4" t="s">
        <v>143</v>
      </c>
      <c r="C140" s="4" t="s">
        <v>47</v>
      </c>
      <c r="D140" s="7">
        <v>9</v>
      </c>
      <c r="E140" s="7">
        <v>6</v>
      </c>
      <c r="F140" s="116" t="str">
        <f>IF(ISBLANK(B140),"",IF(I140="L","Baixa",IF(I140="A","Média",IF(I140="","","Alta"))))</f>
        <v>Alta</v>
      </c>
      <c r="G140" s="7" t="str">
        <f>CONCATENATE(B140,I140)</f>
        <v>SEH</v>
      </c>
      <c r="H140" s="7">
        <f>IF(ISBLANK(B140),"",IF(B140="ALI",IF(I140="L",7,IF(I140="A",10,15)),IF(B140="AIE",IF(I140="L",5,IF(I140="A",7,10)),IF(B140="SE",IF(I140="L",4,IF(I140="A",5,7)),IF(OR(B140="EE",B140="CE"),IF(I140="L",3,IF(I140="A",4,6)),0)))))</f>
        <v>7</v>
      </c>
      <c r="I140" s="116" t="str">
        <f>IF(OR(ISBLANK(D140),ISBLANK(E140)),IF(OR(B140="ALI",B140="AIE"),"L",IF(OR(B140="EE",B140="SE",B140="CE"),"A","")),IF(B140="EE",IF(E140&gt;=3,IF(D140&gt;=5,"H","A"),IF(E140&gt;=2,IF(D140&gt;=16,"H",IF(D140&lt;=4,"L","A")),IF(D140&lt;=15,"L","A"))),IF(OR(B140="SE",B140="CE"),IF(E140&gt;=4,IF(D140&gt;=6,"H","A"),IF(E140&gt;=2,IF(D140&gt;=20,"H",IF(D140&lt;=5,"L","A")),IF(D140&lt;=19,"L","A"))),IF(OR(B140="ALI",B140="AIE"),IF(E140&gt;=6,IF(D140&gt;=20,"H","A"),IF(E140&gt;=2,IF(D140&gt;=51,"H",IF(D140&lt;=19,"L","A")),IF(D140&lt;=50,"L","A"))),""))))</f>
        <v>H</v>
      </c>
      <c r="J140" s="7" t="str">
        <f>CONCATENATE(B140,C140)</f>
        <v>SEI</v>
      </c>
      <c r="K140" s="127">
        <f>IF(OR(H140="",H140=0),L140,H140)</f>
        <v>7</v>
      </c>
      <c r="L140" s="127">
        <f>IF(NOT(ISERROR(VLOOKUP(B140,Deflatores!G$42:H$64,2,FALSE))),VLOOKUP(B140,Deflatores!G$42:H$64,2,FALSE),IF(OR(ISBLANK(C140),ISBLANK(B140)),"",VLOOKUP(C140,Deflatores!G$4:H$38,2,FALSE)*H140+VLOOKUP(C140,Deflatores!G$4:I$38,3,FALSE)))</f>
        <v>7</v>
      </c>
      <c r="M140" s="10"/>
      <c r="N140" s="10"/>
      <c r="O140" s="6" t="s">
        <v>144</v>
      </c>
    </row>
    <row r="141" spans="1:15" ht="22" x14ac:dyDescent="0.25">
      <c r="A141" s="119" t="s">
        <v>303</v>
      </c>
      <c r="B141" s="4" t="s">
        <v>143</v>
      </c>
      <c r="C141" s="4" t="s">
        <v>47</v>
      </c>
      <c r="D141" s="7">
        <v>9</v>
      </c>
      <c r="E141" s="7">
        <v>6</v>
      </c>
      <c r="F141" s="116" t="str">
        <f t="shared" si="54"/>
        <v>Alta</v>
      </c>
      <c r="G141" s="7" t="str">
        <f t="shared" si="55"/>
        <v>SEH</v>
      </c>
      <c r="H141" s="7">
        <f t="shared" si="56"/>
        <v>7</v>
      </c>
      <c r="I141" s="116" t="str">
        <f t="shared" si="57"/>
        <v>H</v>
      </c>
      <c r="J141" s="7" t="str">
        <f t="shared" si="58"/>
        <v>SEI</v>
      </c>
      <c r="K141" s="127">
        <f t="shared" si="59"/>
        <v>7</v>
      </c>
      <c r="L141" s="127">
        <f>IF(NOT(ISERROR(VLOOKUP(B141,Deflatores!G$42:H$64,2,FALSE))),VLOOKUP(B141,Deflatores!G$42:H$64,2,FALSE),IF(OR(ISBLANK(C141),ISBLANK(B141)),"",VLOOKUP(C141,Deflatores!G$4:H$38,2,FALSE)*H141+VLOOKUP(C141,Deflatores!G$4:I$38,3,FALSE)))</f>
        <v>7</v>
      </c>
      <c r="M141" s="10"/>
      <c r="N141" s="10"/>
      <c r="O141" s="6" t="s">
        <v>144</v>
      </c>
    </row>
    <row r="142" spans="1:15" ht="22" x14ac:dyDescent="0.25">
      <c r="A142" s="119" t="s">
        <v>304</v>
      </c>
      <c r="B142" s="4" t="s">
        <v>143</v>
      </c>
      <c r="C142" s="4" t="s">
        <v>47</v>
      </c>
      <c r="D142" s="7">
        <v>9</v>
      </c>
      <c r="E142" s="7">
        <v>6</v>
      </c>
      <c r="F142" s="116" t="str">
        <f>IF(ISBLANK(B142),"",IF(I142="L","Baixa",IF(I142="A","Média",IF(I142="","","Alta"))))</f>
        <v>Alta</v>
      </c>
      <c r="G142" s="7" t="str">
        <f>CONCATENATE(B142,I142)</f>
        <v>SEH</v>
      </c>
      <c r="H142" s="7">
        <f>IF(ISBLANK(B142),"",IF(B142="ALI",IF(I142="L",7,IF(I142="A",10,15)),IF(B142="AIE",IF(I142="L",5,IF(I142="A",7,10)),IF(B142="SE",IF(I142="L",4,IF(I142="A",5,7)),IF(OR(B142="EE",B142="CE"),IF(I142="L",3,IF(I142="A",4,6)),0)))))</f>
        <v>7</v>
      </c>
      <c r="I142" s="116" t="str">
        <f>IF(OR(ISBLANK(D142),ISBLANK(E142)),IF(OR(B142="ALI",B142="AIE"),"L",IF(OR(B142="EE",B142="SE",B142="CE"),"A","")),IF(B142="EE",IF(E142&gt;=3,IF(D142&gt;=5,"H","A"),IF(E142&gt;=2,IF(D142&gt;=16,"H",IF(D142&lt;=4,"L","A")),IF(D142&lt;=15,"L","A"))),IF(OR(B142="SE",B142="CE"),IF(E142&gt;=4,IF(D142&gt;=6,"H","A"),IF(E142&gt;=2,IF(D142&gt;=20,"H",IF(D142&lt;=5,"L","A")),IF(D142&lt;=19,"L","A"))),IF(OR(B142="ALI",B142="AIE"),IF(E142&gt;=6,IF(D142&gt;=20,"H","A"),IF(E142&gt;=2,IF(D142&gt;=51,"H",IF(D142&lt;=19,"L","A")),IF(D142&lt;=50,"L","A"))),""))))</f>
        <v>H</v>
      </c>
      <c r="J142" s="7" t="str">
        <f>CONCATENATE(B142,C142)</f>
        <v>SEI</v>
      </c>
      <c r="K142" s="127">
        <f>IF(OR(H142="",H142=0),L142,H142)</f>
        <v>7</v>
      </c>
      <c r="L142" s="127">
        <f>IF(NOT(ISERROR(VLOOKUP(B142,Deflatores!G$42:H$64,2,FALSE))),VLOOKUP(B142,Deflatores!G$42:H$64,2,FALSE),IF(OR(ISBLANK(C142),ISBLANK(B142)),"",VLOOKUP(C142,Deflatores!G$4:H$38,2,FALSE)*H142+VLOOKUP(C142,Deflatores!G$4:I$38,3,FALSE)))</f>
        <v>7</v>
      </c>
      <c r="M142" s="10"/>
      <c r="N142" s="10"/>
      <c r="O142" s="6" t="s">
        <v>144</v>
      </c>
    </row>
    <row r="143" spans="1:15" x14ac:dyDescent="0.25">
      <c r="A143" s="119" t="s">
        <v>305</v>
      </c>
      <c r="B143" s="4" t="s">
        <v>49</v>
      </c>
      <c r="C143" s="4" t="s">
        <v>47</v>
      </c>
      <c r="D143" s="7">
        <v>9</v>
      </c>
      <c r="E143" s="7">
        <v>1</v>
      </c>
      <c r="F143" s="116" t="str">
        <f>IF(ISBLANK(B143),"",IF(I143="L","Baixa",IF(I143="A","Média",IF(I143="","","Alta"))))</f>
        <v>Baixa</v>
      </c>
      <c r="G143" s="7" t="str">
        <f>CONCATENATE(B143,I143)</f>
        <v>CEL</v>
      </c>
      <c r="H143" s="7">
        <f>IF(ISBLANK(B143),"",IF(B143="ALI",IF(I143="L",7,IF(I143="A",10,15)),IF(B143="AIE",IF(I143="L",5,IF(I143="A",7,10)),IF(B143="SE",IF(I143="L",4,IF(I143="A",5,7)),IF(OR(B143="EE",B143="CE"),IF(I143="L",3,IF(I143="A",4,6)),0)))))</f>
        <v>3</v>
      </c>
      <c r="I143" s="116" t="str">
        <f>IF(OR(ISBLANK(D143),ISBLANK(E143)),IF(OR(B143="ALI",B143="AIE"),"L",IF(OR(B143="EE",B143="SE",B143="CE"),"A","")),IF(B143="EE",IF(E143&gt;=3,IF(D143&gt;=5,"H","A"),IF(E143&gt;=2,IF(D143&gt;=16,"H",IF(D143&lt;=4,"L","A")),IF(D143&lt;=15,"L","A"))),IF(OR(B143="SE",B143="CE"),IF(E143&gt;=4,IF(D143&gt;=6,"H","A"),IF(E143&gt;=2,IF(D143&gt;=20,"H",IF(D143&lt;=5,"L","A")),IF(D143&lt;=19,"L","A"))),IF(OR(B143="ALI",B143="AIE"),IF(E143&gt;=6,IF(D143&gt;=20,"H","A"),IF(E143&gt;=2,IF(D143&gt;=51,"H",IF(D143&lt;=19,"L","A")),IF(D143&lt;=50,"L","A"))),""))))</f>
        <v>L</v>
      </c>
      <c r="J143" s="7" t="str">
        <f>CONCATENATE(B143,C143)</f>
        <v>CEI</v>
      </c>
      <c r="K143" s="127">
        <f>IF(OR(H143="",H143=0),L143,H143)</f>
        <v>3</v>
      </c>
      <c r="L143" s="127">
        <f>IF(NOT(ISERROR(VLOOKUP(B143,Deflatores!G$42:H$64,2,FALSE))),VLOOKUP(B143,Deflatores!G$42:H$64,2,FALSE),IF(OR(ISBLANK(C143),ISBLANK(B143)),"",VLOOKUP(C143,Deflatores!G$4:H$38,2,FALSE)*H143+VLOOKUP(C143,Deflatores!G$4:I$38,3,FALSE)))</f>
        <v>3</v>
      </c>
      <c r="M143" s="10"/>
      <c r="N143" s="10"/>
      <c r="O143" s="6"/>
    </row>
    <row r="144" spans="1:15" x14ac:dyDescent="0.25">
      <c r="A144" s="119" t="s">
        <v>306</v>
      </c>
      <c r="B144" s="4" t="s">
        <v>49</v>
      </c>
      <c r="C144" s="4" t="s">
        <v>47</v>
      </c>
      <c r="D144" s="7">
        <v>10</v>
      </c>
      <c r="E144" s="7">
        <v>5</v>
      </c>
      <c r="F144" s="116" t="str">
        <f>IF(ISBLANK(B144),"",IF(I144="L","Baixa",IF(I144="A","Média",IF(I144="","","Alta"))))</f>
        <v>Alta</v>
      </c>
      <c r="G144" s="7" t="str">
        <f>CONCATENATE(B144,I144)</f>
        <v>CEH</v>
      </c>
      <c r="H144" s="7">
        <f>IF(ISBLANK(B144),"",IF(B144="ALI",IF(I144="L",7,IF(I144="A",10,15)),IF(B144="AIE",IF(I144="L",5,IF(I144="A",7,10)),IF(B144="SE",IF(I144="L",4,IF(I144="A",5,7)),IF(OR(B144="EE",B144="CE"),IF(I144="L",3,IF(I144="A",4,6)),0)))))</f>
        <v>6</v>
      </c>
      <c r="I144" s="116" t="str">
        <f>IF(OR(ISBLANK(D144),ISBLANK(E144)),IF(OR(B144="ALI",B144="AIE"),"L",IF(OR(B144="EE",B144="SE",B144="CE"),"A","")),IF(B144="EE",IF(E144&gt;=3,IF(D144&gt;=5,"H","A"),IF(E144&gt;=2,IF(D144&gt;=16,"H",IF(D144&lt;=4,"L","A")),IF(D144&lt;=15,"L","A"))),IF(OR(B144="SE",B144="CE"),IF(E144&gt;=4,IF(D144&gt;=6,"H","A"),IF(E144&gt;=2,IF(D144&gt;=20,"H",IF(D144&lt;=5,"L","A")),IF(D144&lt;=19,"L","A"))),IF(OR(B144="ALI",B144="AIE"),IF(E144&gt;=6,IF(D144&gt;=20,"H","A"),IF(E144&gt;=2,IF(D144&gt;=51,"H",IF(D144&lt;=19,"L","A")),IF(D144&lt;=50,"L","A"))),""))))</f>
        <v>H</v>
      </c>
      <c r="J144" s="7" t="str">
        <f>CONCATENATE(B144,C144)</f>
        <v>CEI</v>
      </c>
      <c r="K144" s="127">
        <f>IF(OR(H144="",H144=0),L144,H144)</f>
        <v>6</v>
      </c>
      <c r="L144" s="127">
        <f>IF(NOT(ISERROR(VLOOKUP(B144,Deflatores!G$42:H$64,2,FALSE))),VLOOKUP(B144,Deflatores!G$42:H$64,2,FALSE),IF(OR(ISBLANK(C144),ISBLANK(B144)),"",VLOOKUP(C144,Deflatores!G$4:H$38,2,FALSE)*H144+VLOOKUP(C144,Deflatores!G$4:I$38,3,FALSE)))</f>
        <v>6</v>
      </c>
      <c r="M144" s="10"/>
      <c r="N144" s="10"/>
      <c r="O144" s="6"/>
    </row>
    <row r="145" spans="1:15" x14ac:dyDescent="0.25">
      <c r="A145" s="119"/>
      <c r="B145" s="4"/>
      <c r="C145" s="4"/>
      <c r="D145" s="7"/>
      <c r="E145" s="7"/>
      <c r="F145" s="116" t="str">
        <f t="shared" si="54"/>
        <v/>
      </c>
      <c r="G145" s="7" t="str">
        <f t="shared" si="55"/>
        <v/>
      </c>
      <c r="H145" s="7" t="str">
        <f t="shared" si="56"/>
        <v/>
      </c>
      <c r="I145" s="116" t="str">
        <f t="shared" si="57"/>
        <v/>
      </c>
      <c r="J145" s="7" t="str">
        <f t="shared" si="58"/>
        <v/>
      </c>
      <c r="K145" s="127" t="str">
        <f t="shared" si="59"/>
        <v/>
      </c>
      <c r="L145" s="127" t="str">
        <f>IF(NOT(ISERROR(VLOOKUP(B145,[2]Deflatores!G$42:H$64,2,FALSE))),VLOOKUP(B145,[2]Deflatores!G$42:H$64,2,FALSE),IF(OR(ISBLANK(C145),ISBLANK(B145)),"",VLOOKUP(C145,[2]Deflatores!G$4:H$38,2,FALSE)*H145+VLOOKUP(C145,[2]Deflatores!G$4:I$38,3,FALSE)))</f>
        <v/>
      </c>
      <c r="M145" s="10"/>
      <c r="N145" s="10"/>
      <c r="O145" s="6"/>
    </row>
    <row r="146" spans="1:15" x14ac:dyDescent="0.25">
      <c r="A146" s="121" t="s">
        <v>146</v>
      </c>
      <c r="B146" s="4"/>
      <c r="C146" s="4"/>
      <c r="D146" s="7"/>
      <c r="E146" s="7"/>
      <c r="F146" s="116" t="str">
        <f t="shared" si="54"/>
        <v/>
      </c>
      <c r="G146" s="7" t="str">
        <f t="shared" si="55"/>
        <v/>
      </c>
      <c r="H146" s="7" t="str">
        <f t="shared" si="56"/>
        <v/>
      </c>
      <c r="I146" s="116" t="str">
        <f t="shared" si="57"/>
        <v/>
      </c>
      <c r="J146" s="7" t="str">
        <f t="shared" si="58"/>
        <v/>
      </c>
      <c r="K146" s="127" t="str">
        <f t="shared" si="59"/>
        <v/>
      </c>
      <c r="L146" s="127" t="str">
        <f>IF(NOT(ISERROR(VLOOKUP(B146,[2]Deflatores!G$42:H$64,2,FALSE))),VLOOKUP(B146,[2]Deflatores!G$42:H$64,2,FALSE),IF(OR(ISBLANK(C146),ISBLANK(B146)),"",VLOOKUP(C146,[2]Deflatores!G$4:H$38,2,FALSE)*H146+VLOOKUP(C146,[2]Deflatores!G$4:I$38,3,FALSE)))</f>
        <v/>
      </c>
      <c r="M146" s="10"/>
      <c r="N146" s="10"/>
      <c r="O146" s="6"/>
    </row>
    <row r="147" spans="1:15" x14ac:dyDescent="0.25">
      <c r="A147" s="119" t="s">
        <v>147</v>
      </c>
      <c r="B147" s="4" t="s">
        <v>58</v>
      </c>
      <c r="C147" s="4" t="s">
        <v>47</v>
      </c>
      <c r="D147" s="7">
        <v>28</v>
      </c>
      <c r="E147" s="7">
        <v>11</v>
      </c>
      <c r="F147" s="116" t="str">
        <f>IF(ISBLANK(B147),"",IF(I147="L","Baixa",IF(I147="A","Média",IF(I147="","","Alta"))))</f>
        <v>Alta</v>
      </c>
      <c r="G147" s="7" t="str">
        <f>CONCATENATE(B147,I147)</f>
        <v>ALIH</v>
      </c>
      <c r="H147" s="7">
        <f>IF(ISBLANK(B147),"",IF(B147="ALI",IF(I147="L",7,IF(I147="A",10,15)),IF(B147="AIE",IF(I147="L",5,IF(I147="A",7,10)),IF(B147="SE",IF(I147="L",4,IF(I147="A",5,7)),IF(OR(B147="EE",B147="CE"),IF(I147="L",3,IF(I147="A",4,6)),0)))))</f>
        <v>15</v>
      </c>
      <c r="I147" s="116" t="str">
        <f>IF(OR(ISBLANK(D147),ISBLANK(E147)),IF(OR(B147="ALI",B147="AIE"),"L",IF(OR(B147="EE",B147="SE",B147="CE"),"A","")),IF(B147="EE",IF(E147&gt;=3,IF(D147&gt;=5,"H","A"),IF(E147&gt;=2,IF(D147&gt;=16,"H",IF(D147&lt;=4,"L","A")),IF(D147&lt;=15,"L","A"))),IF(OR(B147="SE",B147="CE"),IF(E147&gt;=4,IF(D147&gt;=6,"H","A"),IF(E147&gt;=2,IF(D147&gt;=20,"H",IF(D147&lt;=5,"L","A")),IF(D147&lt;=19,"L","A"))),IF(OR(B147="ALI",B147="AIE"),IF(E147&gt;=6,IF(D147&gt;=20,"H","A"),IF(E147&gt;=2,IF(D147&gt;=51,"H",IF(D147&lt;=19,"L","A")),IF(D147&lt;=50,"L","A"))),""))))</f>
        <v>H</v>
      </c>
      <c r="J147" s="7" t="str">
        <f>CONCATENATE(B147,C147)</f>
        <v>ALII</v>
      </c>
      <c r="K147" s="127">
        <f>IF(OR(H147="",H147=0),L147,H147)</f>
        <v>15</v>
      </c>
      <c r="L147" s="127">
        <f>IF(NOT(ISERROR(VLOOKUP(B147,Deflatores!G$42:H$64,2,FALSE))),VLOOKUP(B147,Deflatores!G$42:H$64,2,FALSE),IF(OR(ISBLANK(C147),ISBLANK(B147)),"",VLOOKUP(C147,Deflatores!G$4:H$38,2,FALSE)*H147+VLOOKUP(C147,Deflatores!G$4:I$38,3,FALSE)))</f>
        <v>15</v>
      </c>
      <c r="M147" s="10"/>
      <c r="N147" s="10"/>
      <c r="O147" s="6"/>
    </row>
    <row r="148" spans="1:15" x14ac:dyDescent="0.25">
      <c r="A148" s="119" t="s">
        <v>307</v>
      </c>
      <c r="B148" s="4" t="s">
        <v>66</v>
      </c>
      <c r="C148" s="4" t="s">
        <v>47</v>
      </c>
      <c r="D148" s="7">
        <v>28</v>
      </c>
      <c r="E148" s="7">
        <v>4</v>
      </c>
      <c r="F148" s="116" t="str">
        <f>IF(ISBLANK(B148),"",IF(I148="L","Baixa",IF(I148="A","Média",IF(I148="","","Alta"))))</f>
        <v>Alta</v>
      </c>
      <c r="G148" s="7" t="str">
        <f>CONCATENATE(B148,I148)</f>
        <v>EEH</v>
      </c>
      <c r="H148" s="7">
        <f>IF(ISBLANK(B148),"",IF(B148="ALI",IF(I148="L",7,IF(I148="A",10,15)),IF(B148="AIE",IF(I148="L",5,IF(I148="A",7,10)),IF(B148="SE",IF(I148="L",4,IF(I148="A",5,7)),IF(OR(B148="EE",B148="CE"),IF(I148="L",3,IF(I148="A",4,6)),0)))))</f>
        <v>6</v>
      </c>
      <c r="I148" s="116" t="str">
        <f>IF(OR(ISBLANK(D148),ISBLANK(E148)),IF(OR(B148="ALI",B148="AIE"),"L",IF(OR(B148="EE",B148="SE",B148="CE"),"A","")),IF(B148="EE",IF(E148&gt;=3,IF(D148&gt;=5,"H","A"),IF(E148&gt;=2,IF(D148&gt;=16,"H",IF(D148&lt;=4,"L","A")),IF(D148&lt;=15,"L","A"))),IF(OR(B148="SE",B148="CE"),IF(E148&gt;=4,IF(D148&gt;=6,"H","A"),IF(E148&gt;=2,IF(D148&gt;=20,"H",IF(D148&lt;=5,"L","A")),IF(D148&lt;=19,"L","A"))),IF(OR(B148="ALI",B148="AIE"),IF(E148&gt;=6,IF(D148&gt;=20,"H","A"),IF(E148&gt;=2,IF(D148&gt;=51,"H",IF(D148&lt;=19,"L","A")),IF(D148&lt;=50,"L","A"))),""))))</f>
        <v>H</v>
      </c>
      <c r="J148" s="7" t="str">
        <f>CONCATENATE(B148,C148)</f>
        <v>EEI</v>
      </c>
      <c r="K148" s="127">
        <f>IF(OR(H148="",H148=0),L148,H148)</f>
        <v>6</v>
      </c>
      <c r="L148" s="127">
        <f>IF(NOT(ISERROR(VLOOKUP(B148,Deflatores!G$42:H$64,2,FALSE))),VLOOKUP(B148,Deflatores!G$42:H$64,2,FALSE),IF(OR(ISBLANK(C148),ISBLANK(B148)),"",VLOOKUP(C148,Deflatores!G$4:H$38,2,FALSE)*H148+VLOOKUP(C148,Deflatores!G$4:I$38,3,FALSE)))</f>
        <v>6</v>
      </c>
      <c r="M148" s="10"/>
      <c r="N148" s="10"/>
      <c r="O148" s="6"/>
    </row>
    <row r="149" spans="1:15" x14ac:dyDescent="0.25">
      <c r="A149" s="128" t="s">
        <v>308</v>
      </c>
      <c r="B149" s="4" t="s">
        <v>49</v>
      </c>
      <c r="C149" s="4" t="s">
        <v>47</v>
      </c>
      <c r="D149" s="7">
        <v>3</v>
      </c>
      <c r="E149" s="7">
        <v>1</v>
      </c>
      <c r="F149" s="116" t="str">
        <f t="shared" ref="F149:F157" si="60">IF(ISBLANK(B149),"",IF(I149="L","Baixa",IF(I149="A","Média",IF(I149="","","Alta"))))</f>
        <v>Baixa</v>
      </c>
      <c r="G149" s="7" t="str">
        <f t="shared" ref="G149:G157" si="61">CONCATENATE(B149,I149)</f>
        <v>CEL</v>
      </c>
      <c r="H149" s="7">
        <f t="shared" ref="H149:H157" si="62">IF(ISBLANK(B149),"",IF(B149="ALI",IF(I149="L",7,IF(I149="A",10,15)),IF(B149="AIE",IF(I149="L",5,IF(I149="A",7,10)),IF(B149="SE",IF(I149="L",4,IF(I149="A",5,7)),IF(OR(B149="EE",B149="CE"),IF(I149="L",3,IF(I149="A",4,6)),0)))))</f>
        <v>3</v>
      </c>
      <c r="I149" s="116" t="str">
        <f t="shared" ref="I149:I157" si="63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>L</v>
      </c>
      <c r="J149" s="7" t="str">
        <f t="shared" ref="J149:J157" si="64">CONCATENATE(B149,C149)</f>
        <v>CEI</v>
      </c>
      <c r="K149" s="127">
        <f t="shared" ref="K149:K157" si="65">IF(OR(H149="",H149=0),L149,H149)</f>
        <v>3</v>
      </c>
      <c r="L149" s="127">
        <f>IF(NOT(ISERROR(VLOOKUP(B149,Deflatores!G$42:H$64,2,FALSE))),VLOOKUP(B149,Deflatores!G$42:H$64,2,FALSE),IF(OR(ISBLANK(C149),ISBLANK(B149)),"",VLOOKUP(C149,Deflatores!G$4:H$38,2,FALSE)*H149+VLOOKUP(C149,Deflatores!G$4:I$38,3,FALSE)))</f>
        <v>3</v>
      </c>
      <c r="M149" s="10"/>
      <c r="N149" s="10"/>
      <c r="O149" s="6"/>
    </row>
    <row r="150" spans="1:15" x14ac:dyDescent="0.25">
      <c r="A150" s="128" t="s">
        <v>309</v>
      </c>
      <c r="B150" s="4" t="s">
        <v>49</v>
      </c>
      <c r="C150" s="4" t="s">
        <v>47</v>
      </c>
      <c r="D150" s="7">
        <v>3</v>
      </c>
      <c r="E150" s="7">
        <v>1</v>
      </c>
      <c r="F150" s="116" t="str">
        <f t="shared" si="60"/>
        <v>Baixa</v>
      </c>
      <c r="G150" s="7" t="str">
        <f t="shared" si="61"/>
        <v>CEL</v>
      </c>
      <c r="H150" s="7">
        <f t="shared" si="62"/>
        <v>3</v>
      </c>
      <c r="I150" s="116" t="str">
        <f t="shared" si="63"/>
        <v>L</v>
      </c>
      <c r="J150" s="7" t="str">
        <f t="shared" si="64"/>
        <v>CEI</v>
      </c>
      <c r="K150" s="127">
        <f t="shared" si="65"/>
        <v>3</v>
      </c>
      <c r="L150" s="127">
        <f>IF(NOT(ISERROR(VLOOKUP(B150,Deflatores!G$42:H$64,2,FALSE))),VLOOKUP(B150,Deflatores!G$42:H$64,2,FALSE),IF(OR(ISBLANK(C150),ISBLANK(B150)),"",VLOOKUP(C150,Deflatores!G$4:H$38,2,FALSE)*H150+VLOOKUP(C150,Deflatores!G$4:I$38,3,FALSE)))</f>
        <v>3</v>
      </c>
      <c r="M150" s="10"/>
      <c r="N150" s="10"/>
      <c r="O150" s="6"/>
    </row>
    <row r="151" spans="1:15" x14ac:dyDescent="0.25">
      <c r="A151" s="128" t="s">
        <v>310</v>
      </c>
      <c r="B151" s="4" t="s">
        <v>49</v>
      </c>
      <c r="C151" s="4" t="s">
        <v>47</v>
      </c>
      <c r="D151" s="7">
        <v>3</v>
      </c>
      <c r="E151" s="7">
        <v>1</v>
      </c>
      <c r="F151" s="116" t="str">
        <f t="shared" si="60"/>
        <v>Baixa</v>
      </c>
      <c r="G151" s="7" t="str">
        <f t="shared" si="61"/>
        <v>CEL</v>
      </c>
      <c r="H151" s="7">
        <f t="shared" si="62"/>
        <v>3</v>
      </c>
      <c r="I151" s="116" t="str">
        <f t="shared" si="63"/>
        <v>L</v>
      </c>
      <c r="J151" s="7" t="str">
        <f t="shared" si="64"/>
        <v>CEI</v>
      </c>
      <c r="K151" s="127">
        <f t="shared" si="65"/>
        <v>3</v>
      </c>
      <c r="L151" s="127">
        <f>IF(NOT(ISERROR(VLOOKUP(B151,Deflatores!G$42:H$64,2,FALSE))),VLOOKUP(B151,Deflatores!G$42:H$64,2,FALSE),IF(OR(ISBLANK(C151),ISBLANK(B151)),"",VLOOKUP(C151,Deflatores!G$4:H$38,2,FALSE)*H151+VLOOKUP(C151,Deflatores!G$4:I$38,3,FALSE)))</f>
        <v>3</v>
      </c>
      <c r="M151" s="10"/>
      <c r="N151" s="10"/>
      <c r="O151" s="6"/>
    </row>
    <row r="152" spans="1:15" x14ac:dyDescent="0.25">
      <c r="A152" s="128" t="s">
        <v>311</v>
      </c>
      <c r="B152" s="4" t="s">
        <v>49</v>
      </c>
      <c r="C152" s="4" t="s">
        <v>47</v>
      </c>
      <c r="D152" s="7">
        <v>3</v>
      </c>
      <c r="E152" s="7">
        <v>1</v>
      </c>
      <c r="F152" s="116" t="str">
        <f t="shared" si="60"/>
        <v>Baixa</v>
      </c>
      <c r="G152" s="7" t="str">
        <f t="shared" si="61"/>
        <v>CEL</v>
      </c>
      <c r="H152" s="7">
        <f t="shared" si="62"/>
        <v>3</v>
      </c>
      <c r="I152" s="116" t="str">
        <f t="shared" si="63"/>
        <v>L</v>
      </c>
      <c r="J152" s="7" t="str">
        <f t="shared" si="64"/>
        <v>CEI</v>
      </c>
      <c r="K152" s="127">
        <f t="shared" si="65"/>
        <v>3</v>
      </c>
      <c r="L152" s="127">
        <f>IF(NOT(ISERROR(VLOOKUP(B152,Deflatores!G$42:H$64,2,FALSE))),VLOOKUP(B152,Deflatores!G$42:H$64,2,FALSE),IF(OR(ISBLANK(C152),ISBLANK(B152)),"",VLOOKUP(C152,Deflatores!G$4:H$38,2,FALSE)*H152+VLOOKUP(C152,Deflatores!G$4:I$38,3,FALSE)))</f>
        <v>3</v>
      </c>
      <c r="M152" s="10"/>
      <c r="N152" s="10"/>
      <c r="O152" s="6"/>
    </row>
    <row r="153" spans="1:15" x14ac:dyDescent="0.25">
      <c r="A153" s="128" t="s">
        <v>312</v>
      </c>
      <c r="B153" s="4" t="s">
        <v>49</v>
      </c>
      <c r="C153" s="4" t="s">
        <v>47</v>
      </c>
      <c r="D153" s="7">
        <v>3</v>
      </c>
      <c r="E153" s="7">
        <v>1</v>
      </c>
      <c r="F153" s="116" t="str">
        <f t="shared" si="60"/>
        <v>Baixa</v>
      </c>
      <c r="G153" s="7" t="str">
        <f t="shared" si="61"/>
        <v>CEL</v>
      </c>
      <c r="H153" s="7">
        <f t="shared" si="62"/>
        <v>3</v>
      </c>
      <c r="I153" s="116" t="str">
        <f t="shared" si="63"/>
        <v>L</v>
      </c>
      <c r="J153" s="7" t="str">
        <f t="shared" si="64"/>
        <v>CEI</v>
      </c>
      <c r="K153" s="127">
        <f t="shared" si="65"/>
        <v>3</v>
      </c>
      <c r="L153" s="127">
        <f>IF(NOT(ISERROR(VLOOKUP(B153,Deflatores!G$42:H$64,2,FALSE))),VLOOKUP(B153,Deflatores!G$42:H$64,2,FALSE),IF(OR(ISBLANK(C153),ISBLANK(B153)),"",VLOOKUP(C153,Deflatores!G$4:H$38,2,FALSE)*H153+VLOOKUP(C153,Deflatores!G$4:I$38,3,FALSE)))</f>
        <v>3</v>
      </c>
      <c r="M153" s="10"/>
      <c r="N153" s="10"/>
      <c r="O153" s="6"/>
    </row>
    <row r="154" spans="1:15" x14ac:dyDescent="0.25">
      <c r="A154" s="128" t="s">
        <v>313</v>
      </c>
      <c r="B154" s="4" t="s">
        <v>49</v>
      </c>
      <c r="C154" s="4" t="s">
        <v>47</v>
      </c>
      <c r="D154" s="7">
        <v>3</v>
      </c>
      <c r="E154" s="7">
        <v>1</v>
      </c>
      <c r="F154" s="116" t="str">
        <f t="shared" si="60"/>
        <v>Baixa</v>
      </c>
      <c r="G154" s="7" t="str">
        <f t="shared" si="61"/>
        <v>CEL</v>
      </c>
      <c r="H154" s="7">
        <f t="shared" si="62"/>
        <v>3</v>
      </c>
      <c r="I154" s="116" t="str">
        <f t="shared" si="63"/>
        <v>L</v>
      </c>
      <c r="J154" s="7" t="str">
        <f t="shared" si="64"/>
        <v>CEI</v>
      </c>
      <c r="K154" s="127">
        <f t="shared" si="65"/>
        <v>3</v>
      </c>
      <c r="L154" s="127">
        <f>IF(NOT(ISERROR(VLOOKUP(B154,Deflatores!G$42:H$64,2,FALSE))),VLOOKUP(B154,Deflatores!G$42:H$64,2,FALSE),IF(OR(ISBLANK(C154),ISBLANK(B154)),"",VLOOKUP(C154,Deflatores!G$4:H$38,2,FALSE)*H154+VLOOKUP(C154,Deflatores!G$4:I$38,3,FALSE)))</f>
        <v>3</v>
      </c>
      <c r="M154" s="10"/>
      <c r="N154" s="10"/>
      <c r="O154" s="6"/>
    </row>
    <row r="155" spans="1:15" x14ac:dyDescent="0.25">
      <c r="A155" s="128" t="s">
        <v>314</v>
      </c>
      <c r="B155" s="4" t="s">
        <v>49</v>
      </c>
      <c r="C155" s="4" t="s">
        <v>47</v>
      </c>
      <c r="D155" s="7">
        <v>3</v>
      </c>
      <c r="E155" s="7">
        <v>1</v>
      </c>
      <c r="F155" s="116" t="str">
        <f t="shared" si="60"/>
        <v>Baixa</v>
      </c>
      <c r="G155" s="7" t="str">
        <f t="shared" si="61"/>
        <v>CEL</v>
      </c>
      <c r="H155" s="7">
        <f t="shared" si="62"/>
        <v>3</v>
      </c>
      <c r="I155" s="116" t="str">
        <f t="shared" si="63"/>
        <v>L</v>
      </c>
      <c r="J155" s="7" t="str">
        <f t="shared" si="64"/>
        <v>CEI</v>
      </c>
      <c r="K155" s="127">
        <f t="shared" si="65"/>
        <v>3</v>
      </c>
      <c r="L155" s="127">
        <f>IF(NOT(ISERROR(VLOOKUP(B155,Deflatores!G$42:H$64,2,FALSE))),VLOOKUP(B155,Deflatores!G$42:H$64,2,FALSE),IF(OR(ISBLANK(C155),ISBLANK(B155)),"",VLOOKUP(C155,Deflatores!G$4:H$38,2,FALSE)*H155+VLOOKUP(C155,Deflatores!G$4:I$38,3,FALSE)))</f>
        <v>3</v>
      </c>
      <c r="M155" s="10"/>
      <c r="N155" s="10"/>
      <c r="O155" s="6"/>
    </row>
    <row r="156" spans="1:15" x14ac:dyDescent="0.25">
      <c r="A156" s="128" t="s">
        <v>315</v>
      </c>
      <c r="B156" s="4" t="s">
        <v>49</v>
      </c>
      <c r="C156" s="4" t="s">
        <v>47</v>
      </c>
      <c r="D156" s="7">
        <v>3</v>
      </c>
      <c r="E156" s="7">
        <v>1</v>
      </c>
      <c r="F156" s="116" t="str">
        <f t="shared" si="60"/>
        <v>Baixa</v>
      </c>
      <c r="G156" s="7" t="str">
        <f t="shared" si="61"/>
        <v>CEL</v>
      </c>
      <c r="H156" s="7">
        <f t="shared" si="62"/>
        <v>3</v>
      </c>
      <c r="I156" s="116" t="str">
        <f t="shared" si="63"/>
        <v>L</v>
      </c>
      <c r="J156" s="7" t="str">
        <f t="shared" si="64"/>
        <v>CEI</v>
      </c>
      <c r="K156" s="127">
        <f t="shared" si="65"/>
        <v>3</v>
      </c>
      <c r="L156" s="127">
        <f>IF(NOT(ISERROR(VLOOKUP(B156,Deflatores!G$42:H$64,2,FALSE))),VLOOKUP(B156,Deflatores!G$42:H$64,2,FALSE),IF(OR(ISBLANK(C156),ISBLANK(B156)),"",VLOOKUP(C156,Deflatores!G$4:H$38,2,FALSE)*H156+VLOOKUP(C156,Deflatores!G$4:I$38,3,FALSE)))</f>
        <v>3</v>
      </c>
      <c r="M156" s="10"/>
      <c r="N156" s="10"/>
      <c r="O156" s="6"/>
    </row>
    <row r="157" spans="1:15" x14ac:dyDescent="0.25">
      <c r="A157" s="128" t="s">
        <v>357</v>
      </c>
      <c r="B157" s="4" t="s">
        <v>49</v>
      </c>
      <c r="C157" s="4" t="s">
        <v>47</v>
      </c>
      <c r="D157" s="7">
        <v>3</v>
      </c>
      <c r="E157" s="7">
        <v>1</v>
      </c>
      <c r="F157" s="116" t="str">
        <f t="shared" si="60"/>
        <v>Baixa</v>
      </c>
      <c r="G157" s="7" t="str">
        <f t="shared" si="61"/>
        <v>CEL</v>
      </c>
      <c r="H157" s="7">
        <f t="shared" si="62"/>
        <v>3</v>
      </c>
      <c r="I157" s="116" t="str">
        <f t="shared" si="63"/>
        <v>L</v>
      </c>
      <c r="J157" s="7" t="str">
        <f t="shared" si="64"/>
        <v>CEI</v>
      </c>
      <c r="K157" s="127">
        <f t="shared" si="65"/>
        <v>3</v>
      </c>
      <c r="L157" s="127">
        <f>IF(NOT(ISERROR(VLOOKUP(B157,[3]Deflatores!G$42:H$64,2,FALSE))),VLOOKUP(B157,[3]Deflatores!G$42:H$64,2,FALSE),IF(OR(ISBLANK(C157),ISBLANK(B157)),"",VLOOKUP(C157,[3]Deflatores!G$4:H$38,2,FALSE)*H157+VLOOKUP(C157,[3]Deflatores!G$4:I$38,3,FALSE)))</f>
        <v>3</v>
      </c>
      <c r="M157" s="10"/>
      <c r="N157" s="10"/>
      <c r="O157" s="6" t="s">
        <v>358</v>
      </c>
    </row>
    <row r="158" spans="1:15" x14ac:dyDescent="0.25">
      <c r="A158" s="119" t="s">
        <v>316</v>
      </c>
      <c r="B158" s="4" t="s">
        <v>66</v>
      </c>
      <c r="C158" s="4" t="s">
        <v>47</v>
      </c>
      <c r="D158" s="7">
        <v>22</v>
      </c>
      <c r="E158" s="7">
        <v>5</v>
      </c>
      <c r="F158" s="116" t="str">
        <f>IF(ISBLANK(B158),"",IF(I158="L","Baixa",IF(I158="A","Média",IF(I158="","","Alta"))))</f>
        <v>Alta</v>
      </c>
      <c r="G158" s="7" t="str">
        <f>CONCATENATE(B158,I158)</f>
        <v>EEH</v>
      </c>
      <c r="H158" s="7">
        <f>IF(ISBLANK(B158),"",IF(B158="ALI",IF(I158="L",7,IF(I158="A",10,15)),IF(B158="AIE",IF(I158="L",5,IF(I158="A",7,10)),IF(B158="SE",IF(I158="L",4,IF(I158="A",5,7)),IF(OR(B158="EE",B158="CE"),IF(I158="L",3,IF(I158="A",4,6)),0)))))</f>
        <v>6</v>
      </c>
      <c r="I158" s="116" t="str">
        <f>IF(OR(ISBLANK(D158),ISBLANK(E158)),IF(OR(B158="ALI",B158="AIE"),"L",IF(OR(B158="EE",B158="SE",B158="CE"),"A","")),IF(B158="EE",IF(E158&gt;=3,IF(D158&gt;=5,"H","A"),IF(E158&gt;=2,IF(D158&gt;=16,"H",IF(D158&lt;=4,"L","A")),IF(D158&lt;=15,"L","A"))),IF(OR(B158="SE",B158="CE"),IF(E158&gt;=4,IF(D158&gt;=6,"H","A"),IF(E158&gt;=2,IF(D158&gt;=20,"H",IF(D158&lt;=5,"L","A")),IF(D158&lt;=19,"L","A"))),IF(OR(B158="ALI",B158="AIE"),IF(E158&gt;=6,IF(D158&gt;=20,"H","A"),IF(E158&gt;=2,IF(D158&gt;=51,"H",IF(D158&lt;=19,"L","A")),IF(D158&lt;=50,"L","A"))),""))))</f>
        <v>H</v>
      </c>
      <c r="J158" s="7" t="str">
        <f>CONCATENATE(B158,C158)</f>
        <v>EEI</v>
      </c>
      <c r="K158" s="127">
        <f>IF(OR(H158="",H158=0),L158,H158)</f>
        <v>6</v>
      </c>
      <c r="L158" s="127">
        <f>IF(NOT(ISERROR(VLOOKUP(B158,Deflatores!G$42:H$64,2,FALSE))),VLOOKUP(B158,Deflatores!G$42:H$64,2,FALSE),IF(OR(ISBLANK(C158),ISBLANK(B158)),"",VLOOKUP(C158,Deflatores!G$4:H$38,2,FALSE)*H158+VLOOKUP(C158,Deflatores!G$4:I$38,3,FALSE)))</f>
        <v>6</v>
      </c>
      <c r="M158" s="10"/>
      <c r="N158" s="10"/>
      <c r="O158" s="6"/>
    </row>
    <row r="159" spans="1:15" x14ac:dyDescent="0.25">
      <c r="A159" s="128" t="s">
        <v>317</v>
      </c>
      <c r="B159" s="4" t="s">
        <v>49</v>
      </c>
      <c r="C159" s="4" t="s">
        <v>47</v>
      </c>
      <c r="D159" s="7">
        <v>24</v>
      </c>
      <c r="E159" s="7">
        <v>4</v>
      </c>
      <c r="F159" s="116" t="str">
        <f>IF(ISBLANK(B159),"",IF(I159="L","Baixa",IF(I159="A","Média",IF(I159="","","Alta"))))</f>
        <v>Alta</v>
      </c>
      <c r="G159" s="7" t="str">
        <f>CONCATENATE(B159,I159)</f>
        <v>CEH</v>
      </c>
      <c r="H159" s="7">
        <f>IF(ISBLANK(B159),"",IF(B159="ALI",IF(I159="L",7,IF(I159="A",10,15)),IF(B159="AIE",IF(I159="L",5,IF(I159="A",7,10)),IF(B159="SE",IF(I159="L",4,IF(I159="A",5,7)),IF(OR(B159="EE",B159="CE"),IF(I159="L",3,IF(I159="A",4,6)),0)))))</f>
        <v>6</v>
      </c>
      <c r="I159" s="116" t="str">
        <f>IF(OR(ISBLANK(D159),ISBLANK(E159)),IF(OR(B159="ALI",B159="AIE"),"L",IF(OR(B159="EE",B159="SE",B159="CE"),"A","")),IF(B159="EE",IF(E159&gt;=3,IF(D159&gt;=5,"H","A"),IF(E159&gt;=2,IF(D159&gt;=16,"H",IF(D159&lt;=4,"L","A")),IF(D159&lt;=15,"L","A"))),IF(OR(B159="SE",B159="CE"),IF(E159&gt;=4,IF(D159&gt;=6,"H","A"),IF(E159&gt;=2,IF(D159&gt;=20,"H",IF(D159&lt;=5,"L","A")),IF(D159&lt;=19,"L","A"))),IF(OR(B159="ALI",B159="AIE"),IF(E159&gt;=6,IF(D159&gt;=20,"H","A"),IF(E159&gt;=2,IF(D159&gt;=51,"H",IF(D159&lt;=19,"L","A")),IF(D159&lt;=50,"L","A"))),""))))</f>
        <v>H</v>
      </c>
      <c r="J159" s="7" t="str">
        <f>CONCATENATE(B159,C159)</f>
        <v>CEI</v>
      </c>
      <c r="K159" s="127">
        <f>IF(OR(H159="",H159=0),L159,H159)</f>
        <v>6</v>
      </c>
      <c r="L159" s="127">
        <f>IF(NOT(ISERROR(VLOOKUP(B159,Deflatores!G$42:H$64,2,FALSE))),VLOOKUP(B159,Deflatores!G$42:H$64,2,FALSE),IF(OR(ISBLANK(C159),ISBLANK(B159)),"",VLOOKUP(C159,Deflatores!G$4:H$38,2,FALSE)*H159+VLOOKUP(C159,Deflatores!G$4:I$38,3,FALSE)))</f>
        <v>6</v>
      </c>
      <c r="M159" s="10"/>
      <c r="N159" s="10"/>
      <c r="O159" s="6"/>
    </row>
    <row r="160" spans="1:15" x14ac:dyDescent="0.25">
      <c r="A160" s="119" t="s">
        <v>318</v>
      </c>
      <c r="B160" s="4" t="s">
        <v>49</v>
      </c>
      <c r="C160" s="4" t="s">
        <v>47</v>
      </c>
      <c r="D160" s="7">
        <v>26</v>
      </c>
      <c r="E160" s="7">
        <v>4</v>
      </c>
      <c r="F160" s="116" t="str">
        <f>IF(ISBLANK(B160),"",IF(I160="L","Baixa",IF(I160="A","Média",IF(I160="","","Alta"))))</f>
        <v>Alta</v>
      </c>
      <c r="G160" s="7" t="str">
        <f>CONCATENATE(B160,I160)</f>
        <v>CEH</v>
      </c>
      <c r="H160" s="7">
        <f>IF(ISBLANK(B160),"",IF(B160="ALI",IF(I160="L",7,IF(I160="A",10,15)),IF(B160="AIE",IF(I160="L",5,IF(I160="A",7,10)),IF(B160="SE",IF(I160="L",4,IF(I160="A",5,7)),IF(OR(B160="EE",B160="CE"),IF(I160="L",3,IF(I160="A",4,6)),0)))))</f>
        <v>6</v>
      </c>
      <c r="I160" s="116" t="str">
        <f>IF(OR(ISBLANK(D160),ISBLANK(E160)),IF(OR(B160="ALI",B160="AIE"),"L",IF(OR(B160="EE",B160="SE",B160="CE"),"A","")),IF(B160="EE",IF(E160&gt;=3,IF(D160&gt;=5,"H","A"),IF(E160&gt;=2,IF(D160&gt;=16,"H",IF(D160&lt;=4,"L","A")),IF(D160&lt;=15,"L","A"))),IF(OR(B160="SE",B160="CE"),IF(E160&gt;=4,IF(D160&gt;=6,"H","A"),IF(E160&gt;=2,IF(D160&gt;=20,"H",IF(D160&lt;=5,"L","A")),IF(D160&lt;=19,"L","A"))),IF(OR(B160="ALI",B160="AIE"),IF(E160&gt;=6,IF(D160&gt;=20,"H","A"),IF(E160&gt;=2,IF(D160&gt;=51,"H",IF(D160&lt;=19,"L","A")),IF(D160&lt;=50,"L","A"))),""))))</f>
        <v>H</v>
      </c>
      <c r="J160" s="7" t="str">
        <f>CONCATENATE(B160,C160)</f>
        <v>CEI</v>
      </c>
      <c r="K160" s="127">
        <f>IF(OR(H160="",H160=0),L160,H160)</f>
        <v>6</v>
      </c>
      <c r="L160" s="127">
        <f>IF(NOT(ISERROR(VLOOKUP(B160,Deflatores!G$42:H$64,2,FALSE))),VLOOKUP(B160,Deflatores!G$42:H$64,2,FALSE),IF(OR(ISBLANK(C160),ISBLANK(B160)),"",VLOOKUP(C160,Deflatores!G$4:H$38,2,FALSE)*H160+VLOOKUP(C160,Deflatores!G$4:I$38,3,FALSE)))</f>
        <v>6</v>
      </c>
      <c r="M160" s="10"/>
      <c r="N160" s="10"/>
      <c r="O160" s="6"/>
    </row>
    <row r="161" spans="1:15" x14ac:dyDescent="0.25">
      <c r="A161" s="119" t="s">
        <v>359</v>
      </c>
      <c r="B161" s="4" t="s">
        <v>49</v>
      </c>
      <c r="C161" s="4" t="s">
        <v>47</v>
      </c>
      <c r="D161" s="7">
        <v>4</v>
      </c>
      <c r="E161" s="7">
        <v>1</v>
      </c>
      <c r="F161" s="116" t="str">
        <f>IF(ISBLANK(B161),"",IF(I161="L","Baixa",IF(I161="A","Média",IF(I161="","","Alta"))))</f>
        <v>Baixa</v>
      </c>
      <c r="G161" s="7" t="str">
        <f>CONCATENATE(B161,I161)</f>
        <v>CEL</v>
      </c>
      <c r="H161" s="7">
        <f>IF(ISBLANK(B161),"",IF(B161="ALI",IF(I161="L",7,IF(I161="A",10,15)),IF(B161="AIE",IF(I161="L",5,IF(I161="A",7,10)),IF(B161="SE",IF(I161="L",4,IF(I161="A",5,7)),IF(OR(B161="EE",B161="CE"),IF(I161="L",3,IF(I161="A",4,6)),0)))))</f>
        <v>3</v>
      </c>
      <c r="I161" s="116" t="str">
        <f>IF(OR(ISBLANK(D161),ISBLANK(E161)),IF(OR(B161="ALI",B161="AIE"),"L",IF(OR(B161="EE",B161="SE",B161="CE"),"A","")),IF(B161="EE",IF(E161&gt;=3,IF(D161&gt;=5,"H","A"),IF(E161&gt;=2,IF(D161&gt;=16,"H",IF(D161&lt;=4,"L","A")),IF(D161&lt;=15,"L","A"))),IF(OR(B161="SE",B161="CE"),IF(E161&gt;=4,IF(D161&gt;=6,"H","A"),IF(E161&gt;=2,IF(D161&gt;=20,"H",IF(D161&lt;=5,"L","A")),IF(D161&lt;=19,"L","A"))),IF(OR(B161="ALI",B161="AIE"),IF(E161&gt;=6,IF(D161&gt;=20,"H","A"),IF(E161&gt;=2,IF(D161&gt;=51,"H",IF(D161&lt;=19,"L","A")),IF(D161&lt;=50,"L","A"))),""))))</f>
        <v>L</v>
      </c>
      <c r="J161" s="7" t="str">
        <f>CONCATENATE(B161,C161)</f>
        <v>CEI</v>
      </c>
      <c r="K161" s="127">
        <f>IF(OR(H161="",H161=0),L161,H161)</f>
        <v>3</v>
      </c>
      <c r="L161" s="127">
        <f>IF(NOT(ISERROR(VLOOKUP(B161,[3]Deflatores!G$42:H$64,2,FALSE))),VLOOKUP(B161,[3]Deflatores!G$42:H$64,2,FALSE),IF(OR(ISBLANK(C161),ISBLANK(B161)),"",VLOOKUP(C161,[3]Deflatores!G$4:H$38,2,FALSE)*H161+VLOOKUP(C161,[3]Deflatores!G$4:I$38,3,FALSE)))</f>
        <v>3</v>
      </c>
      <c r="M161" s="10"/>
      <c r="N161" s="10"/>
      <c r="O161" s="6" t="s">
        <v>358</v>
      </c>
    </row>
    <row r="162" spans="1:15" x14ac:dyDescent="0.25">
      <c r="A162" s="119"/>
      <c r="B162" s="4"/>
      <c r="C162" s="4"/>
      <c r="D162" s="7"/>
      <c r="E162" s="7"/>
      <c r="F162" s="116" t="str">
        <f t="shared" si="54"/>
        <v/>
      </c>
      <c r="G162" s="7" t="str">
        <f t="shared" si="55"/>
        <v/>
      </c>
      <c r="H162" s="7" t="str">
        <f t="shared" si="56"/>
        <v/>
      </c>
      <c r="I162" s="116" t="str">
        <f t="shared" si="57"/>
        <v/>
      </c>
      <c r="J162" s="7" t="str">
        <f t="shared" si="58"/>
        <v/>
      </c>
      <c r="K162" s="127" t="str">
        <f t="shared" si="59"/>
        <v/>
      </c>
      <c r="L162" s="127" t="str">
        <f>IF(NOT(ISERROR(VLOOKUP(B162,[2]Deflatores!G$42:H$64,2,FALSE))),VLOOKUP(B162,[2]Deflatores!G$42:H$64,2,FALSE),IF(OR(ISBLANK(C162),ISBLANK(B162)),"",VLOOKUP(C162,[2]Deflatores!G$4:H$38,2,FALSE)*H162+VLOOKUP(C162,[2]Deflatores!G$4:I$38,3,FALSE)))</f>
        <v/>
      </c>
      <c r="M162" s="10"/>
      <c r="N162" s="10"/>
      <c r="O162" s="6"/>
    </row>
    <row r="163" spans="1:15" x14ac:dyDescent="0.25">
      <c r="A163" s="121" t="s">
        <v>148</v>
      </c>
      <c r="B163" s="4"/>
      <c r="C163" s="4"/>
      <c r="D163" s="7"/>
      <c r="E163" s="7"/>
      <c r="F163" s="116" t="str">
        <f t="shared" ref="F163:F169" si="66">IF(ISBLANK(B163),"",IF(I163="L","Baixa",IF(I163="A","Média",IF(I163="","","Alta"))))</f>
        <v/>
      </c>
      <c r="G163" s="7" t="str">
        <f t="shared" ref="G163:G169" si="67">CONCATENATE(B163,I163)</f>
        <v/>
      </c>
      <c r="H163" s="7" t="str">
        <f t="shared" ref="H163:H169" si="68">IF(ISBLANK(B163),"",IF(B163="ALI",IF(I163="L",7,IF(I163="A",10,15)),IF(B163="AIE",IF(I163="L",5,IF(I163="A",7,10)),IF(B163="SE",IF(I163="L",4,IF(I163="A",5,7)),IF(OR(B163="EE",B163="CE"),IF(I163="L",3,IF(I163="A",4,6)),0)))))</f>
        <v/>
      </c>
      <c r="I163" s="116" t="str">
        <f t="shared" ref="I163:I169" si="69">IF(OR(ISBLANK(D163),ISBLANK(E163)),IF(OR(B163="ALI",B163="AIE"),"L",IF(OR(B163="EE",B163="SE",B163="CE"),"A","")),IF(B163="EE",IF(E163&gt;=3,IF(D163&gt;=5,"H","A"),IF(E163&gt;=2,IF(D163&gt;=16,"H",IF(D163&lt;=4,"L","A")),IF(D163&lt;=15,"L","A"))),IF(OR(B163="SE",B163="CE"),IF(E163&gt;=4,IF(D163&gt;=6,"H","A"),IF(E163&gt;=2,IF(D163&gt;=20,"H",IF(D163&lt;=5,"L","A")),IF(D163&lt;=19,"L","A"))),IF(OR(B163="ALI",B163="AIE"),IF(E163&gt;=6,IF(D163&gt;=20,"H","A"),IF(E163&gt;=2,IF(D163&gt;=51,"H",IF(D163&lt;=19,"L","A")),IF(D163&lt;=50,"L","A"))),""))))</f>
        <v/>
      </c>
      <c r="J163" s="7" t="str">
        <f t="shared" ref="J163:J169" si="70">CONCATENATE(B163,C163)</f>
        <v/>
      </c>
      <c r="K163" s="127" t="str">
        <f t="shared" ref="K163:K169" si="71">IF(OR(H163="",H163=0),L163,H163)</f>
        <v/>
      </c>
      <c r="L163" s="127" t="str">
        <f>IF(NOT(ISERROR(VLOOKUP(B163,[2]Deflatores!G$42:H$64,2,FALSE))),VLOOKUP(B163,[2]Deflatores!G$42:H$64,2,FALSE),IF(OR(ISBLANK(C163),ISBLANK(B163)),"",VLOOKUP(C163,[2]Deflatores!G$4:H$38,2,FALSE)*H163+VLOOKUP(C163,[2]Deflatores!G$4:I$38,3,FALSE)))</f>
        <v/>
      </c>
      <c r="M163" s="10"/>
      <c r="N163" s="10"/>
      <c r="O163" s="6"/>
    </row>
    <row r="164" spans="1:15" x14ac:dyDescent="0.25">
      <c r="A164" s="119" t="s">
        <v>319</v>
      </c>
      <c r="B164" s="4" t="s">
        <v>66</v>
      </c>
      <c r="C164" s="4" t="s">
        <v>47</v>
      </c>
      <c r="D164" s="7">
        <v>20</v>
      </c>
      <c r="E164" s="7">
        <v>4</v>
      </c>
      <c r="F164" s="116" t="str">
        <f t="shared" si="66"/>
        <v>Alta</v>
      </c>
      <c r="G164" s="7" t="str">
        <f t="shared" si="67"/>
        <v>EEH</v>
      </c>
      <c r="H164" s="7">
        <f t="shared" si="68"/>
        <v>6</v>
      </c>
      <c r="I164" s="116" t="str">
        <f t="shared" si="69"/>
        <v>H</v>
      </c>
      <c r="J164" s="7" t="str">
        <f t="shared" si="70"/>
        <v>EEI</v>
      </c>
      <c r="K164" s="127">
        <f t="shared" si="71"/>
        <v>6</v>
      </c>
      <c r="L164" s="127">
        <f>IF(NOT(ISERROR(VLOOKUP(B164,Deflatores!G$42:H$64,2,FALSE))),VLOOKUP(B164,Deflatores!G$42:H$64,2,FALSE),IF(OR(ISBLANK(C164),ISBLANK(B164)),"",VLOOKUP(C164,Deflatores!G$4:H$38,2,FALSE)*H164+VLOOKUP(C164,Deflatores!G$4:I$38,3,FALSE)))</f>
        <v>6</v>
      </c>
      <c r="M164" s="10"/>
      <c r="N164" s="10"/>
      <c r="O164" s="6"/>
    </row>
    <row r="165" spans="1:15" x14ac:dyDescent="0.25">
      <c r="A165" s="128" t="s">
        <v>360</v>
      </c>
      <c r="B165" s="4" t="s">
        <v>49</v>
      </c>
      <c r="C165" s="4" t="s">
        <v>47</v>
      </c>
      <c r="D165" s="7">
        <v>5</v>
      </c>
      <c r="E165" s="7">
        <v>1</v>
      </c>
      <c r="F165" s="116" t="str">
        <f t="shared" si="66"/>
        <v>Baixa</v>
      </c>
      <c r="G165" s="7" t="str">
        <f t="shared" si="67"/>
        <v>CEL</v>
      </c>
      <c r="H165" s="7">
        <f t="shared" si="68"/>
        <v>3</v>
      </c>
      <c r="I165" s="116" t="str">
        <f t="shared" si="69"/>
        <v>L</v>
      </c>
      <c r="J165" s="7" t="str">
        <f t="shared" si="70"/>
        <v>CEI</v>
      </c>
      <c r="K165" s="127">
        <f t="shared" si="71"/>
        <v>3</v>
      </c>
      <c r="L165" s="127">
        <f>IF(NOT(ISERROR(VLOOKUP(B165,[3]Deflatores!G$42:H$64,2,FALSE))),VLOOKUP(B165,[3]Deflatores!G$42:H$64,2,FALSE),IF(OR(ISBLANK(C165),ISBLANK(B165)),"",VLOOKUP(C165,[3]Deflatores!G$4:H$38,2,FALSE)*H165+VLOOKUP(C165,[3]Deflatores!G$4:I$38,3,FALSE)))</f>
        <v>3</v>
      </c>
      <c r="M165" s="10"/>
      <c r="N165" s="10"/>
      <c r="O165" s="6" t="s">
        <v>358</v>
      </c>
    </row>
    <row r="166" spans="1:15" x14ac:dyDescent="0.25">
      <c r="A166" s="119" t="s">
        <v>320</v>
      </c>
      <c r="B166" s="4" t="s">
        <v>66</v>
      </c>
      <c r="C166" s="4" t="s">
        <v>47</v>
      </c>
      <c r="D166" s="7">
        <v>14</v>
      </c>
      <c r="E166" s="7">
        <v>4</v>
      </c>
      <c r="F166" s="116" t="str">
        <f t="shared" si="66"/>
        <v>Alta</v>
      </c>
      <c r="G166" s="7" t="str">
        <f t="shared" si="67"/>
        <v>EEH</v>
      </c>
      <c r="H166" s="7">
        <f t="shared" si="68"/>
        <v>6</v>
      </c>
      <c r="I166" s="116" t="str">
        <f t="shared" si="69"/>
        <v>H</v>
      </c>
      <c r="J166" s="7" t="str">
        <f t="shared" si="70"/>
        <v>EEI</v>
      </c>
      <c r="K166" s="127">
        <f t="shared" si="71"/>
        <v>6</v>
      </c>
      <c r="L166" s="127">
        <f>IF(NOT(ISERROR(VLOOKUP(B166,Deflatores!G$42:H$64,2,FALSE))),VLOOKUP(B166,Deflatores!G$42:H$64,2,FALSE),IF(OR(ISBLANK(C166),ISBLANK(B166)),"",VLOOKUP(C166,Deflatores!G$4:H$38,2,FALSE)*H166+VLOOKUP(C166,Deflatores!G$4:I$38,3,FALSE)))</f>
        <v>6</v>
      </c>
      <c r="M166" s="10"/>
      <c r="N166" s="10"/>
      <c r="O166" s="6"/>
    </row>
    <row r="167" spans="1:15" s="137" customFormat="1" x14ac:dyDescent="0.25">
      <c r="A167" s="128" t="s">
        <v>321</v>
      </c>
      <c r="B167" s="4" t="s">
        <v>49</v>
      </c>
      <c r="C167" s="4" t="s">
        <v>47</v>
      </c>
      <c r="D167" s="7">
        <v>15</v>
      </c>
      <c r="E167" s="7">
        <v>4</v>
      </c>
      <c r="F167" s="116" t="str">
        <f t="shared" si="66"/>
        <v>Alta</v>
      </c>
      <c r="G167" s="7" t="str">
        <f t="shared" si="67"/>
        <v>CEH</v>
      </c>
      <c r="H167" s="7">
        <f t="shared" si="68"/>
        <v>6</v>
      </c>
      <c r="I167" s="116" t="str">
        <f t="shared" si="69"/>
        <v>H</v>
      </c>
      <c r="J167" s="7" t="str">
        <f t="shared" si="70"/>
        <v>CEI</v>
      </c>
      <c r="K167" s="127">
        <f t="shared" si="71"/>
        <v>6</v>
      </c>
      <c r="L167" s="127">
        <f>IF(NOT(ISERROR(VLOOKUP(B167,Deflatores!G$42:H$64,2,FALSE))),VLOOKUP(B167,Deflatores!G$42:H$64,2,FALSE),IF(OR(ISBLANK(C167),ISBLANK(B167)),"",VLOOKUP(C167,Deflatores!G$4:H$38,2,FALSE)*H167+VLOOKUP(C167,Deflatores!G$4:I$38,3,FALSE)))</f>
        <v>6</v>
      </c>
      <c r="M167" s="135"/>
      <c r="N167" s="135"/>
      <c r="O167" s="136"/>
    </row>
    <row r="168" spans="1:15" x14ac:dyDescent="0.25">
      <c r="A168" s="119" t="s">
        <v>322</v>
      </c>
      <c r="B168" s="4" t="s">
        <v>49</v>
      </c>
      <c r="C168" s="4" t="s">
        <v>47</v>
      </c>
      <c r="D168" s="7">
        <v>17</v>
      </c>
      <c r="E168" s="7">
        <v>4</v>
      </c>
      <c r="F168" s="116" t="str">
        <f t="shared" si="66"/>
        <v>Alta</v>
      </c>
      <c r="G168" s="7" t="str">
        <f t="shared" si="67"/>
        <v>CEH</v>
      </c>
      <c r="H168" s="7">
        <f t="shared" si="68"/>
        <v>6</v>
      </c>
      <c r="I168" s="116" t="str">
        <f t="shared" si="69"/>
        <v>H</v>
      </c>
      <c r="J168" s="7" t="str">
        <f t="shared" si="70"/>
        <v>CEI</v>
      </c>
      <c r="K168" s="127">
        <f t="shared" si="71"/>
        <v>6</v>
      </c>
      <c r="L168" s="127">
        <f>IF(NOT(ISERROR(VLOOKUP(B168,Deflatores!G$42:H$64,2,FALSE))),VLOOKUP(B168,Deflatores!G$42:H$64,2,FALSE),IF(OR(ISBLANK(C168),ISBLANK(B168)),"",VLOOKUP(C168,Deflatores!G$4:H$38,2,FALSE)*H168+VLOOKUP(C168,Deflatores!G$4:I$38,3,FALSE)))</f>
        <v>6</v>
      </c>
      <c r="M168" s="10"/>
      <c r="N168" s="10"/>
      <c r="O168" s="6"/>
    </row>
    <row r="169" spans="1:15" x14ac:dyDescent="0.25">
      <c r="A169" s="119"/>
      <c r="B169" s="4"/>
      <c r="C169" s="4"/>
      <c r="D169" s="7"/>
      <c r="E169" s="7"/>
      <c r="F169" s="116" t="str">
        <f t="shared" si="66"/>
        <v/>
      </c>
      <c r="G169" s="7" t="str">
        <f t="shared" si="67"/>
        <v/>
      </c>
      <c r="H169" s="7" t="str">
        <f t="shared" si="68"/>
        <v/>
      </c>
      <c r="I169" s="116" t="str">
        <f t="shared" si="69"/>
        <v/>
      </c>
      <c r="J169" s="7" t="str">
        <f t="shared" si="70"/>
        <v/>
      </c>
      <c r="K169" s="127" t="str">
        <f t="shared" si="71"/>
        <v/>
      </c>
      <c r="L169" s="127" t="str">
        <f>IF(NOT(ISERROR(VLOOKUP(B169,[2]Deflatores!G$42:H$64,2,FALSE))),VLOOKUP(B169,[2]Deflatores!G$42:H$64,2,FALSE),IF(OR(ISBLANK(C169),ISBLANK(B169)),"",VLOOKUP(C169,[2]Deflatores!G$4:H$38,2,FALSE)*H169+VLOOKUP(C169,[2]Deflatores!G$4:I$38,3,FALSE)))</f>
        <v/>
      </c>
      <c r="M169" s="10"/>
      <c r="N169" s="10"/>
      <c r="O169" s="6"/>
    </row>
    <row r="170" spans="1:15" x14ac:dyDescent="0.25">
      <c r="A170" s="121" t="s">
        <v>149</v>
      </c>
      <c r="B170" s="4"/>
      <c r="C170" s="4"/>
      <c r="D170" s="7"/>
      <c r="E170" s="7"/>
      <c r="F170" s="116" t="str">
        <f t="shared" si="54"/>
        <v/>
      </c>
      <c r="G170" s="7" t="str">
        <f t="shared" si="55"/>
        <v/>
      </c>
      <c r="H170" s="7" t="str">
        <f t="shared" si="56"/>
        <v/>
      </c>
      <c r="I170" s="116" t="str">
        <f t="shared" si="57"/>
        <v/>
      </c>
      <c r="J170" s="7" t="str">
        <f t="shared" si="58"/>
        <v/>
      </c>
      <c r="K170" s="127" t="str">
        <f t="shared" si="59"/>
        <v/>
      </c>
      <c r="L170" s="127" t="str">
        <f>IF(NOT(ISERROR(VLOOKUP(B170,[2]Deflatores!G$42:H$64,2,FALSE))),VLOOKUP(B170,[2]Deflatores!G$42:H$64,2,FALSE),IF(OR(ISBLANK(C170),ISBLANK(B170)),"",VLOOKUP(C170,[2]Deflatores!G$4:H$38,2,FALSE)*H170+VLOOKUP(C170,[2]Deflatores!G$4:I$38,3,FALSE)))</f>
        <v/>
      </c>
      <c r="M170" s="10"/>
      <c r="N170" s="10"/>
      <c r="O170" s="6"/>
    </row>
    <row r="171" spans="1:15" ht="22" x14ac:dyDescent="0.25">
      <c r="A171" s="119" t="s">
        <v>323</v>
      </c>
      <c r="B171" s="4" t="s">
        <v>143</v>
      </c>
      <c r="C171" s="4" t="s">
        <v>47</v>
      </c>
      <c r="D171" s="7">
        <v>8</v>
      </c>
      <c r="E171" s="7">
        <v>2</v>
      </c>
      <c r="F171" s="116" t="str">
        <f t="shared" si="54"/>
        <v>Média</v>
      </c>
      <c r="G171" s="7" t="str">
        <f t="shared" si="55"/>
        <v>SEA</v>
      </c>
      <c r="H171" s="7">
        <f t="shared" si="56"/>
        <v>5</v>
      </c>
      <c r="I171" s="116" t="str">
        <f t="shared" si="57"/>
        <v>A</v>
      </c>
      <c r="J171" s="7" t="str">
        <f t="shared" si="58"/>
        <v>SEI</v>
      </c>
      <c r="K171" s="127">
        <f t="shared" si="59"/>
        <v>5</v>
      </c>
      <c r="L171" s="127">
        <f>IF(NOT(ISERROR(VLOOKUP(B171,Deflatores!G$42:H$64,2,FALSE))),VLOOKUP(B171,Deflatores!G$42:H$64,2,FALSE),IF(OR(ISBLANK(C171),ISBLANK(B171)),"",VLOOKUP(C171,Deflatores!G$4:H$38,2,FALSE)*H171+VLOOKUP(C171,Deflatores!G$4:I$38,3,FALSE)))</f>
        <v>5</v>
      </c>
      <c r="M171" s="10"/>
      <c r="N171" s="10"/>
      <c r="O171" s="6" t="s">
        <v>144</v>
      </c>
    </row>
    <row r="172" spans="1:15" x14ac:dyDescent="0.25">
      <c r="A172" s="128" t="s">
        <v>324</v>
      </c>
      <c r="B172" s="4" t="s">
        <v>49</v>
      </c>
      <c r="C172" s="4" t="s">
        <v>47</v>
      </c>
      <c r="D172" s="7">
        <v>3</v>
      </c>
      <c r="E172" s="7">
        <v>1</v>
      </c>
      <c r="F172" s="116" t="str">
        <f t="shared" si="54"/>
        <v>Baixa</v>
      </c>
      <c r="G172" s="7" t="str">
        <f t="shared" si="55"/>
        <v>CEL</v>
      </c>
      <c r="H172" s="7">
        <f t="shared" si="56"/>
        <v>3</v>
      </c>
      <c r="I172" s="116" t="str">
        <f t="shared" si="57"/>
        <v>L</v>
      </c>
      <c r="J172" s="7" t="str">
        <f t="shared" si="58"/>
        <v>CEI</v>
      </c>
      <c r="K172" s="127">
        <f t="shared" si="59"/>
        <v>3</v>
      </c>
      <c r="L172" s="127">
        <f>IF(NOT(ISERROR(VLOOKUP(B172,Deflatores!G$42:H$64,2,FALSE))),VLOOKUP(B172,Deflatores!G$42:H$64,2,FALSE),IF(OR(ISBLANK(C172),ISBLANK(B172)),"",VLOOKUP(C172,Deflatores!G$4:H$38,2,FALSE)*H172+VLOOKUP(C172,Deflatores!G$4:I$38,3,FALSE)))</f>
        <v>3</v>
      </c>
      <c r="M172" s="10"/>
      <c r="N172" s="10"/>
      <c r="O172" s="6"/>
    </row>
    <row r="173" spans="1:15" x14ac:dyDescent="0.25">
      <c r="A173" s="119" t="s">
        <v>150</v>
      </c>
      <c r="B173" s="4" t="s">
        <v>66</v>
      </c>
      <c r="C173" s="4" t="s">
        <v>47</v>
      </c>
      <c r="D173" s="7">
        <v>3</v>
      </c>
      <c r="E173" s="7">
        <v>1</v>
      </c>
      <c r="F173" s="116" t="str">
        <f t="shared" si="54"/>
        <v>Baixa</v>
      </c>
      <c r="G173" s="7" t="str">
        <f t="shared" si="55"/>
        <v>EEL</v>
      </c>
      <c r="H173" s="7">
        <f t="shared" si="56"/>
        <v>3</v>
      </c>
      <c r="I173" s="116" t="str">
        <f t="shared" si="57"/>
        <v>L</v>
      </c>
      <c r="J173" s="7" t="str">
        <f t="shared" si="58"/>
        <v>EEI</v>
      </c>
      <c r="K173" s="127">
        <f t="shared" si="59"/>
        <v>3</v>
      </c>
      <c r="L173" s="127">
        <f>IF(NOT(ISERROR(VLOOKUP(B173,Deflatores!G$42:H$64,2,FALSE))),VLOOKUP(B173,Deflatores!G$42:H$64,2,FALSE),IF(OR(ISBLANK(C173),ISBLANK(B173)),"",VLOOKUP(C173,Deflatores!G$4:H$38,2,FALSE)*H173+VLOOKUP(C173,Deflatores!G$4:I$38,3,FALSE)))</f>
        <v>3</v>
      </c>
      <c r="M173" s="10"/>
      <c r="N173" s="10"/>
      <c r="O173" s="6"/>
    </row>
    <row r="174" spans="1:15" x14ac:dyDescent="0.25">
      <c r="A174" s="119"/>
      <c r="B174" s="4"/>
      <c r="C174" s="4"/>
      <c r="D174" s="7"/>
      <c r="E174" s="7"/>
      <c r="F174" s="116" t="str">
        <f t="shared" si="54"/>
        <v/>
      </c>
      <c r="G174" s="7" t="str">
        <f t="shared" si="55"/>
        <v/>
      </c>
      <c r="H174" s="7" t="str">
        <f t="shared" si="56"/>
        <v/>
      </c>
      <c r="I174" s="116" t="str">
        <f t="shared" si="57"/>
        <v/>
      </c>
      <c r="J174" s="7" t="str">
        <f t="shared" si="58"/>
        <v/>
      </c>
      <c r="K174" s="127" t="str">
        <f t="shared" si="59"/>
        <v/>
      </c>
      <c r="L174" s="127" t="str">
        <f>IF(NOT(ISERROR(VLOOKUP(B174,[2]Deflatores!G$42:H$64,2,FALSE))),VLOOKUP(B174,[2]Deflatores!G$42:H$64,2,FALSE),IF(OR(ISBLANK(C174),ISBLANK(B174)),"",VLOOKUP(C174,[2]Deflatores!G$4:H$38,2,FALSE)*H174+VLOOKUP(C174,[2]Deflatores!G$4:I$38,3,FALSE)))</f>
        <v/>
      </c>
      <c r="M174" s="10"/>
      <c r="N174" s="10"/>
      <c r="O174" s="6"/>
    </row>
    <row r="175" spans="1:15" x14ac:dyDescent="0.25">
      <c r="A175" s="121" t="s">
        <v>330</v>
      </c>
      <c r="B175" s="4"/>
      <c r="C175" s="4"/>
      <c r="D175" s="7"/>
      <c r="E175" s="7"/>
      <c r="F175" s="116" t="str">
        <f t="shared" si="54"/>
        <v/>
      </c>
      <c r="G175" s="7" t="str">
        <f t="shared" si="55"/>
        <v/>
      </c>
      <c r="H175" s="7" t="str">
        <f t="shared" si="56"/>
        <v/>
      </c>
      <c r="I175" s="116" t="str">
        <f t="shared" si="57"/>
        <v/>
      </c>
      <c r="J175" s="7" t="str">
        <f t="shared" si="58"/>
        <v/>
      </c>
      <c r="K175" s="127" t="str">
        <f t="shared" si="59"/>
        <v/>
      </c>
      <c r="L175" s="127" t="str">
        <f>IF(NOT(ISERROR(VLOOKUP(B175,[3]Deflatores!G$42:H$64,2,FALSE))),VLOOKUP(B175,[3]Deflatores!G$42:H$64,2,FALSE),IF(OR(ISBLANK(C175),ISBLANK(B175)),"",VLOOKUP(C175,[3]Deflatores!G$4:H$38,2,FALSE)*H175+VLOOKUP(C175,[3]Deflatores!G$4:I$38,3,FALSE)))</f>
        <v/>
      </c>
      <c r="M175" s="10"/>
      <c r="N175" s="10"/>
      <c r="O175" s="6"/>
    </row>
    <row r="176" spans="1:15" x14ac:dyDescent="0.25">
      <c r="A176" s="119" t="s">
        <v>331</v>
      </c>
      <c r="B176" s="4" t="s">
        <v>49</v>
      </c>
      <c r="C176" s="4" t="s">
        <v>47</v>
      </c>
      <c r="D176" s="7">
        <v>12</v>
      </c>
      <c r="E176" s="7">
        <v>4</v>
      </c>
      <c r="F176" s="116" t="str">
        <f t="shared" si="54"/>
        <v>Alta</v>
      </c>
      <c r="G176" s="7" t="str">
        <f t="shared" si="55"/>
        <v>CEH</v>
      </c>
      <c r="H176" s="7">
        <f t="shared" si="56"/>
        <v>6</v>
      </c>
      <c r="I176" s="116" t="str">
        <f t="shared" si="57"/>
        <v>H</v>
      </c>
      <c r="J176" s="7" t="str">
        <f t="shared" si="58"/>
        <v>CEI</v>
      </c>
      <c r="K176" s="127">
        <f t="shared" si="59"/>
        <v>6</v>
      </c>
      <c r="L176" s="127">
        <f>IF(NOT(ISERROR(VLOOKUP(B176,[3]Deflatores!G$42:H$64,2,FALSE))),VLOOKUP(B176,[3]Deflatores!G$42:H$64,2,FALSE),IF(OR(ISBLANK(C176),ISBLANK(B176)),"",VLOOKUP(C176,[3]Deflatores!G$4:H$38,2,FALSE)*H176+VLOOKUP(C176,[3]Deflatores!G$4:I$38,3,FALSE)))</f>
        <v>6</v>
      </c>
      <c r="M176" s="10"/>
      <c r="N176" s="10"/>
      <c r="O176" s="6"/>
    </row>
    <row r="177" spans="1:15" x14ac:dyDescent="0.25">
      <c r="A177" s="119" t="s">
        <v>332</v>
      </c>
      <c r="B177" s="4" t="s">
        <v>66</v>
      </c>
      <c r="C177" s="4" t="s">
        <v>47</v>
      </c>
      <c r="D177" s="7">
        <v>3</v>
      </c>
      <c r="E177" s="7">
        <v>1</v>
      </c>
      <c r="F177" s="116" t="str">
        <f t="shared" si="54"/>
        <v>Baixa</v>
      </c>
      <c r="G177" s="7" t="str">
        <f t="shared" si="55"/>
        <v>EEL</v>
      </c>
      <c r="H177" s="7">
        <f t="shared" si="56"/>
        <v>3</v>
      </c>
      <c r="I177" s="116" t="str">
        <f t="shared" si="57"/>
        <v>L</v>
      </c>
      <c r="J177" s="7" t="str">
        <f t="shared" si="58"/>
        <v>EEI</v>
      </c>
      <c r="K177" s="127">
        <f t="shared" si="59"/>
        <v>3</v>
      </c>
      <c r="L177" s="127">
        <f>IF(NOT(ISERROR(VLOOKUP(B177,[3]Deflatores!G$42:H$64,2,FALSE))),VLOOKUP(B177,[3]Deflatores!G$42:H$64,2,FALSE),IF(OR(ISBLANK(C177),ISBLANK(B177)),"",VLOOKUP(C177,[3]Deflatores!G$4:H$38,2,FALSE)*H177+VLOOKUP(C177,[3]Deflatores!G$4:I$38,3,FALSE)))</f>
        <v>3</v>
      </c>
      <c r="M177" s="10"/>
      <c r="N177" s="10"/>
      <c r="O177" s="6"/>
    </row>
    <row r="178" spans="1:15" x14ac:dyDescent="0.25">
      <c r="A178" s="119" t="s">
        <v>319</v>
      </c>
      <c r="B178" s="4" t="s">
        <v>66</v>
      </c>
      <c r="C178" s="4" t="s">
        <v>47</v>
      </c>
      <c r="D178" s="7">
        <v>18</v>
      </c>
      <c r="E178" s="7">
        <v>4</v>
      </c>
      <c r="F178" s="116" t="str">
        <f t="shared" si="54"/>
        <v>Alta</v>
      </c>
      <c r="G178" s="7" t="str">
        <f t="shared" si="55"/>
        <v>EEH</v>
      </c>
      <c r="H178" s="7">
        <f t="shared" si="56"/>
        <v>6</v>
      </c>
      <c r="I178" s="116" t="str">
        <f t="shared" si="57"/>
        <v>H</v>
      </c>
      <c r="J178" s="7" t="str">
        <f t="shared" si="58"/>
        <v>EEI</v>
      </c>
      <c r="K178" s="127">
        <f t="shared" si="59"/>
        <v>6</v>
      </c>
      <c r="L178" s="127">
        <f>IF(NOT(ISERROR(VLOOKUP(B178,[3]Deflatores!G$42:H$64,2,FALSE))),VLOOKUP(B178,[3]Deflatores!G$42:H$64,2,FALSE),IF(OR(ISBLANK(C178),ISBLANK(B178)),"",VLOOKUP(C178,[3]Deflatores!G$4:H$38,2,FALSE)*H178+VLOOKUP(C178,[3]Deflatores!G$4:I$38,3,FALSE)))</f>
        <v>6</v>
      </c>
      <c r="M178" s="10"/>
      <c r="N178" s="10"/>
      <c r="O178" s="6"/>
    </row>
    <row r="179" spans="1:15" x14ac:dyDescent="0.25">
      <c r="A179" s="119" t="s">
        <v>333</v>
      </c>
      <c r="B179" s="4" t="s">
        <v>66</v>
      </c>
      <c r="C179" s="4" t="s">
        <v>47</v>
      </c>
      <c r="D179" s="7">
        <v>18</v>
      </c>
      <c r="E179" s="7">
        <v>4</v>
      </c>
      <c r="F179" s="116" t="str">
        <f t="shared" si="54"/>
        <v>Alta</v>
      </c>
      <c r="G179" s="7" t="str">
        <f t="shared" si="55"/>
        <v>EEH</v>
      </c>
      <c r="H179" s="7">
        <f t="shared" si="56"/>
        <v>6</v>
      </c>
      <c r="I179" s="116" t="str">
        <f t="shared" si="57"/>
        <v>H</v>
      </c>
      <c r="J179" s="7" t="str">
        <f t="shared" si="58"/>
        <v>EEI</v>
      </c>
      <c r="K179" s="127">
        <f t="shared" si="59"/>
        <v>6</v>
      </c>
      <c r="L179" s="127">
        <f>IF(NOT(ISERROR(VLOOKUP(B179,[3]Deflatores!G$42:H$64,2,FALSE))),VLOOKUP(B179,[3]Deflatores!G$42:H$64,2,FALSE),IF(OR(ISBLANK(C179),ISBLANK(B179)),"",VLOOKUP(C179,[3]Deflatores!G$4:H$38,2,FALSE)*H179+VLOOKUP(C179,[3]Deflatores!G$4:I$38,3,FALSE)))</f>
        <v>6</v>
      </c>
      <c r="M179" s="10"/>
      <c r="N179" s="10"/>
      <c r="O179" s="6"/>
    </row>
    <row r="180" spans="1:15" x14ac:dyDescent="0.25">
      <c r="A180" s="128" t="s">
        <v>334</v>
      </c>
      <c r="B180" s="4" t="s">
        <v>49</v>
      </c>
      <c r="C180" s="4" t="s">
        <v>47</v>
      </c>
      <c r="D180" s="7">
        <v>18</v>
      </c>
      <c r="E180" s="7">
        <v>4</v>
      </c>
      <c r="F180" s="116" t="str">
        <f t="shared" si="54"/>
        <v>Alta</v>
      </c>
      <c r="G180" s="7" t="str">
        <f t="shared" si="55"/>
        <v>CEH</v>
      </c>
      <c r="H180" s="7">
        <f t="shared" si="56"/>
        <v>6</v>
      </c>
      <c r="I180" s="116" t="str">
        <f t="shared" si="57"/>
        <v>H</v>
      </c>
      <c r="J180" s="7" t="str">
        <f t="shared" si="58"/>
        <v>CEI</v>
      </c>
      <c r="K180" s="127">
        <f t="shared" si="59"/>
        <v>6</v>
      </c>
      <c r="L180" s="127">
        <f>IF(NOT(ISERROR(VLOOKUP(B180,[3]Deflatores!G$42:H$64,2,FALSE))),VLOOKUP(B180,[3]Deflatores!G$42:H$64,2,FALSE),IF(OR(ISBLANK(C180),ISBLANK(B180)),"",VLOOKUP(C180,[3]Deflatores!G$4:H$38,2,FALSE)*H180+VLOOKUP(C180,[3]Deflatores!G$4:I$38,3,FALSE)))</f>
        <v>6</v>
      </c>
      <c r="M180" s="10"/>
      <c r="N180" s="10"/>
      <c r="O180" s="6"/>
    </row>
    <row r="181" spans="1:15" x14ac:dyDescent="0.25">
      <c r="A181" s="119"/>
      <c r="B181" s="4"/>
      <c r="C181" s="4"/>
      <c r="D181" s="7"/>
      <c r="E181" s="7"/>
      <c r="F181" s="116" t="str">
        <f t="shared" si="54"/>
        <v/>
      </c>
      <c r="G181" s="7" t="str">
        <f t="shared" si="55"/>
        <v/>
      </c>
      <c r="H181" s="7" t="str">
        <f t="shared" si="56"/>
        <v/>
      </c>
      <c r="I181" s="116" t="str">
        <f t="shared" si="57"/>
        <v/>
      </c>
      <c r="J181" s="7" t="str">
        <f t="shared" si="58"/>
        <v/>
      </c>
      <c r="K181" s="127" t="str">
        <f t="shared" si="59"/>
        <v/>
      </c>
      <c r="L181" s="127" t="str">
        <f>IF(NOT(ISERROR(VLOOKUP(B181,[3]Deflatores!G$42:H$64,2,FALSE))),VLOOKUP(B181,[3]Deflatores!G$42:H$64,2,FALSE),IF(OR(ISBLANK(C181),ISBLANK(B181)),"",VLOOKUP(C181,[3]Deflatores!G$4:H$38,2,FALSE)*H181+VLOOKUP(C181,[3]Deflatores!G$4:I$38,3,FALSE)))</f>
        <v/>
      </c>
      <c r="M181" s="10"/>
      <c r="N181" s="10"/>
      <c r="O181" s="6"/>
    </row>
    <row r="182" spans="1:15" x14ac:dyDescent="0.25">
      <c r="A182" s="121" t="s">
        <v>335</v>
      </c>
      <c r="B182" s="4"/>
      <c r="C182" s="4"/>
      <c r="D182" s="7"/>
      <c r="E182" s="7"/>
      <c r="F182" s="116" t="str">
        <f t="shared" si="54"/>
        <v/>
      </c>
      <c r="G182" s="7" t="str">
        <f t="shared" si="55"/>
        <v/>
      </c>
      <c r="H182" s="7" t="str">
        <f t="shared" si="56"/>
        <v/>
      </c>
      <c r="I182" s="116" t="str">
        <f t="shared" si="57"/>
        <v/>
      </c>
      <c r="J182" s="7" t="str">
        <f t="shared" si="58"/>
        <v/>
      </c>
      <c r="K182" s="127" t="str">
        <f t="shared" si="59"/>
        <v/>
      </c>
      <c r="L182" s="127" t="str">
        <f>IF(NOT(ISERROR(VLOOKUP(B182,[3]Deflatores!G$42:H$64,2,FALSE))),VLOOKUP(B182,[3]Deflatores!G$42:H$64,2,FALSE),IF(OR(ISBLANK(C182),ISBLANK(B182)),"",VLOOKUP(C182,[3]Deflatores!G$4:H$38,2,FALSE)*H182+VLOOKUP(C182,[3]Deflatores!G$4:I$38,3,FALSE)))</f>
        <v/>
      </c>
      <c r="M182" s="10"/>
      <c r="N182" s="10"/>
      <c r="O182" s="6"/>
    </row>
    <row r="183" spans="1:15" x14ac:dyDescent="0.25">
      <c r="A183" s="119" t="s">
        <v>336</v>
      </c>
      <c r="B183" s="4" t="s">
        <v>66</v>
      </c>
      <c r="C183" s="4" t="s">
        <v>47</v>
      </c>
      <c r="D183" s="7">
        <v>25</v>
      </c>
      <c r="E183" s="7">
        <v>4</v>
      </c>
      <c r="F183" s="116" t="str">
        <f t="shared" si="54"/>
        <v>Alta</v>
      </c>
      <c r="G183" s="7" t="str">
        <f t="shared" si="55"/>
        <v>EEH</v>
      </c>
      <c r="H183" s="7">
        <f t="shared" si="56"/>
        <v>6</v>
      </c>
      <c r="I183" s="116" t="str">
        <f t="shared" si="57"/>
        <v>H</v>
      </c>
      <c r="J183" s="7" t="str">
        <f t="shared" si="58"/>
        <v>EEI</v>
      </c>
      <c r="K183" s="127">
        <f t="shared" si="59"/>
        <v>6</v>
      </c>
      <c r="L183" s="127">
        <f>IF(NOT(ISERROR(VLOOKUP(B183,[3]Deflatores!G$42:H$64,2,FALSE))),VLOOKUP(B183,[3]Deflatores!G$42:H$64,2,FALSE),IF(OR(ISBLANK(C183),ISBLANK(B183)),"",VLOOKUP(C183,[3]Deflatores!G$4:H$38,2,FALSE)*H183+VLOOKUP(C183,[3]Deflatores!G$4:I$38,3,FALSE)))</f>
        <v>6</v>
      </c>
      <c r="M183" s="10"/>
      <c r="N183" s="10"/>
      <c r="O183" s="6"/>
    </row>
    <row r="184" spans="1:15" x14ac:dyDescent="0.25">
      <c r="A184" s="119" t="s">
        <v>337</v>
      </c>
      <c r="B184" s="4" t="s">
        <v>66</v>
      </c>
      <c r="C184" s="4" t="s">
        <v>47</v>
      </c>
      <c r="D184" s="7">
        <v>25</v>
      </c>
      <c r="E184" s="7">
        <v>4</v>
      </c>
      <c r="F184" s="116" t="str">
        <f t="shared" si="54"/>
        <v>Alta</v>
      </c>
      <c r="G184" s="7" t="str">
        <f t="shared" si="55"/>
        <v>EEH</v>
      </c>
      <c r="H184" s="7">
        <f t="shared" si="56"/>
        <v>6</v>
      </c>
      <c r="I184" s="116" t="str">
        <f t="shared" si="57"/>
        <v>H</v>
      </c>
      <c r="J184" s="7" t="str">
        <f t="shared" si="58"/>
        <v>EEI</v>
      </c>
      <c r="K184" s="127">
        <f t="shared" si="59"/>
        <v>6</v>
      </c>
      <c r="L184" s="127">
        <f>IF(NOT(ISERROR(VLOOKUP(B184,[3]Deflatores!G$42:H$64,2,FALSE))),VLOOKUP(B184,[3]Deflatores!G$42:H$64,2,FALSE),IF(OR(ISBLANK(C184),ISBLANK(B184)),"",VLOOKUP(C184,[3]Deflatores!G$4:H$38,2,FALSE)*H184+VLOOKUP(C184,[3]Deflatores!G$4:I$38,3,FALSE)))</f>
        <v>6</v>
      </c>
      <c r="M184" s="10"/>
      <c r="N184" s="10"/>
      <c r="O184" s="6"/>
    </row>
    <row r="185" spans="1:15" x14ac:dyDescent="0.25">
      <c r="A185" s="128" t="s">
        <v>338</v>
      </c>
      <c r="B185" s="4" t="s">
        <v>49</v>
      </c>
      <c r="C185" s="4" t="s">
        <v>47</v>
      </c>
      <c r="D185" s="7">
        <v>25</v>
      </c>
      <c r="E185" s="7">
        <v>4</v>
      </c>
      <c r="F185" s="116" t="str">
        <f t="shared" si="54"/>
        <v>Alta</v>
      </c>
      <c r="G185" s="7" t="str">
        <f t="shared" si="55"/>
        <v>CEH</v>
      </c>
      <c r="H185" s="7">
        <f t="shared" si="56"/>
        <v>6</v>
      </c>
      <c r="I185" s="116" t="str">
        <f t="shared" si="57"/>
        <v>H</v>
      </c>
      <c r="J185" s="7" t="str">
        <f t="shared" si="58"/>
        <v>CEI</v>
      </c>
      <c r="K185" s="127">
        <f t="shared" si="59"/>
        <v>6</v>
      </c>
      <c r="L185" s="127">
        <f>IF(NOT(ISERROR(VLOOKUP(B185,[3]Deflatores!G$42:H$64,2,FALSE))),VLOOKUP(B185,[3]Deflatores!G$42:H$64,2,FALSE),IF(OR(ISBLANK(C185),ISBLANK(B185)),"",VLOOKUP(C185,[3]Deflatores!G$4:H$38,2,FALSE)*H185+VLOOKUP(C185,[3]Deflatores!G$4:I$38,3,FALSE)))</f>
        <v>6</v>
      </c>
      <c r="M185" s="10"/>
      <c r="N185" s="10"/>
      <c r="O185" s="6"/>
    </row>
    <row r="186" spans="1:15" x14ac:dyDescent="0.25">
      <c r="A186" s="119" t="s">
        <v>339</v>
      </c>
      <c r="B186" s="4" t="s">
        <v>66</v>
      </c>
      <c r="C186" s="4" t="s">
        <v>47</v>
      </c>
      <c r="D186" s="7">
        <v>20</v>
      </c>
      <c r="E186" s="7">
        <v>4</v>
      </c>
      <c r="F186" s="116" t="str">
        <f t="shared" si="54"/>
        <v>Alta</v>
      </c>
      <c r="G186" s="7" t="str">
        <f t="shared" si="55"/>
        <v>EEH</v>
      </c>
      <c r="H186" s="7">
        <f t="shared" si="56"/>
        <v>6</v>
      </c>
      <c r="I186" s="116" t="str">
        <f t="shared" si="57"/>
        <v>H</v>
      </c>
      <c r="J186" s="7" t="str">
        <f t="shared" si="58"/>
        <v>EEI</v>
      </c>
      <c r="K186" s="127">
        <f t="shared" si="59"/>
        <v>6</v>
      </c>
      <c r="L186" s="127">
        <f>IF(NOT(ISERROR(VLOOKUP(B186,[3]Deflatores!G$42:H$64,2,FALSE))),VLOOKUP(B186,[3]Deflatores!G$42:H$64,2,FALSE),IF(OR(ISBLANK(C186),ISBLANK(B186)),"",VLOOKUP(C186,[3]Deflatores!G$4:H$38,2,FALSE)*H186+VLOOKUP(C186,[3]Deflatores!G$4:I$38,3,FALSE)))</f>
        <v>6</v>
      </c>
      <c r="M186" s="10"/>
      <c r="N186" s="10"/>
      <c r="O186" s="6"/>
    </row>
    <row r="187" spans="1:15" x14ac:dyDescent="0.25">
      <c r="A187" s="119" t="s">
        <v>340</v>
      </c>
      <c r="B187" s="4" t="s">
        <v>66</v>
      </c>
      <c r="C187" s="4" t="s">
        <v>47</v>
      </c>
      <c r="D187" s="7">
        <v>20</v>
      </c>
      <c r="E187" s="7">
        <v>4</v>
      </c>
      <c r="F187" s="116" t="str">
        <f t="shared" si="54"/>
        <v>Alta</v>
      </c>
      <c r="G187" s="7" t="str">
        <f t="shared" si="55"/>
        <v>EEH</v>
      </c>
      <c r="H187" s="7">
        <f t="shared" si="56"/>
        <v>6</v>
      </c>
      <c r="I187" s="116" t="str">
        <f t="shared" si="57"/>
        <v>H</v>
      </c>
      <c r="J187" s="7" t="str">
        <f t="shared" si="58"/>
        <v>EEI</v>
      </c>
      <c r="K187" s="127">
        <f t="shared" si="59"/>
        <v>6</v>
      </c>
      <c r="L187" s="127">
        <f>IF(NOT(ISERROR(VLOOKUP(B187,[3]Deflatores!G$42:H$64,2,FALSE))),VLOOKUP(B187,[3]Deflatores!G$42:H$64,2,FALSE),IF(OR(ISBLANK(C187),ISBLANK(B187)),"",VLOOKUP(C187,[3]Deflatores!G$4:H$38,2,FALSE)*H187+VLOOKUP(C187,[3]Deflatores!G$4:I$38,3,FALSE)))</f>
        <v>6</v>
      </c>
      <c r="M187" s="10"/>
      <c r="N187" s="10"/>
      <c r="O187" s="6"/>
    </row>
    <row r="188" spans="1:15" x14ac:dyDescent="0.25">
      <c r="A188" s="128" t="s">
        <v>341</v>
      </c>
      <c r="B188" s="4" t="s">
        <v>49</v>
      </c>
      <c r="C188" s="4" t="s">
        <v>47</v>
      </c>
      <c r="D188" s="7">
        <v>20</v>
      </c>
      <c r="E188" s="7">
        <v>4</v>
      </c>
      <c r="F188" s="116" t="str">
        <f t="shared" si="54"/>
        <v>Alta</v>
      </c>
      <c r="G188" s="7" t="str">
        <f t="shared" si="55"/>
        <v>CEH</v>
      </c>
      <c r="H188" s="7">
        <f t="shared" si="56"/>
        <v>6</v>
      </c>
      <c r="I188" s="116" t="str">
        <f t="shared" si="57"/>
        <v>H</v>
      </c>
      <c r="J188" s="7" t="str">
        <f t="shared" si="58"/>
        <v>CEI</v>
      </c>
      <c r="K188" s="127">
        <f t="shared" si="59"/>
        <v>6</v>
      </c>
      <c r="L188" s="127">
        <f>IF(NOT(ISERROR(VLOOKUP(B188,[3]Deflatores!G$42:H$64,2,FALSE))),VLOOKUP(B188,[3]Deflatores!G$42:H$64,2,FALSE),IF(OR(ISBLANK(C188),ISBLANK(B188)),"",VLOOKUP(C188,[3]Deflatores!G$4:H$38,2,FALSE)*H188+VLOOKUP(C188,[3]Deflatores!G$4:I$38,3,FALSE)))</f>
        <v>6</v>
      </c>
      <c r="M188" s="10"/>
      <c r="N188" s="10"/>
      <c r="O188" s="6"/>
    </row>
    <row r="189" spans="1:15" x14ac:dyDescent="0.25">
      <c r="A189" s="119"/>
      <c r="B189" s="4"/>
      <c r="C189" s="4"/>
      <c r="D189" s="7"/>
      <c r="E189" s="7"/>
      <c r="F189" s="116" t="str">
        <f t="shared" si="54"/>
        <v/>
      </c>
      <c r="G189" s="7" t="str">
        <f t="shared" si="55"/>
        <v/>
      </c>
      <c r="H189" s="7" t="str">
        <f t="shared" si="56"/>
        <v/>
      </c>
      <c r="I189" s="116" t="str">
        <f t="shared" si="57"/>
        <v/>
      </c>
      <c r="J189" s="7" t="str">
        <f t="shared" si="58"/>
        <v/>
      </c>
      <c r="K189" s="127" t="str">
        <f t="shared" si="59"/>
        <v/>
      </c>
      <c r="L189" s="127" t="str">
        <f>IF(NOT(ISERROR(VLOOKUP(B189,[3]Deflatores!G$42:H$64,2,FALSE))),VLOOKUP(B189,[3]Deflatores!G$42:H$64,2,FALSE),IF(OR(ISBLANK(C189),ISBLANK(B189)),"",VLOOKUP(C189,[3]Deflatores!G$4:H$38,2,FALSE)*H189+VLOOKUP(C189,[3]Deflatores!G$4:I$38,3,FALSE)))</f>
        <v/>
      </c>
      <c r="M189" s="10"/>
      <c r="N189" s="10"/>
      <c r="O189" s="6"/>
    </row>
    <row r="190" spans="1:15" x14ac:dyDescent="0.25">
      <c r="A190" s="121" t="s">
        <v>342</v>
      </c>
      <c r="B190" s="4"/>
      <c r="C190" s="4"/>
      <c r="D190" s="7"/>
      <c r="E190" s="7"/>
      <c r="F190" s="116" t="str">
        <f t="shared" si="54"/>
        <v/>
      </c>
      <c r="G190" s="7" t="str">
        <f t="shared" si="55"/>
        <v/>
      </c>
      <c r="H190" s="7" t="str">
        <f t="shared" si="56"/>
        <v/>
      </c>
      <c r="I190" s="116" t="str">
        <f t="shared" si="57"/>
        <v/>
      </c>
      <c r="J190" s="7" t="str">
        <f t="shared" si="58"/>
        <v/>
      </c>
      <c r="K190" s="127" t="str">
        <f t="shared" si="59"/>
        <v/>
      </c>
      <c r="L190" s="127" t="str">
        <f>IF(NOT(ISERROR(VLOOKUP(B190,[3]Deflatores!G$42:H$64,2,FALSE))),VLOOKUP(B190,[3]Deflatores!G$42:H$64,2,FALSE),IF(OR(ISBLANK(C190),ISBLANK(B190)),"",VLOOKUP(C190,[3]Deflatores!G$4:H$38,2,FALSE)*H190+VLOOKUP(C190,[3]Deflatores!G$4:I$38,3,FALSE)))</f>
        <v/>
      </c>
      <c r="M190" s="10"/>
      <c r="N190" s="10"/>
      <c r="O190" s="6"/>
    </row>
    <row r="191" spans="1:15" x14ac:dyDescent="0.25">
      <c r="A191" s="119" t="s">
        <v>343</v>
      </c>
      <c r="B191" s="4" t="s">
        <v>66</v>
      </c>
      <c r="C191" s="4" t="s">
        <v>47</v>
      </c>
      <c r="D191" s="7">
        <v>16</v>
      </c>
      <c r="E191" s="7">
        <v>4</v>
      </c>
      <c r="F191" s="116" t="str">
        <f t="shared" si="54"/>
        <v>Alta</v>
      </c>
      <c r="G191" s="7" t="str">
        <f t="shared" si="55"/>
        <v>EEH</v>
      </c>
      <c r="H191" s="7">
        <f t="shared" si="56"/>
        <v>6</v>
      </c>
      <c r="I191" s="116" t="str">
        <f t="shared" si="57"/>
        <v>H</v>
      </c>
      <c r="J191" s="7" t="str">
        <f t="shared" si="58"/>
        <v>EEI</v>
      </c>
      <c r="K191" s="127">
        <f t="shared" si="59"/>
        <v>6</v>
      </c>
      <c r="L191" s="127">
        <f>IF(NOT(ISERROR(VLOOKUP(B191,[3]Deflatores!G$42:H$64,2,FALSE))),VLOOKUP(B191,[3]Deflatores!G$42:H$64,2,FALSE),IF(OR(ISBLANK(C191),ISBLANK(B191)),"",VLOOKUP(C191,[3]Deflatores!G$4:H$38,2,FALSE)*H191+VLOOKUP(C191,[3]Deflatores!G$4:I$38,3,FALSE)))</f>
        <v>6</v>
      </c>
      <c r="M191" s="10"/>
      <c r="N191" s="10"/>
      <c r="O191" s="6"/>
    </row>
    <row r="192" spans="1:15" x14ac:dyDescent="0.25">
      <c r="A192" s="119" t="s">
        <v>344</v>
      </c>
      <c r="B192" s="4" t="s">
        <v>66</v>
      </c>
      <c r="C192" s="4" t="s">
        <v>47</v>
      </c>
      <c r="D192" s="7">
        <v>16</v>
      </c>
      <c r="E192" s="7">
        <v>4</v>
      </c>
      <c r="F192" s="116" t="str">
        <f t="shared" si="54"/>
        <v>Alta</v>
      </c>
      <c r="G192" s="7" t="str">
        <f t="shared" si="55"/>
        <v>EEH</v>
      </c>
      <c r="H192" s="7">
        <f t="shared" si="56"/>
        <v>6</v>
      </c>
      <c r="I192" s="116" t="str">
        <f t="shared" si="57"/>
        <v>H</v>
      </c>
      <c r="J192" s="7" t="str">
        <f t="shared" si="58"/>
        <v>EEI</v>
      </c>
      <c r="K192" s="127">
        <f t="shared" si="59"/>
        <v>6</v>
      </c>
      <c r="L192" s="127">
        <f>IF(NOT(ISERROR(VLOOKUP(B192,[3]Deflatores!G$42:H$64,2,FALSE))),VLOOKUP(B192,[3]Deflatores!G$42:H$64,2,FALSE),IF(OR(ISBLANK(C192),ISBLANK(B192)),"",VLOOKUP(C192,[3]Deflatores!G$4:H$38,2,FALSE)*H192+VLOOKUP(C192,[3]Deflatores!G$4:I$38,3,FALSE)))</f>
        <v>6</v>
      </c>
      <c r="M192" s="10"/>
      <c r="N192" s="10"/>
      <c r="O192" s="6"/>
    </row>
    <row r="193" spans="1:15" x14ac:dyDescent="0.25">
      <c r="A193" s="128" t="s">
        <v>345</v>
      </c>
      <c r="B193" s="4" t="s">
        <v>49</v>
      </c>
      <c r="C193" s="4" t="s">
        <v>47</v>
      </c>
      <c r="D193" s="7">
        <v>16</v>
      </c>
      <c r="E193" s="7">
        <v>4</v>
      </c>
      <c r="F193" s="116" t="str">
        <f t="shared" si="54"/>
        <v>Alta</v>
      </c>
      <c r="G193" s="7" t="str">
        <f t="shared" si="55"/>
        <v>CEH</v>
      </c>
      <c r="H193" s="7">
        <f t="shared" si="56"/>
        <v>6</v>
      </c>
      <c r="I193" s="116" t="str">
        <f t="shared" si="57"/>
        <v>H</v>
      </c>
      <c r="J193" s="7" t="str">
        <f t="shared" si="58"/>
        <v>CEI</v>
      </c>
      <c r="K193" s="127">
        <f t="shared" si="59"/>
        <v>6</v>
      </c>
      <c r="L193" s="127">
        <f>IF(NOT(ISERROR(VLOOKUP(B193,[3]Deflatores!G$42:H$64,2,FALSE))),VLOOKUP(B193,[3]Deflatores!G$42:H$64,2,FALSE),IF(OR(ISBLANK(C193),ISBLANK(B193)),"",VLOOKUP(C193,[3]Deflatores!G$4:H$38,2,FALSE)*H193+VLOOKUP(C193,[3]Deflatores!G$4:I$38,3,FALSE)))</f>
        <v>6</v>
      </c>
      <c r="M193" s="10"/>
      <c r="N193" s="10"/>
      <c r="O193" s="6"/>
    </row>
    <row r="194" spans="1:15" x14ac:dyDescent="0.25">
      <c r="A194" s="119"/>
      <c r="B194" s="4"/>
      <c r="C194" s="4"/>
      <c r="D194" s="7"/>
      <c r="E194" s="7"/>
      <c r="F194" s="116" t="str">
        <f t="shared" si="54"/>
        <v/>
      </c>
      <c r="G194" s="7" t="str">
        <f t="shared" si="55"/>
        <v/>
      </c>
      <c r="H194" s="7" t="str">
        <f t="shared" si="56"/>
        <v/>
      </c>
      <c r="I194" s="116" t="str">
        <f t="shared" si="57"/>
        <v/>
      </c>
      <c r="J194" s="7" t="str">
        <f t="shared" si="58"/>
        <v/>
      </c>
      <c r="K194" s="127" t="str">
        <f t="shared" si="59"/>
        <v/>
      </c>
      <c r="L194" s="127" t="str">
        <f>IF(NOT(ISERROR(VLOOKUP(B194,[3]Deflatores!G$42:H$64,2,FALSE))),VLOOKUP(B194,[3]Deflatores!G$42:H$64,2,FALSE),IF(OR(ISBLANK(C194),ISBLANK(B194)),"",VLOOKUP(C194,[3]Deflatores!G$4:H$38,2,FALSE)*H194+VLOOKUP(C194,[3]Deflatores!G$4:I$38,3,FALSE)))</f>
        <v/>
      </c>
      <c r="M194" s="10"/>
      <c r="N194" s="10"/>
      <c r="O194" s="6"/>
    </row>
    <row r="195" spans="1:15" x14ac:dyDescent="0.25">
      <c r="A195" s="121" t="s">
        <v>346</v>
      </c>
      <c r="B195" s="4"/>
      <c r="C195" s="4"/>
      <c r="D195" s="7"/>
      <c r="E195" s="7"/>
      <c r="F195" s="116" t="str">
        <f t="shared" si="54"/>
        <v/>
      </c>
      <c r="G195" s="7" t="str">
        <f t="shared" si="55"/>
        <v/>
      </c>
      <c r="H195" s="7" t="str">
        <f t="shared" si="56"/>
        <v/>
      </c>
      <c r="I195" s="116" t="str">
        <f t="shared" si="57"/>
        <v/>
      </c>
      <c r="J195" s="7" t="str">
        <f t="shared" si="58"/>
        <v/>
      </c>
      <c r="K195" s="127" t="str">
        <f t="shared" si="59"/>
        <v/>
      </c>
      <c r="L195" s="127" t="str">
        <f>IF(NOT(ISERROR(VLOOKUP(B195,[3]Deflatores!G$42:H$64,2,FALSE))),VLOOKUP(B195,[3]Deflatores!G$42:H$64,2,FALSE),IF(OR(ISBLANK(C195),ISBLANK(B195)),"",VLOOKUP(C195,[3]Deflatores!G$4:H$38,2,FALSE)*H195+VLOOKUP(C195,[3]Deflatores!G$4:I$38,3,FALSE)))</f>
        <v/>
      </c>
      <c r="M195" s="10"/>
      <c r="N195" s="10"/>
      <c r="O195" s="6"/>
    </row>
    <row r="196" spans="1:15" x14ac:dyDescent="0.25">
      <c r="A196" s="119" t="s">
        <v>347</v>
      </c>
      <c r="B196" s="4" t="s">
        <v>66</v>
      </c>
      <c r="C196" s="4" t="s">
        <v>47</v>
      </c>
      <c r="D196" s="7">
        <v>16</v>
      </c>
      <c r="E196" s="7">
        <v>4</v>
      </c>
      <c r="F196" s="116" t="str">
        <f t="shared" si="54"/>
        <v>Alta</v>
      </c>
      <c r="G196" s="7" t="str">
        <f t="shared" si="55"/>
        <v>EEH</v>
      </c>
      <c r="H196" s="7">
        <f t="shared" si="56"/>
        <v>6</v>
      </c>
      <c r="I196" s="116" t="str">
        <f t="shared" si="57"/>
        <v>H</v>
      </c>
      <c r="J196" s="7" t="str">
        <f t="shared" si="58"/>
        <v>EEI</v>
      </c>
      <c r="K196" s="127">
        <f t="shared" si="59"/>
        <v>6</v>
      </c>
      <c r="L196" s="127">
        <f>IF(NOT(ISERROR(VLOOKUP(B196,[3]Deflatores!G$42:H$64,2,FALSE))),VLOOKUP(B196,[3]Deflatores!G$42:H$64,2,FALSE),IF(OR(ISBLANK(C196),ISBLANK(B196)),"",VLOOKUP(C196,[3]Deflatores!G$4:H$38,2,FALSE)*H196+VLOOKUP(C196,[3]Deflatores!G$4:I$38,3,FALSE)))</f>
        <v>6</v>
      </c>
      <c r="M196" s="10"/>
      <c r="N196" s="10"/>
      <c r="O196" s="6"/>
    </row>
    <row r="197" spans="1:15" x14ac:dyDescent="0.25">
      <c r="A197" s="128" t="s">
        <v>348</v>
      </c>
      <c r="B197" s="4" t="s">
        <v>49</v>
      </c>
      <c r="C197" s="4" t="s">
        <v>47</v>
      </c>
      <c r="D197" s="7">
        <v>3</v>
      </c>
      <c r="E197" s="7">
        <v>1</v>
      </c>
      <c r="F197" s="116" t="str">
        <f>IF(ISBLANK(B197),"",IF(I197="L","Baixa",IF(I197="A","Média",IF(I197="","","Alta"))))</f>
        <v>Baixa</v>
      </c>
      <c r="G197" s="7" t="str">
        <f>CONCATENATE(B197,I197)</f>
        <v>CEL</v>
      </c>
      <c r="H197" s="7">
        <f>IF(ISBLANK(B197),"",IF(B197="ALI",IF(I197="L",7,IF(I197="A",10,15)),IF(B197="AIE",IF(I197="L",5,IF(I197="A",7,10)),IF(B197="SE",IF(I197="L",4,IF(I197="A",5,7)),IF(OR(B197="EE",B197="CE"),IF(I197="L",3,IF(I197="A",4,6)),0)))))</f>
        <v>3</v>
      </c>
      <c r="I197" s="116" t="str">
        <f>IF(OR(ISBLANK(D197),ISBLANK(E197)),IF(OR(B197="ALI",B197="AIE"),"L",IF(OR(B197="EE",B197="SE",B197="CE"),"A","")),IF(B197="EE",IF(E197&gt;=3,IF(D197&gt;=5,"H","A"),IF(E197&gt;=2,IF(D197&gt;=16,"H",IF(D197&lt;=4,"L","A")),IF(D197&lt;=15,"L","A"))),IF(OR(B197="SE",B197="CE"),IF(E197&gt;=4,IF(D197&gt;=6,"H","A"),IF(E197&gt;=2,IF(D197&gt;=20,"H",IF(D197&lt;=5,"L","A")),IF(D197&lt;=19,"L","A"))),IF(OR(B197="ALI",B197="AIE"),IF(E197&gt;=6,IF(D197&gt;=20,"H","A"),IF(E197&gt;=2,IF(D197&gt;=51,"H",IF(D197&lt;=19,"L","A")),IF(D197&lt;=50,"L","A"))),""))))</f>
        <v>L</v>
      </c>
      <c r="J197" s="7" t="str">
        <f>CONCATENATE(B197,C197)</f>
        <v>CEI</v>
      </c>
      <c r="K197" s="127">
        <f>IF(OR(H197="",H197=0),L197,H197)</f>
        <v>3</v>
      </c>
      <c r="L197" s="127">
        <f>IF(NOT(ISERROR(VLOOKUP(B197,[3]Deflatores!G$42:H$64,2,FALSE))),VLOOKUP(B197,[3]Deflatores!G$42:H$64,2,FALSE),IF(OR(ISBLANK(C197),ISBLANK(B197)),"",VLOOKUP(C197,[3]Deflatores!G$4:H$38,2,FALSE)*H197+VLOOKUP(C197,[3]Deflatores!G$4:I$38,3,FALSE)))</f>
        <v>3</v>
      </c>
      <c r="M197" s="10"/>
      <c r="N197" s="10"/>
      <c r="O197" s="6"/>
    </row>
    <row r="198" spans="1:15" x14ac:dyDescent="0.25">
      <c r="A198" s="128" t="s">
        <v>349</v>
      </c>
      <c r="B198" s="4" t="s">
        <v>49</v>
      </c>
      <c r="C198" s="4" t="s">
        <v>47</v>
      </c>
      <c r="D198" s="7">
        <v>3</v>
      </c>
      <c r="E198" s="7">
        <v>1</v>
      </c>
      <c r="F198" s="116" t="str">
        <f>IF(ISBLANK(B198),"",IF(I198="L","Baixa",IF(I198="A","Média",IF(I198="","","Alta"))))</f>
        <v>Baixa</v>
      </c>
      <c r="G198" s="7" t="str">
        <f>CONCATENATE(B198,I198)</f>
        <v>CEL</v>
      </c>
      <c r="H198" s="7">
        <f>IF(ISBLANK(B198),"",IF(B198="ALI",IF(I198="L",7,IF(I198="A",10,15)),IF(B198="AIE",IF(I198="L",5,IF(I198="A",7,10)),IF(B198="SE",IF(I198="L",4,IF(I198="A",5,7)),IF(OR(B198="EE",B198="CE"),IF(I198="L",3,IF(I198="A",4,6)),0)))))</f>
        <v>3</v>
      </c>
      <c r="I198" s="116" t="str">
        <f>IF(OR(ISBLANK(D198),ISBLANK(E198)),IF(OR(B198="ALI",B198="AIE"),"L",IF(OR(B198="EE",B198="SE",B198="CE"),"A","")),IF(B198="EE",IF(E198&gt;=3,IF(D198&gt;=5,"H","A"),IF(E198&gt;=2,IF(D198&gt;=16,"H",IF(D198&lt;=4,"L","A")),IF(D198&lt;=15,"L","A"))),IF(OR(B198="SE",B198="CE"),IF(E198&gt;=4,IF(D198&gt;=6,"H","A"),IF(E198&gt;=2,IF(D198&gt;=20,"H",IF(D198&lt;=5,"L","A")),IF(D198&lt;=19,"L","A"))),IF(OR(B198="ALI",B198="AIE"),IF(E198&gt;=6,IF(D198&gt;=20,"H","A"),IF(E198&gt;=2,IF(D198&gt;=51,"H",IF(D198&lt;=19,"L","A")),IF(D198&lt;=50,"L","A"))),""))))</f>
        <v>L</v>
      </c>
      <c r="J198" s="7" t="str">
        <f>CONCATENATE(B198,C198)</f>
        <v>CEI</v>
      </c>
      <c r="K198" s="127">
        <f>IF(OR(H198="",H198=0),L198,H198)</f>
        <v>3</v>
      </c>
      <c r="L198" s="127">
        <f>IF(NOT(ISERROR(VLOOKUP(B198,[3]Deflatores!G$42:H$64,2,FALSE))),VLOOKUP(B198,[3]Deflatores!G$42:H$64,2,FALSE),IF(OR(ISBLANK(C198),ISBLANK(B198)),"",VLOOKUP(C198,[3]Deflatores!G$4:H$38,2,FALSE)*H198+VLOOKUP(C198,[3]Deflatores!G$4:I$38,3,FALSE)))</f>
        <v>3</v>
      </c>
      <c r="M198" s="10"/>
      <c r="N198" s="10"/>
      <c r="O198" s="6"/>
    </row>
    <row r="199" spans="1:15" x14ac:dyDescent="0.25">
      <c r="A199" s="128" t="s">
        <v>350</v>
      </c>
      <c r="B199" s="4" t="s">
        <v>49</v>
      </c>
      <c r="C199" s="4" t="s">
        <v>47</v>
      </c>
      <c r="D199" s="7">
        <v>3</v>
      </c>
      <c r="E199" s="7">
        <v>3</v>
      </c>
      <c r="F199" s="116" t="str">
        <f>IF(ISBLANK(B199),"",IF(I199="L","Baixa",IF(I199="A","Média",IF(I199="","","Alta"))))</f>
        <v>Baixa</v>
      </c>
      <c r="G199" s="7" t="str">
        <f>CONCATENATE(B199,I199)</f>
        <v>CEL</v>
      </c>
      <c r="H199" s="7">
        <f>IF(ISBLANK(B199),"",IF(B199="ALI",IF(I199="L",7,IF(I199="A",10,15)),IF(B199="AIE",IF(I199="L",5,IF(I199="A",7,10)),IF(B199="SE",IF(I199="L",4,IF(I199="A",5,7)),IF(OR(B199="EE",B199="CE"),IF(I199="L",3,IF(I199="A",4,6)),0)))))</f>
        <v>3</v>
      </c>
      <c r="I199" s="116" t="str">
        <f>IF(OR(ISBLANK(D199),ISBLANK(E199)),IF(OR(B199="ALI",B199="AIE"),"L",IF(OR(B199="EE",B199="SE",B199="CE"),"A","")),IF(B199="EE",IF(E199&gt;=3,IF(D199&gt;=5,"H","A"),IF(E199&gt;=2,IF(D199&gt;=16,"H",IF(D199&lt;=4,"L","A")),IF(D199&lt;=15,"L","A"))),IF(OR(B199="SE",B199="CE"),IF(E199&gt;=4,IF(D199&gt;=6,"H","A"),IF(E199&gt;=2,IF(D199&gt;=20,"H",IF(D199&lt;=5,"L","A")),IF(D199&lt;=19,"L","A"))),IF(OR(B199="ALI",B199="AIE"),IF(E199&gt;=6,IF(D199&gt;=20,"H","A"),IF(E199&gt;=2,IF(D199&gt;=51,"H",IF(D199&lt;=19,"L","A")),IF(D199&lt;=50,"L","A"))),""))))</f>
        <v>L</v>
      </c>
      <c r="J199" s="7" t="str">
        <f>CONCATENATE(B199,C199)</f>
        <v>CEI</v>
      </c>
      <c r="K199" s="127">
        <f>IF(OR(H199="",H199=0),L199,H199)</f>
        <v>3</v>
      </c>
      <c r="L199" s="127">
        <f>IF(NOT(ISERROR(VLOOKUP(B199,[3]Deflatores!G$42:H$64,2,FALSE))),VLOOKUP(B199,[3]Deflatores!G$42:H$64,2,FALSE),IF(OR(ISBLANK(C199),ISBLANK(B199)),"",VLOOKUP(C199,[3]Deflatores!G$4:H$38,2,FALSE)*H199+VLOOKUP(C199,[3]Deflatores!G$4:I$38,3,FALSE)))</f>
        <v>3</v>
      </c>
      <c r="M199" s="10"/>
      <c r="N199" s="10"/>
      <c r="O199" s="6"/>
    </row>
    <row r="200" spans="1:15" x14ac:dyDescent="0.25">
      <c r="A200" s="119"/>
      <c r="B200" s="4"/>
      <c r="C200" s="4"/>
      <c r="D200" s="7"/>
      <c r="E200" s="7"/>
      <c r="F200" s="116" t="str">
        <f t="shared" si="54"/>
        <v/>
      </c>
      <c r="G200" s="7" t="str">
        <f t="shared" si="55"/>
        <v/>
      </c>
      <c r="H200" s="7" t="str">
        <f t="shared" si="56"/>
        <v/>
      </c>
      <c r="I200" s="116" t="str">
        <f t="shared" si="57"/>
        <v/>
      </c>
      <c r="J200" s="7" t="str">
        <f t="shared" si="58"/>
        <v/>
      </c>
      <c r="K200" s="127" t="str">
        <f t="shared" si="59"/>
        <v/>
      </c>
      <c r="L200" s="127" t="str">
        <f>IF(NOT(ISERROR(VLOOKUP(B200,[3]Deflatores!G$42:H$64,2,FALSE))),VLOOKUP(B200,[3]Deflatores!G$42:H$64,2,FALSE),IF(OR(ISBLANK(C200),ISBLANK(B200)),"",VLOOKUP(C200,[3]Deflatores!G$4:H$38,2,FALSE)*H200+VLOOKUP(C200,[3]Deflatores!G$4:I$38,3,FALSE)))</f>
        <v/>
      </c>
      <c r="M200" s="10"/>
      <c r="N200" s="10"/>
      <c r="O200" s="6"/>
    </row>
    <row r="201" spans="1:15" x14ac:dyDescent="0.25">
      <c r="A201" s="121" t="s">
        <v>351</v>
      </c>
      <c r="B201" s="4"/>
      <c r="C201" s="4"/>
      <c r="D201" s="7"/>
      <c r="E201" s="7"/>
      <c r="F201" s="116" t="str">
        <f t="shared" si="54"/>
        <v/>
      </c>
      <c r="G201" s="7" t="str">
        <f t="shared" si="55"/>
        <v/>
      </c>
      <c r="H201" s="7" t="str">
        <f t="shared" si="56"/>
        <v/>
      </c>
      <c r="I201" s="116" t="str">
        <f t="shared" si="57"/>
        <v/>
      </c>
      <c r="J201" s="7" t="str">
        <f t="shared" si="58"/>
        <v/>
      </c>
      <c r="K201" s="127" t="str">
        <f t="shared" si="59"/>
        <v/>
      </c>
      <c r="L201" s="127" t="str">
        <f>IF(NOT(ISERROR(VLOOKUP(B201,[3]Deflatores!G$42:H$64,2,FALSE))),VLOOKUP(B201,[3]Deflatores!G$42:H$64,2,FALSE),IF(OR(ISBLANK(C201),ISBLANK(B201)),"",VLOOKUP(C201,[3]Deflatores!G$4:H$38,2,FALSE)*H201+VLOOKUP(C201,[3]Deflatores!G$4:I$38,3,FALSE)))</f>
        <v/>
      </c>
      <c r="M201" s="10"/>
      <c r="N201" s="10"/>
      <c r="O201" s="6"/>
    </row>
    <row r="202" spans="1:15" x14ac:dyDescent="0.25">
      <c r="A202" s="119" t="s">
        <v>352</v>
      </c>
      <c r="B202" s="4" t="s">
        <v>49</v>
      </c>
      <c r="C202" s="4" t="s">
        <v>47</v>
      </c>
      <c r="D202" s="7">
        <v>26</v>
      </c>
      <c r="E202" s="7">
        <v>4</v>
      </c>
      <c r="F202" s="116" t="str">
        <f t="shared" si="54"/>
        <v>Alta</v>
      </c>
      <c r="G202" s="7" t="str">
        <f t="shared" si="55"/>
        <v>CEH</v>
      </c>
      <c r="H202" s="7">
        <f t="shared" si="56"/>
        <v>6</v>
      </c>
      <c r="I202" s="116" t="str">
        <f t="shared" si="57"/>
        <v>H</v>
      </c>
      <c r="J202" s="7" t="str">
        <f t="shared" si="58"/>
        <v>CEI</v>
      </c>
      <c r="K202" s="127">
        <f t="shared" si="59"/>
        <v>6</v>
      </c>
      <c r="L202" s="127">
        <f>IF(NOT(ISERROR(VLOOKUP(B202,[3]Deflatores!G$42:H$64,2,FALSE))),VLOOKUP(B202,[3]Deflatores!G$42:H$64,2,FALSE),IF(OR(ISBLANK(C202),ISBLANK(B202)),"",VLOOKUP(C202,[3]Deflatores!G$4:H$38,2,FALSE)*H202+VLOOKUP(C202,[3]Deflatores!G$4:I$38,3,FALSE)))</f>
        <v>6</v>
      </c>
      <c r="M202" s="10"/>
      <c r="N202" s="10"/>
      <c r="O202" s="6"/>
    </row>
    <row r="203" spans="1:15" x14ac:dyDescent="0.25">
      <c r="A203" s="119" t="s">
        <v>353</v>
      </c>
      <c r="B203" s="4" t="s">
        <v>66</v>
      </c>
      <c r="C203" s="4" t="s">
        <v>47</v>
      </c>
      <c r="D203" s="7">
        <v>3</v>
      </c>
      <c r="E203" s="7">
        <v>1</v>
      </c>
      <c r="F203" s="116" t="str">
        <f t="shared" si="54"/>
        <v>Baixa</v>
      </c>
      <c r="G203" s="7" t="str">
        <f t="shared" si="55"/>
        <v>EEL</v>
      </c>
      <c r="H203" s="7">
        <f t="shared" si="56"/>
        <v>3</v>
      </c>
      <c r="I203" s="116" t="str">
        <f t="shared" si="57"/>
        <v>L</v>
      </c>
      <c r="J203" s="7" t="str">
        <f t="shared" si="58"/>
        <v>EEI</v>
      </c>
      <c r="K203" s="127">
        <f t="shared" si="59"/>
        <v>3</v>
      </c>
      <c r="L203" s="127">
        <f>IF(NOT(ISERROR(VLOOKUP(B203,[3]Deflatores!G$42:H$64,2,FALSE))),VLOOKUP(B203,[3]Deflatores!G$42:H$64,2,FALSE),IF(OR(ISBLANK(C203),ISBLANK(B203)),"",VLOOKUP(C203,[3]Deflatores!G$4:H$38,2,FALSE)*H203+VLOOKUP(C203,[3]Deflatores!G$4:I$38,3,FALSE)))</f>
        <v>3</v>
      </c>
      <c r="M203" s="10"/>
      <c r="N203" s="10"/>
      <c r="O203" s="6"/>
    </row>
    <row r="204" spans="1:15" x14ac:dyDescent="0.25">
      <c r="A204" s="119" t="s">
        <v>354</v>
      </c>
      <c r="B204" s="4" t="s">
        <v>66</v>
      </c>
      <c r="C204" s="4" t="s">
        <v>47</v>
      </c>
      <c r="D204" s="7">
        <v>4</v>
      </c>
      <c r="E204" s="7">
        <v>1</v>
      </c>
      <c r="F204" s="116" t="str">
        <f t="shared" ref="F204:F205" si="72">IF(ISBLANK(B204),"",IF(I204="L","Baixa",IF(I204="A","Média",IF(I204="","","Alta"))))</f>
        <v>Baixa</v>
      </c>
      <c r="G204" s="7" t="str">
        <f t="shared" ref="G204:G205" si="73">CONCATENATE(B204,I204)</f>
        <v>EEL</v>
      </c>
      <c r="H204" s="7">
        <f t="shared" ref="H204:H205" si="74">IF(ISBLANK(B204),"",IF(B204="ALI",IF(I204="L",7,IF(I204="A",10,15)),IF(B204="AIE",IF(I204="L",5,IF(I204="A",7,10)),IF(B204="SE",IF(I204="L",4,IF(I204="A",5,7)),IF(OR(B204="EE",B204="CE"),IF(I204="L",3,IF(I204="A",4,6)),0)))))</f>
        <v>3</v>
      </c>
      <c r="I204" s="116" t="str">
        <f t="shared" ref="I204:I205" si="75">IF(OR(ISBLANK(D204),ISBLANK(E204)),IF(OR(B204="ALI",B204="AIE"),"L",IF(OR(B204="EE",B204="SE",B204="CE"),"A","")),IF(B204="EE",IF(E204&gt;=3,IF(D204&gt;=5,"H","A"),IF(E204&gt;=2,IF(D204&gt;=16,"H",IF(D204&lt;=4,"L","A")),IF(D204&lt;=15,"L","A"))),IF(OR(B204="SE",B204="CE"),IF(E204&gt;=4,IF(D204&gt;=6,"H","A"),IF(E204&gt;=2,IF(D204&gt;=20,"H",IF(D204&lt;=5,"L","A")),IF(D204&lt;=19,"L","A"))),IF(OR(B204="ALI",B204="AIE"),IF(E204&gt;=6,IF(D204&gt;=20,"H","A"),IF(E204&gt;=2,IF(D204&gt;=51,"H",IF(D204&lt;=19,"L","A")),IF(D204&lt;=50,"L","A"))),""))))</f>
        <v>L</v>
      </c>
      <c r="J204" s="7" t="str">
        <f t="shared" ref="J204:J205" si="76">CONCATENATE(B204,C204)</f>
        <v>EEI</v>
      </c>
      <c r="K204" s="127">
        <f t="shared" ref="K204:K205" si="77">IF(OR(H204="",H204=0),L204,H204)</f>
        <v>3</v>
      </c>
      <c r="L204" s="127">
        <f>IF(NOT(ISERROR(VLOOKUP(B204,[3]Deflatores!G$42:H$64,2,FALSE))),VLOOKUP(B204,[3]Deflatores!G$42:H$64,2,FALSE),IF(OR(ISBLANK(C204),ISBLANK(B204)),"",VLOOKUP(C204,[3]Deflatores!G$4:H$38,2,FALSE)*H204+VLOOKUP(C204,[3]Deflatores!G$4:I$38,3,FALSE)))</f>
        <v>3</v>
      </c>
      <c r="M204" s="10"/>
      <c r="N204" s="10"/>
      <c r="O204" s="6"/>
    </row>
    <row r="205" spans="1:15" x14ac:dyDescent="0.25">
      <c r="A205" s="119"/>
      <c r="B205" s="4"/>
      <c r="C205" s="4"/>
      <c r="D205" s="7"/>
      <c r="E205" s="7"/>
      <c r="F205" s="116" t="str">
        <f t="shared" si="72"/>
        <v/>
      </c>
      <c r="G205" s="7" t="str">
        <f t="shared" si="73"/>
        <v/>
      </c>
      <c r="H205" s="7" t="str">
        <f t="shared" si="74"/>
        <v/>
      </c>
      <c r="I205" s="116" t="str">
        <f t="shared" si="75"/>
        <v/>
      </c>
      <c r="J205" s="7" t="str">
        <f t="shared" si="76"/>
        <v/>
      </c>
      <c r="K205" s="127" t="str">
        <f t="shared" si="77"/>
        <v/>
      </c>
      <c r="L205" s="127" t="str">
        <f>IF(NOT(ISERROR(VLOOKUP(B205,[3]Deflatores!G$42:H$64,2,FALSE))),VLOOKUP(B205,[3]Deflatores!G$42:H$64,2,FALSE),IF(OR(ISBLANK(C205),ISBLANK(B205)),"",VLOOKUP(C205,[3]Deflatores!G$4:H$38,2,FALSE)*H205+VLOOKUP(C205,[3]Deflatores!G$4:I$38,3,FALSE)))</f>
        <v/>
      </c>
      <c r="M205" s="10"/>
      <c r="N205" s="10"/>
      <c r="O205" s="6"/>
    </row>
    <row r="206" spans="1:15" x14ac:dyDescent="0.25">
      <c r="A206" s="119"/>
      <c r="B206" s="4"/>
      <c r="C206" s="4"/>
      <c r="D206" s="7"/>
      <c r="E206" s="7"/>
      <c r="F206" s="116" t="str">
        <f t="shared" ref="F206:F213" si="78">IF(ISBLANK(B206),"",IF(I206="L","Baixa",IF(I206="A","Média",IF(I206="","","Alta"))))</f>
        <v/>
      </c>
      <c r="G206" s="7" t="str">
        <f t="shared" ref="G206:G213" si="79">CONCATENATE(B206,I206)</f>
        <v/>
      </c>
      <c r="H206" s="7" t="str">
        <f t="shared" ref="H206:H213" si="80">IF(ISBLANK(B206),"",IF(B206="ALI",IF(I206="L",7,IF(I206="A",10,15)),IF(B206="AIE",IF(I206="L",5,IF(I206="A",7,10)),IF(B206="SE",IF(I206="L",4,IF(I206="A",5,7)),IF(OR(B206="EE",B206="CE"),IF(I206="L",3,IF(I206="A",4,6)),0)))))</f>
        <v/>
      </c>
      <c r="I206" s="116" t="str">
        <f t="shared" ref="I206:I213" si="81">IF(OR(ISBLANK(D206),ISBLANK(E206)),IF(OR(B206="ALI",B206="AIE"),"L",IF(OR(B206="EE",B206="SE",B206="CE"),"A","")),IF(B206="EE",IF(E206&gt;=3,IF(D206&gt;=5,"H","A"),IF(E206&gt;=2,IF(D206&gt;=16,"H",IF(D206&lt;=4,"L","A")),IF(D206&lt;=15,"L","A"))),IF(OR(B206="SE",B206="CE"),IF(E206&gt;=4,IF(D206&gt;=6,"H","A"),IF(E206&gt;=2,IF(D206&gt;=20,"H",IF(D206&lt;=5,"L","A")),IF(D206&lt;=19,"L","A"))),IF(OR(B206="ALI",B206="AIE"),IF(E206&gt;=6,IF(D206&gt;=20,"H","A"),IF(E206&gt;=2,IF(D206&gt;=51,"H",IF(D206&lt;=19,"L","A")),IF(D206&lt;=50,"L","A"))),""))))</f>
        <v/>
      </c>
      <c r="J206" s="7" t="str">
        <f t="shared" ref="J206:J213" si="82">CONCATENATE(B206,C206)</f>
        <v/>
      </c>
      <c r="K206" s="127" t="str">
        <f t="shared" ref="K206:K213" si="83">IF(OR(H206="",H206=0),L206,H206)</f>
        <v/>
      </c>
      <c r="L206" s="127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19"/>
      <c r="B207" s="4"/>
      <c r="C207" s="4"/>
      <c r="D207" s="7"/>
      <c r="E207" s="7"/>
      <c r="F207" s="116" t="str">
        <f t="shared" si="78"/>
        <v/>
      </c>
      <c r="G207" s="7" t="str">
        <f t="shared" si="79"/>
        <v/>
      </c>
      <c r="H207" s="7" t="str">
        <f t="shared" si="80"/>
        <v/>
      </c>
      <c r="I207" s="116" t="str">
        <f t="shared" si="81"/>
        <v/>
      </c>
      <c r="J207" s="7" t="str">
        <f t="shared" si="82"/>
        <v/>
      </c>
      <c r="K207" s="127" t="str">
        <f t="shared" si="83"/>
        <v/>
      </c>
      <c r="L207" s="127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5">
      <c r="A208" s="121"/>
      <c r="B208" s="4"/>
      <c r="C208" s="4"/>
      <c r="D208" s="7"/>
      <c r="E208" s="7"/>
      <c r="F208" s="116" t="str">
        <f t="shared" si="78"/>
        <v/>
      </c>
      <c r="G208" s="7" t="str">
        <f t="shared" si="79"/>
        <v/>
      </c>
      <c r="H208" s="7" t="str">
        <f t="shared" si="80"/>
        <v/>
      </c>
      <c r="I208" s="116" t="str">
        <f t="shared" si="81"/>
        <v/>
      </c>
      <c r="J208" s="7" t="str">
        <f t="shared" si="82"/>
        <v/>
      </c>
      <c r="K208" s="127" t="str">
        <f t="shared" si="83"/>
        <v/>
      </c>
      <c r="L208" s="127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5">
      <c r="A209" s="119"/>
      <c r="B209" s="4"/>
      <c r="C209" s="4"/>
      <c r="D209" s="7"/>
      <c r="E209" s="7"/>
      <c r="F209" s="116" t="str">
        <f>IF(ISBLANK(B209),"",IF(I209="L","Baixa",IF(I209="A","Média",IF(I209="","","Alta"))))</f>
        <v/>
      </c>
      <c r="G209" s="7" t="str">
        <f>CONCATENATE(B209,I209)</f>
        <v/>
      </c>
      <c r="H209" s="7" t="str">
        <f>IF(ISBLANK(B209),"",IF(B209="ALI",IF(I209="L",7,IF(I209="A",10,15)),IF(B209="AIE",IF(I209="L",5,IF(I209="A",7,10)),IF(B209="SE",IF(I209="L",4,IF(I209="A",5,7)),IF(OR(B209="EE",B209="CE"),IF(I209="L",3,IF(I209="A",4,6)),0)))))</f>
        <v/>
      </c>
      <c r="I209" s="116" t="str">
        <f>IF(OR(ISBLANK(D209),ISBLANK(E209)),IF(OR(B209="ALI",B209="AIE"),"L",IF(OR(B209="EE",B209="SE",B209="CE"),"A","")),IF(B209="EE",IF(E209&gt;=3,IF(D209&gt;=5,"H","A"),IF(E209&gt;=2,IF(D209&gt;=16,"H",IF(D209&lt;=4,"L","A")),IF(D209&lt;=15,"L","A"))),IF(OR(B209="SE",B209="CE"),IF(E209&gt;=4,IF(D209&gt;=6,"H","A"),IF(E209&gt;=2,IF(D209&gt;=20,"H",IF(D209&lt;=5,"L","A")),IF(D209&lt;=19,"L","A"))),IF(OR(B209="ALI",B209="AIE"),IF(E209&gt;=6,IF(D209&gt;=20,"H","A"),IF(E209&gt;=2,IF(D209&gt;=51,"H",IF(D209&lt;=19,"L","A")),IF(D209&lt;=50,"L","A"))),""))))</f>
        <v/>
      </c>
      <c r="J209" s="7" t="str">
        <f>CONCATENATE(B209,C209)</f>
        <v/>
      </c>
      <c r="K209" s="127" t="str">
        <f>IF(OR(H209="",H209=0),L209,H209)</f>
        <v/>
      </c>
      <c r="L209" s="127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19"/>
      <c r="B210" s="4"/>
      <c r="C210" s="4"/>
      <c r="D210" s="7"/>
      <c r="E210" s="7"/>
      <c r="F210" s="116" t="str">
        <f>IF(ISBLANK(B210),"",IF(I210="L","Baixa",IF(I210="A","Média",IF(I210="","","Alta"))))</f>
        <v/>
      </c>
      <c r="G210" s="7" t="str">
        <f>CONCATENATE(B210,I210)</f>
        <v/>
      </c>
      <c r="H210" s="7" t="str">
        <f>IF(ISBLANK(B210),"",IF(B210="ALI",IF(I210="L",7,IF(I210="A",10,15)),IF(B210="AIE",IF(I210="L",5,IF(I210="A",7,10)),IF(B210="SE",IF(I210="L",4,IF(I210="A",5,7)),IF(OR(B210="EE",B210="CE"),IF(I210="L",3,IF(I210="A",4,6)),0)))))</f>
        <v/>
      </c>
      <c r="I210" s="116" t="str">
        <f>IF(OR(ISBLANK(D210),ISBLANK(E210)),IF(OR(B210="ALI",B210="AIE"),"L",IF(OR(B210="EE",B210="SE",B210="CE"),"A","")),IF(B210="EE",IF(E210&gt;=3,IF(D210&gt;=5,"H","A"),IF(E210&gt;=2,IF(D210&gt;=16,"H",IF(D210&lt;=4,"L","A")),IF(D210&lt;=15,"L","A"))),IF(OR(B210="SE",B210="CE"),IF(E210&gt;=4,IF(D210&gt;=6,"H","A"),IF(E210&gt;=2,IF(D210&gt;=20,"H",IF(D210&lt;=5,"L","A")),IF(D210&lt;=19,"L","A"))),IF(OR(B210="ALI",B210="AIE"),IF(E210&gt;=6,IF(D210&gt;=20,"H","A"),IF(E210&gt;=2,IF(D210&gt;=51,"H",IF(D210&lt;=19,"L","A")),IF(D210&lt;=50,"L","A"))),""))))</f>
        <v/>
      </c>
      <c r="J210" s="7" t="str">
        <f>CONCATENATE(B210,C210)</f>
        <v/>
      </c>
      <c r="K210" s="127" t="str">
        <f>IF(OR(H210="",H210=0),L210,H210)</f>
        <v/>
      </c>
      <c r="L210" s="127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19"/>
      <c r="B211" s="4"/>
      <c r="C211" s="4"/>
      <c r="D211" s="7"/>
      <c r="E211" s="7"/>
      <c r="F211" s="116" t="str">
        <f>IF(ISBLANK(B211),"",IF(I211="L","Baixa",IF(I211="A","Média",IF(I211="","","Alta"))))</f>
        <v/>
      </c>
      <c r="G211" s="7" t="str">
        <f>CONCATENATE(B211,I211)</f>
        <v/>
      </c>
      <c r="H211" s="7" t="str">
        <f>IF(ISBLANK(B211),"",IF(B211="ALI",IF(I211="L",7,IF(I211="A",10,15)),IF(B211="AIE",IF(I211="L",5,IF(I211="A",7,10)),IF(B211="SE",IF(I211="L",4,IF(I211="A",5,7)),IF(OR(B211="EE",B211="CE"),IF(I211="L",3,IF(I211="A",4,6)),0)))))</f>
        <v/>
      </c>
      <c r="I211" s="116" t="str">
        <f>IF(OR(ISBLANK(D211),ISBLANK(E211)),IF(OR(B211="ALI",B211="AIE"),"L",IF(OR(B211="EE",B211="SE",B211="CE"),"A","")),IF(B211="EE",IF(E211&gt;=3,IF(D211&gt;=5,"H","A"),IF(E211&gt;=2,IF(D211&gt;=16,"H",IF(D211&lt;=4,"L","A")),IF(D211&lt;=15,"L","A"))),IF(OR(B211="SE",B211="CE"),IF(E211&gt;=4,IF(D211&gt;=6,"H","A"),IF(E211&gt;=2,IF(D211&gt;=20,"H",IF(D211&lt;=5,"L","A")),IF(D211&lt;=19,"L","A"))),IF(OR(B211="ALI",B211="AIE"),IF(E211&gt;=6,IF(D211&gt;=20,"H","A"),IF(E211&gt;=2,IF(D211&gt;=51,"H",IF(D211&lt;=19,"L","A")),IF(D211&lt;=50,"L","A"))),""))))</f>
        <v/>
      </c>
      <c r="J211" s="7" t="str">
        <f>CONCATENATE(B211,C211)</f>
        <v/>
      </c>
      <c r="K211" s="127" t="str">
        <f>IF(OR(H211="",H211=0),L211,H211)</f>
        <v/>
      </c>
      <c r="L211" s="127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5">
      <c r="A212" s="119"/>
      <c r="B212" s="4"/>
      <c r="C212" s="4"/>
      <c r="D212" s="7"/>
      <c r="E212" s="7"/>
      <c r="F212" s="116" t="str">
        <f>IF(ISBLANK(B212),"",IF(I212="L","Baixa",IF(I212="A","Média",IF(I212="","","Alta"))))</f>
        <v/>
      </c>
      <c r="G212" s="7" t="str">
        <f>CONCATENATE(B212,I212)</f>
        <v/>
      </c>
      <c r="H212" s="7" t="str">
        <f>IF(ISBLANK(B212),"",IF(B212="ALI",IF(I212="L",7,IF(I212="A",10,15)),IF(B212="AIE",IF(I212="L",5,IF(I212="A",7,10)),IF(B212="SE",IF(I212="L",4,IF(I212="A",5,7)),IF(OR(B212="EE",B212="CE"),IF(I212="L",3,IF(I212="A",4,6)),0)))))</f>
        <v/>
      </c>
      <c r="I212" s="116" t="str">
        <f>IF(OR(ISBLANK(D212),ISBLANK(E212)),IF(OR(B212="ALI",B212="AIE"),"L",IF(OR(B212="EE",B212="SE",B212="CE"),"A","")),IF(B212="EE",IF(E212&gt;=3,IF(D212&gt;=5,"H","A"),IF(E212&gt;=2,IF(D212&gt;=16,"H",IF(D212&lt;=4,"L","A")),IF(D212&lt;=15,"L","A"))),IF(OR(B212="SE",B212="CE"),IF(E212&gt;=4,IF(D212&gt;=6,"H","A"),IF(E212&gt;=2,IF(D212&gt;=20,"H",IF(D212&lt;=5,"L","A")),IF(D212&lt;=19,"L","A"))),IF(OR(B212="ALI",B212="AIE"),IF(E212&gt;=6,IF(D212&gt;=20,"H","A"),IF(E212&gt;=2,IF(D212&gt;=51,"H",IF(D212&lt;=19,"L","A")),IF(D212&lt;=50,"L","A"))),""))))</f>
        <v/>
      </c>
      <c r="J212" s="7" t="str">
        <f>CONCATENATE(B212,C212)</f>
        <v/>
      </c>
      <c r="K212" s="127" t="str">
        <f>IF(OR(H212="",H212=0),L212,H212)</f>
        <v/>
      </c>
      <c r="L212" s="127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5">
      <c r="A213" s="119"/>
      <c r="B213" s="4"/>
      <c r="C213" s="4"/>
      <c r="D213" s="7"/>
      <c r="E213" s="7"/>
      <c r="F213" s="116" t="str">
        <f t="shared" si="78"/>
        <v/>
      </c>
      <c r="G213" s="7" t="str">
        <f t="shared" si="79"/>
        <v/>
      </c>
      <c r="H213" s="7" t="str">
        <f t="shared" si="80"/>
        <v/>
      </c>
      <c r="I213" s="116" t="str">
        <f t="shared" si="81"/>
        <v/>
      </c>
      <c r="J213" s="7" t="str">
        <f t="shared" si="82"/>
        <v/>
      </c>
      <c r="K213" s="127" t="str">
        <f t="shared" si="83"/>
        <v/>
      </c>
      <c r="L213" s="127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5">
      <c r="A214" s="119"/>
      <c r="B214" s="4"/>
      <c r="C214" s="4"/>
      <c r="D214" s="7"/>
      <c r="E214" s="7"/>
      <c r="F214" s="116" t="str">
        <f t="shared" ref="F214:F260" si="84">IF(ISBLANK(B214),"",IF(I214="L","Baixa",IF(I214="A","Média",IF(I214="","","Alta"))))</f>
        <v/>
      </c>
      <c r="G214" s="7" t="str">
        <f t="shared" ref="G214:G260" si="85">CONCATENATE(B214,I214)</f>
        <v/>
      </c>
      <c r="H214" s="7" t="str">
        <f t="shared" ref="H214:H260" si="86">IF(ISBLANK(B214),"",IF(B214="ALI",IF(I214="L",7,IF(I214="A",10,15)),IF(B214="AIE",IF(I214="L",5,IF(I214="A",7,10)),IF(B214="SE",IF(I214="L",4,IF(I214="A",5,7)),IF(OR(B214="EE",B214="CE"),IF(I214="L",3,IF(I214="A",4,6)),0)))))</f>
        <v/>
      </c>
      <c r="I214" s="116" t="str">
        <f t="shared" ref="I214:I260" si="87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7" t="str">
        <f t="shared" ref="J214:J260" si="88">CONCATENATE(B214,C214)</f>
        <v/>
      </c>
      <c r="K214" s="127" t="str">
        <f t="shared" ref="K214:K262" si="89">IF(OR(H214="",H214=0),L214,H214)</f>
        <v/>
      </c>
      <c r="L214" s="127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5">
      <c r="A215" s="121"/>
      <c r="B215" s="4"/>
      <c r="C215" s="4"/>
      <c r="D215" s="7"/>
      <c r="E215" s="7"/>
      <c r="F215" s="116" t="str">
        <f t="shared" si="84"/>
        <v/>
      </c>
      <c r="G215" s="7" t="str">
        <f t="shared" si="85"/>
        <v/>
      </c>
      <c r="H215" s="7" t="str">
        <f t="shared" si="86"/>
        <v/>
      </c>
      <c r="I215" s="116" t="str">
        <f t="shared" si="87"/>
        <v/>
      </c>
      <c r="J215" s="7" t="str">
        <f t="shared" si="88"/>
        <v/>
      </c>
      <c r="K215" s="127" t="str">
        <f t="shared" si="89"/>
        <v/>
      </c>
      <c r="L215" s="127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5">
      <c r="A216" s="119"/>
      <c r="B216" s="4"/>
      <c r="C216" s="4"/>
      <c r="D216" s="7"/>
      <c r="E216" s="7"/>
      <c r="F216" s="116" t="str">
        <f>IF(ISBLANK(B216),"",IF(I216="L","Baixa",IF(I216="A","Média",IF(I216="","","Alta"))))</f>
        <v/>
      </c>
      <c r="G216" s="7" t="str">
        <f>CONCATENATE(B216,I216)</f>
        <v/>
      </c>
      <c r="H216" s="7" t="str">
        <f>IF(ISBLANK(B216),"",IF(B216="ALI",IF(I216="L",7,IF(I216="A",10,15)),IF(B216="AIE",IF(I216="L",5,IF(I216="A",7,10)),IF(B216="SE",IF(I216="L",4,IF(I216="A",5,7)),IF(OR(B216="EE",B216="CE"),IF(I216="L",3,IF(I216="A",4,6)),0)))))</f>
        <v/>
      </c>
      <c r="I216" s="116" t="str">
        <f>IF(OR(ISBLANK(D216),ISBLANK(E216)),IF(OR(B216="ALI",B216="AIE"),"L",IF(OR(B216="EE",B216="SE",B216="CE"),"A","")),IF(B216="EE",IF(E216&gt;=3,IF(D216&gt;=5,"H","A"),IF(E216&gt;=2,IF(D216&gt;=16,"H",IF(D216&lt;=4,"L","A")),IF(D216&lt;=15,"L","A"))),IF(OR(B216="SE",B216="CE"),IF(E216&gt;=4,IF(D216&gt;=6,"H","A"),IF(E216&gt;=2,IF(D216&gt;=20,"H",IF(D216&lt;=5,"L","A")),IF(D216&lt;=19,"L","A"))),IF(OR(B216="ALI",B216="AIE"),IF(E216&gt;=6,IF(D216&gt;=20,"H","A"),IF(E216&gt;=2,IF(D216&gt;=51,"H",IF(D216&lt;=19,"L","A")),IF(D216&lt;=50,"L","A"))),""))))</f>
        <v/>
      </c>
      <c r="J216" s="7" t="str">
        <f>CONCATENATE(B216,C216)</f>
        <v/>
      </c>
      <c r="K216" s="127" t="str">
        <f>IF(OR(H216="",H216=0),L216,H216)</f>
        <v/>
      </c>
      <c r="L216" s="127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5">
      <c r="A217" s="119"/>
      <c r="B217" s="4"/>
      <c r="C217" s="4"/>
      <c r="D217" s="7"/>
      <c r="E217" s="7"/>
      <c r="F217" s="116" t="str">
        <f>IF(ISBLANK(B217),"",IF(I217="L","Baixa",IF(I217="A","Média",IF(I217="","","Alta"))))</f>
        <v/>
      </c>
      <c r="G217" s="7" t="str">
        <f>CONCATENATE(B217,I217)</f>
        <v/>
      </c>
      <c r="H217" s="7" t="str">
        <f>IF(ISBLANK(B217),"",IF(B217="ALI",IF(I217="L",7,IF(I217="A",10,15)),IF(B217="AIE",IF(I217="L",5,IF(I217="A",7,10)),IF(B217="SE",IF(I217="L",4,IF(I217="A",5,7)),IF(OR(B217="EE",B217="CE"),IF(I217="L",3,IF(I217="A",4,6)),0)))))</f>
        <v/>
      </c>
      <c r="I217" s="116" t="str">
        <f>IF(OR(ISBLANK(D217),ISBLANK(E217)),IF(OR(B217="ALI",B217="AIE"),"L",IF(OR(B217="EE",B217="SE",B217="CE"),"A","")),IF(B217="EE",IF(E217&gt;=3,IF(D217&gt;=5,"H","A"),IF(E217&gt;=2,IF(D217&gt;=16,"H",IF(D217&lt;=4,"L","A")),IF(D217&lt;=15,"L","A"))),IF(OR(B217="SE",B217="CE"),IF(E217&gt;=4,IF(D217&gt;=6,"H","A"),IF(E217&gt;=2,IF(D217&gt;=20,"H",IF(D217&lt;=5,"L","A")),IF(D217&lt;=19,"L","A"))),IF(OR(B217="ALI",B217="AIE"),IF(E217&gt;=6,IF(D217&gt;=20,"H","A"),IF(E217&gt;=2,IF(D217&gt;=51,"H",IF(D217&lt;=19,"L","A")),IF(D217&lt;=50,"L","A"))),""))))</f>
        <v/>
      </c>
      <c r="J217" s="7" t="str">
        <f>CONCATENATE(B217,C217)</f>
        <v/>
      </c>
      <c r="K217" s="127" t="str">
        <f>IF(OR(H217="",H217=0),L217,H217)</f>
        <v/>
      </c>
      <c r="L217" s="127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5">
      <c r="A218" s="119"/>
      <c r="B218" s="4"/>
      <c r="C218" s="4"/>
      <c r="D218" s="7"/>
      <c r="E218" s="7"/>
      <c r="F218" s="116" t="str">
        <f>IF(ISBLANK(B218),"",IF(I218="L","Baixa",IF(I218="A","Média",IF(I218="","","Alta"))))</f>
        <v/>
      </c>
      <c r="G218" s="7" t="str">
        <f>CONCATENATE(B218,I218)</f>
        <v/>
      </c>
      <c r="H218" s="7" t="str">
        <f>IF(ISBLANK(B218),"",IF(B218="ALI",IF(I218="L",7,IF(I218="A",10,15)),IF(B218="AIE",IF(I218="L",5,IF(I218="A",7,10)),IF(B218="SE",IF(I218="L",4,IF(I218="A",5,7)),IF(OR(B218="EE",B218="CE"),IF(I218="L",3,IF(I218="A",4,6)),0)))))</f>
        <v/>
      </c>
      <c r="I218" s="116" t="str">
        <f>IF(OR(ISBLANK(D218),ISBLANK(E218)),IF(OR(B218="ALI",B218="AIE"),"L",IF(OR(B218="EE",B218="SE",B218="CE"),"A","")),IF(B218="EE",IF(E218&gt;=3,IF(D218&gt;=5,"H","A"),IF(E218&gt;=2,IF(D218&gt;=16,"H",IF(D218&lt;=4,"L","A")),IF(D218&lt;=15,"L","A"))),IF(OR(B218="SE",B218="CE"),IF(E218&gt;=4,IF(D218&gt;=6,"H","A"),IF(E218&gt;=2,IF(D218&gt;=20,"H",IF(D218&lt;=5,"L","A")),IF(D218&lt;=19,"L","A"))),IF(OR(B218="ALI",B218="AIE"),IF(E218&gt;=6,IF(D218&gt;=20,"H","A"),IF(E218&gt;=2,IF(D218&gt;=51,"H",IF(D218&lt;=19,"L","A")),IF(D218&lt;=50,"L","A"))),""))))</f>
        <v/>
      </c>
      <c r="J218" s="7" t="str">
        <f>CONCATENATE(B218,C218)</f>
        <v/>
      </c>
      <c r="K218" s="127" t="str">
        <f>IF(OR(H218="",H218=0),L218,H218)</f>
        <v/>
      </c>
      <c r="L218" s="127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5">
      <c r="A219" s="122"/>
      <c r="B219" s="4"/>
      <c r="C219" s="4"/>
      <c r="D219" s="7"/>
      <c r="E219" s="7"/>
      <c r="F219" s="116" t="str">
        <f>IF(ISBLANK(B219),"",IF(I219="L","Baixa",IF(I219="A","Média",IF(I219="","","Alta"))))</f>
        <v/>
      </c>
      <c r="G219" s="7" t="str">
        <f>CONCATENATE(B219,I219)</f>
        <v/>
      </c>
      <c r="H219" s="7" t="str">
        <f>IF(ISBLANK(B219),"",IF(B219="ALI",IF(I219="L",7,IF(I219="A",10,15)),IF(B219="AIE",IF(I219="L",5,IF(I219="A",7,10)),IF(B219="SE",IF(I219="L",4,IF(I219="A",5,7)),IF(OR(B219="EE",B219="CE"),IF(I219="L",3,IF(I219="A",4,6)),0)))))</f>
        <v/>
      </c>
      <c r="I219" s="116" t="str">
        <f>IF(OR(ISBLANK(D219),ISBLANK(E219)),IF(OR(B219="ALI",B219="AIE"),"L",IF(OR(B219="EE",B219="SE",B219="CE"),"A","")),IF(B219="EE",IF(E219&gt;=3,IF(D219&gt;=5,"H","A"),IF(E219&gt;=2,IF(D219&gt;=16,"H",IF(D219&lt;=4,"L","A")),IF(D219&lt;=15,"L","A"))),IF(OR(B219="SE",B219="CE"),IF(E219&gt;=4,IF(D219&gt;=6,"H","A"),IF(E219&gt;=2,IF(D219&gt;=20,"H",IF(D219&lt;=5,"L","A")),IF(D219&lt;=19,"L","A"))),IF(OR(B219="ALI",B219="AIE"),IF(E219&gt;=6,IF(D219&gt;=20,"H","A"),IF(E219&gt;=2,IF(D219&gt;=51,"H",IF(D219&lt;=19,"L","A")),IF(D219&lt;=50,"L","A"))),""))))</f>
        <v/>
      </c>
      <c r="J219" s="7" t="str">
        <f>CONCATENATE(B219,C219)</f>
        <v/>
      </c>
      <c r="K219" s="127" t="str">
        <f>IF(OR(H219="",H219=0),L219,H219)</f>
        <v/>
      </c>
      <c r="L219" s="127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5">
      <c r="A220" s="122"/>
      <c r="B220" s="4"/>
      <c r="C220" s="4"/>
      <c r="D220" s="7"/>
      <c r="E220" s="7"/>
      <c r="F220" s="116" t="str">
        <f t="shared" si="84"/>
        <v/>
      </c>
      <c r="G220" s="7" t="str">
        <f t="shared" si="85"/>
        <v/>
      </c>
      <c r="H220" s="7" t="str">
        <f t="shared" si="86"/>
        <v/>
      </c>
      <c r="I220" s="116" t="str">
        <f t="shared" si="87"/>
        <v/>
      </c>
      <c r="J220" s="7" t="str">
        <f t="shared" si="88"/>
        <v/>
      </c>
      <c r="K220" s="127" t="str">
        <f t="shared" si="89"/>
        <v/>
      </c>
      <c r="L220" s="127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5">
      <c r="A221" s="119"/>
      <c r="B221" s="4"/>
      <c r="C221" s="4"/>
      <c r="D221" s="7"/>
      <c r="E221" s="7"/>
      <c r="F221" s="116" t="str">
        <f t="shared" si="84"/>
        <v/>
      </c>
      <c r="G221" s="7" t="str">
        <f t="shared" si="85"/>
        <v/>
      </c>
      <c r="H221" s="7" t="str">
        <f t="shared" si="86"/>
        <v/>
      </c>
      <c r="I221" s="116" t="str">
        <f t="shared" si="87"/>
        <v/>
      </c>
      <c r="J221" s="7" t="str">
        <f t="shared" si="88"/>
        <v/>
      </c>
      <c r="K221" s="127" t="str">
        <f t="shared" si="89"/>
        <v/>
      </c>
      <c r="L221" s="127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19"/>
      <c r="B222" s="4"/>
      <c r="C222" s="4"/>
      <c r="D222" s="7"/>
      <c r="E222" s="7"/>
      <c r="F222" s="116" t="str">
        <f t="shared" si="84"/>
        <v/>
      </c>
      <c r="G222" s="7" t="str">
        <f t="shared" si="85"/>
        <v/>
      </c>
      <c r="H222" s="7" t="str">
        <f t="shared" si="86"/>
        <v/>
      </c>
      <c r="I222" s="116" t="str">
        <f t="shared" si="87"/>
        <v/>
      </c>
      <c r="J222" s="7" t="str">
        <f t="shared" si="88"/>
        <v/>
      </c>
      <c r="K222" s="127" t="str">
        <f t="shared" si="89"/>
        <v/>
      </c>
      <c r="L222" s="127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19"/>
      <c r="B223" s="4"/>
      <c r="C223" s="4"/>
      <c r="D223" s="7"/>
      <c r="E223" s="7"/>
      <c r="F223" s="116" t="str">
        <f t="shared" si="84"/>
        <v/>
      </c>
      <c r="G223" s="7" t="str">
        <f t="shared" si="85"/>
        <v/>
      </c>
      <c r="H223" s="7" t="str">
        <f t="shared" si="86"/>
        <v/>
      </c>
      <c r="I223" s="116" t="str">
        <f t="shared" si="87"/>
        <v/>
      </c>
      <c r="J223" s="7" t="str">
        <f t="shared" si="88"/>
        <v/>
      </c>
      <c r="K223" s="127" t="str">
        <f t="shared" si="89"/>
        <v/>
      </c>
      <c r="L223" s="127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5">
      <c r="A224" s="119"/>
      <c r="B224" s="4"/>
      <c r="C224" s="4"/>
      <c r="D224" s="7"/>
      <c r="E224" s="7"/>
      <c r="F224" s="116" t="str">
        <f t="shared" si="84"/>
        <v/>
      </c>
      <c r="G224" s="7" t="str">
        <f t="shared" si="85"/>
        <v/>
      </c>
      <c r="H224" s="7" t="str">
        <f t="shared" si="86"/>
        <v/>
      </c>
      <c r="I224" s="116" t="str">
        <f t="shared" si="87"/>
        <v/>
      </c>
      <c r="J224" s="7" t="str">
        <f t="shared" si="88"/>
        <v/>
      </c>
      <c r="K224" s="127" t="str">
        <f t="shared" si="89"/>
        <v/>
      </c>
      <c r="L224" s="127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5">
      <c r="A225" s="119"/>
      <c r="B225" s="4"/>
      <c r="C225" s="4"/>
      <c r="D225" s="7"/>
      <c r="E225" s="7"/>
      <c r="F225" s="116" t="str">
        <f t="shared" si="84"/>
        <v/>
      </c>
      <c r="G225" s="7" t="str">
        <f t="shared" si="85"/>
        <v/>
      </c>
      <c r="H225" s="7" t="str">
        <f t="shared" si="86"/>
        <v/>
      </c>
      <c r="I225" s="116" t="str">
        <f t="shared" si="87"/>
        <v/>
      </c>
      <c r="J225" s="7" t="str">
        <f t="shared" si="88"/>
        <v/>
      </c>
      <c r="K225" s="127" t="str">
        <f t="shared" si="89"/>
        <v/>
      </c>
      <c r="L225" s="127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5">
      <c r="A226" s="119"/>
      <c r="B226" s="4"/>
      <c r="C226" s="4"/>
      <c r="D226" s="7"/>
      <c r="E226" s="7"/>
      <c r="F226" s="116" t="str">
        <f t="shared" si="84"/>
        <v/>
      </c>
      <c r="G226" s="7" t="str">
        <f t="shared" si="85"/>
        <v/>
      </c>
      <c r="H226" s="7" t="str">
        <f t="shared" si="86"/>
        <v/>
      </c>
      <c r="I226" s="116" t="str">
        <f t="shared" si="87"/>
        <v/>
      </c>
      <c r="J226" s="7" t="str">
        <f t="shared" si="88"/>
        <v/>
      </c>
      <c r="K226" s="127" t="str">
        <f t="shared" si="89"/>
        <v/>
      </c>
      <c r="L226" s="127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5">
      <c r="A227" s="119"/>
      <c r="B227" s="4"/>
      <c r="C227" s="4"/>
      <c r="D227" s="7"/>
      <c r="E227" s="7"/>
      <c r="F227" s="116" t="str">
        <f t="shared" si="84"/>
        <v/>
      </c>
      <c r="G227" s="7" t="str">
        <f t="shared" si="85"/>
        <v/>
      </c>
      <c r="H227" s="7" t="str">
        <f t="shared" si="86"/>
        <v/>
      </c>
      <c r="I227" s="116" t="str">
        <f t="shared" si="87"/>
        <v/>
      </c>
      <c r="J227" s="7" t="str">
        <f t="shared" si="88"/>
        <v/>
      </c>
      <c r="K227" s="127" t="str">
        <f t="shared" si="89"/>
        <v/>
      </c>
      <c r="L227" s="127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5">
      <c r="A228" s="119"/>
      <c r="B228" s="4"/>
      <c r="C228" s="4"/>
      <c r="D228" s="7"/>
      <c r="E228" s="7"/>
      <c r="F228" s="116" t="str">
        <f t="shared" si="84"/>
        <v/>
      </c>
      <c r="G228" s="7" t="str">
        <f t="shared" si="85"/>
        <v/>
      </c>
      <c r="H228" s="7" t="str">
        <f t="shared" si="86"/>
        <v/>
      </c>
      <c r="I228" s="116" t="str">
        <f t="shared" si="87"/>
        <v/>
      </c>
      <c r="J228" s="7" t="str">
        <f t="shared" si="88"/>
        <v/>
      </c>
      <c r="K228" s="127" t="str">
        <f t="shared" si="89"/>
        <v/>
      </c>
      <c r="L228" s="127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5">
      <c r="A229" s="119"/>
      <c r="B229" s="4"/>
      <c r="C229" s="4"/>
      <c r="D229" s="7"/>
      <c r="E229" s="7"/>
      <c r="F229" s="116" t="str">
        <f t="shared" si="84"/>
        <v/>
      </c>
      <c r="G229" s="7" t="str">
        <f t="shared" si="85"/>
        <v/>
      </c>
      <c r="H229" s="7" t="str">
        <f t="shared" si="86"/>
        <v/>
      </c>
      <c r="I229" s="116" t="str">
        <f t="shared" si="87"/>
        <v/>
      </c>
      <c r="J229" s="7" t="str">
        <f t="shared" si="88"/>
        <v/>
      </c>
      <c r="K229" s="127" t="str">
        <f t="shared" si="89"/>
        <v/>
      </c>
      <c r="L229" s="127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5">
      <c r="A230" s="119"/>
      <c r="B230" s="4"/>
      <c r="C230" s="4"/>
      <c r="D230" s="7"/>
      <c r="E230" s="7"/>
      <c r="F230" s="116" t="str">
        <f t="shared" si="84"/>
        <v/>
      </c>
      <c r="G230" s="7" t="str">
        <f t="shared" si="85"/>
        <v/>
      </c>
      <c r="H230" s="7" t="str">
        <f t="shared" si="86"/>
        <v/>
      </c>
      <c r="I230" s="116" t="str">
        <f t="shared" si="87"/>
        <v/>
      </c>
      <c r="J230" s="7" t="str">
        <f t="shared" si="88"/>
        <v/>
      </c>
      <c r="K230" s="127" t="str">
        <f t="shared" si="89"/>
        <v/>
      </c>
      <c r="L230" s="127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5">
      <c r="A231" s="121"/>
      <c r="B231" s="4"/>
      <c r="C231" s="4"/>
      <c r="D231" s="7"/>
      <c r="E231" s="7"/>
      <c r="F231" s="116" t="str">
        <f t="shared" si="84"/>
        <v/>
      </c>
      <c r="G231" s="7" t="str">
        <f t="shared" si="85"/>
        <v/>
      </c>
      <c r="H231" s="7" t="str">
        <f t="shared" si="86"/>
        <v/>
      </c>
      <c r="I231" s="116" t="str">
        <f t="shared" si="87"/>
        <v/>
      </c>
      <c r="J231" s="7" t="str">
        <f t="shared" si="88"/>
        <v/>
      </c>
      <c r="K231" s="127" t="str">
        <f t="shared" si="89"/>
        <v/>
      </c>
      <c r="L231" s="127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19"/>
      <c r="B232" s="4"/>
      <c r="C232" s="4"/>
      <c r="D232" s="7"/>
      <c r="E232" s="7"/>
      <c r="F232" s="116" t="str">
        <f t="shared" si="84"/>
        <v/>
      </c>
      <c r="G232" s="7" t="str">
        <f t="shared" si="85"/>
        <v/>
      </c>
      <c r="H232" s="7" t="str">
        <f t="shared" si="86"/>
        <v/>
      </c>
      <c r="I232" s="116" t="str">
        <f t="shared" si="87"/>
        <v/>
      </c>
      <c r="J232" s="7" t="str">
        <f t="shared" si="88"/>
        <v/>
      </c>
      <c r="K232" s="127" t="str">
        <f t="shared" si="89"/>
        <v/>
      </c>
      <c r="L232" s="127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19"/>
      <c r="B233" s="4"/>
      <c r="C233" s="4"/>
      <c r="D233" s="7"/>
      <c r="E233" s="7"/>
      <c r="F233" s="116" t="str">
        <f>IF(ISBLANK(B233),"",IF(I233="L","Baixa",IF(I233="A","Média",IF(I233="","","Alta"))))</f>
        <v/>
      </c>
      <c r="G233" s="7" t="str">
        <f>CONCATENATE(B233,I233)</f>
        <v/>
      </c>
      <c r="H233" s="7" t="str">
        <f>IF(ISBLANK(B233),"",IF(B233="ALI",IF(I233="L",7,IF(I233="A",10,15)),IF(B233="AIE",IF(I233="L",5,IF(I233="A",7,10)),IF(B233="SE",IF(I233="L",4,IF(I233="A",5,7)),IF(OR(B233="EE",B233="CE"),IF(I233="L",3,IF(I233="A",4,6)),0)))))</f>
        <v/>
      </c>
      <c r="I233" s="116" t="str">
        <f>IF(OR(ISBLANK(D233),ISBLANK(E233)),IF(OR(B233="ALI",B233="AIE"),"L",IF(OR(B233="EE",B233="SE",B233="CE"),"A","")),IF(B233="EE",IF(E233&gt;=3,IF(D233&gt;=5,"H","A"),IF(E233&gt;=2,IF(D233&gt;=16,"H",IF(D233&lt;=4,"L","A")),IF(D233&lt;=15,"L","A"))),IF(OR(B233="SE",B233="CE"),IF(E233&gt;=4,IF(D233&gt;=6,"H","A"),IF(E233&gt;=2,IF(D233&gt;=20,"H",IF(D233&lt;=5,"L","A")),IF(D233&lt;=19,"L","A"))),IF(OR(B233="ALI",B233="AIE"),IF(E233&gt;=6,IF(D233&gt;=20,"H","A"),IF(E233&gt;=2,IF(D233&gt;=51,"H",IF(D233&lt;=19,"L","A")),IF(D233&lt;=50,"L","A"))),""))))</f>
        <v/>
      </c>
      <c r="J233" s="7" t="str">
        <f>CONCATENATE(B233,C233)</f>
        <v/>
      </c>
      <c r="K233" s="127" t="str">
        <f>IF(OR(H233="",H233=0),L233,H233)</f>
        <v/>
      </c>
      <c r="L233" s="127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5">
      <c r="A234" s="119"/>
      <c r="B234" s="4"/>
      <c r="C234" s="4"/>
      <c r="D234" s="7"/>
      <c r="E234" s="7"/>
      <c r="F234" s="116" t="str">
        <f>IF(ISBLANK(B234),"",IF(I234="L","Baixa",IF(I234="A","Média",IF(I234="","","Alta"))))</f>
        <v/>
      </c>
      <c r="G234" s="7" t="str">
        <f>CONCATENATE(B234,I234)</f>
        <v/>
      </c>
      <c r="H234" s="7" t="str">
        <f>IF(ISBLANK(B234),"",IF(B234="ALI",IF(I234="L",7,IF(I234="A",10,15)),IF(B234="AIE",IF(I234="L",5,IF(I234="A",7,10)),IF(B234="SE",IF(I234="L",4,IF(I234="A",5,7)),IF(OR(B234="EE",B234="CE"),IF(I234="L",3,IF(I234="A",4,6)),0)))))</f>
        <v/>
      </c>
      <c r="I234" s="116" t="str">
        <f>IF(OR(ISBLANK(D234),ISBLANK(E234)),IF(OR(B234="ALI",B234="AIE"),"L",IF(OR(B234="EE",B234="SE",B234="CE"),"A","")),IF(B234="EE",IF(E234&gt;=3,IF(D234&gt;=5,"H","A"),IF(E234&gt;=2,IF(D234&gt;=16,"H",IF(D234&lt;=4,"L","A")),IF(D234&lt;=15,"L","A"))),IF(OR(B234="SE",B234="CE"),IF(E234&gt;=4,IF(D234&gt;=6,"H","A"),IF(E234&gt;=2,IF(D234&gt;=20,"H",IF(D234&lt;=5,"L","A")),IF(D234&lt;=19,"L","A"))),IF(OR(B234="ALI",B234="AIE"),IF(E234&gt;=6,IF(D234&gt;=20,"H","A"),IF(E234&gt;=2,IF(D234&gt;=51,"H",IF(D234&lt;=19,"L","A")),IF(D234&lt;=50,"L","A"))),""))))</f>
        <v/>
      </c>
      <c r="J234" s="7" t="str">
        <f>CONCATENATE(B234,C234)</f>
        <v/>
      </c>
      <c r="K234" s="127" t="str">
        <f>IF(OR(H234="",H234=0),L234,H234)</f>
        <v/>
      </c>
      <c r="L234" s="127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5">
      <c r="A235" s="119"/>
      <c r="B235" s="4"/>
      <c r="C235" s="4"/>
      <c r="D235" s="7"/>
      <c r="E235" s="7"/>
      <c r="F235" s="116" t="str">
        <f t="shared" si="84"/>
        <v/>
      </c>
      <c r="G235" s="7" t="str">
        <f t="shared" si="85"/>
        <v/>
      </c>
      <c r="H235" s="7" t="str">
        <f t="shared" si="86"/>
        <v/>
      </c>
      <c r="I235" s="116" t="str">
        <f t="shared" si="87"/>
        <v/>
      </c>
      <c r="J235" s="7" t="str">
        <f t="shared" si="88"/>
        <v/>
      </c>
      <c r="K235" s="127" t="str">
        <f t="shared" si="89"/>
        <v/>
      </c>
      <c r="L235" s="127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5">
      <c r="A236" s="119"/>
      <c r="B236" s="4"/>
      <c r="C236" s="4"/>
      <c r="D236" s="7"/>
      <c r="E236" s="7"/>
      <c r="F236" s="116" t="str">
        <f>IF(ISBLANK(B236),"",IF(I236="L","Baixa",IF(I236="A","Média",IF(I236="","","Alta"))))</f>
        <v/>
      </c>
      <c r="G236" s="7" t="str">
        <f>CONCATENATE(B236,I236)</f>
        <v/>
      </c>
      <c r="H236" s="7" t="str">
        <f>IF(ISBLANK(B236),"",IF(B236="ALI",IF(I236="L",7,IF(I236="A",10,15)),IF(B236="AIE",IF(I236="L",5,IF(I236="A",7,10)),IF(B236="SE",IF(I236="L",4,IF(I236="A",5,7)),IF(OR(B236="EE",B236="CE"),IF(I236="L",3,IF(I236="A",4,6)),0)))))</f>
        <v/>
      </c>
      <c r="I236" s="116" t="str">
        <f>IF(OR(ISBLANK(D236),ISBLANK(E236)),IF(OR(B236="ALI",B236="AIE"),"L",IF(OR(B236="EE",B236="SE",B236="CE"),"A","")),IF(B236="EE",IF(E236&gt;=3,IF(D236&gt;=5,"H","A"),IF(E236&gt;=2,IF(D236&gt;=16,"H",IF(D236&lt;=4,"L","A")),IF(D236&lt;=15,"L","A"))),IF(OR(B236="SE",B236="CE"),IF(E236&gt;=4,IF(D236&gt;=6,"H","A"),IF(E236&gt;=2,IF(D236&gt;=20,"H",IF(D236&lt;=5,"L","A")),IF(D236&lt;=19,"L","A"))),IF(OR(B236="ALI",B236="AIE"),IF(E236&gt;=6,IF(D236&gt;=20,"H","A"),IF(E236&gt;=2,IF(D236&gt;=51,"H",IF(D236&lt;=19,"L","A")),IF(D236&lt;=50,"L","A"))),""))))</f>
        <v/>
      </c>
      <c r="J236" s="7" t="str">
        <f>CONCATENATE(B236,C236)</f>
        <v/>
      </c>
      <c r="K236" s="127" t="str">
        <f>IF(OR(H236="",H236=0),L236,H236)</f>
        <v/>
      </c>
      <c r="L236" s="127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5">
      <c r="A237" s="119"/>
      <c r="B237" s="4"/>
      <c r="C237" s="4"/>
      <c r="D237" s="7"/>
      <c r="E237" s="7"/>
      <c r="F237" s="116" t="str">
        <f t="shared" si="84"/>
        <v/>
      </c>
      <c r="G237" s="7" t="str">
        <f t="shared" si="85"/>
        <v/>
      </c>
      <c r="H237" s="7" t="str">
        <f t="shared" si="86"/>
        <v/>
      </c>
      <c r="I237" s="116" t="str">
        <f t="shared" si="87"/>
        <v/>
      </c>
      <c r="J237" s="7" t="str">
        <f t="shared" si="88"/>
        <v/>
      </c>
      <c r="K237" s="127" t="str">
        <f t="shared" si="89"/>
        <v/>
      </c>
      <c r="L237" s="127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5">
      <c r="A238" s="119"/>
      <c r="B238" s="4"/>
      <c r="C238" s="4"/>
      <c r="D238" s="7"/>
      <c r="E238" s="7"/>
      <c r="F238" s="116" t="str">
        <f t="shared" si="84"/>
        <v/>
      </c>
      <c r="G238" s="7" t="str">
        <f t="shared" si="85"/>
        <v/>
      </c>
      <c r="H238" s="7" t="str">
        <f t="shared" si="86"/>
        <v/>
      </c>
      <c r="I238" s="116" t="str">
        <f t="shared" si="87"/>
        <v/>
      </c>
      <c r="J238" s="7" t="str">
        <f t="shared" si="88"/>
        <v/>
      </c>
      <c r="K238" s="127" t="str">
        <f t="shared" si="89"/>
        <v/>
      </c>
      <c r="L238" s="127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5">
      <c r="A239" s="119"/>
      <c r="B239" s="4"/>
      <c r="C239" s="4"/>
      <c r="D239" s="7"/>
      <c r="E239" s="7"/>
      <c r="F239" s="116" t="str">
        <f>IF(ISBLANK(B239),"",IF(I239="L","Baixa",IF(I239="A","Média",IF(I239="","","Alta"))))</f>
        <v/>
      </c>
      <c r="G239" s="7" t="str">
        <f>CONCATENATE(B239,I239)</f>
        <v/>
      </c>
      <c r="H239" s="7" t="str">
        <f>IF(ISBLANK(B239),"",IF(B239="ALI",IF(I239="L",7,IF(I239="A",10,15)),IF(B239="AIE",IF(I239="L",5,IF(I239="A",7,10)),IF(B239="SE",IF(I239="L",4,IF(I239="A",5,7)),IF(OR(B239="EE",B239="CE"),IF(I239="L",3,IF(I239="A",4,6)),0)))))</f>
        <v/>
      </c>
      <c r="I239" s="116" t="str">
        <f>IF(OR(ISBLANK(D239),ISBLANK(E239)),IF(OR(B239="ALI",B239="AIE"),"L",IF(OR(B239="EE",B239="SE",B239="CE"),"A","")),IF(B239="EE",IF(E239&gt;=3,IF(D239&gt;=5,"H","A"),IF(E239&gt;=2,IF(D239&gt;=16,"H",IF(D239&lt;=4,"L","A")),IF(D239&lt;=15,"L","A"))),IF(OR(B239="SE",B239="CE"),IF(E239&gt;=4,IF(D239&gt;=6,"H","A"),IF(E239&gt;=2,IF(D239&gt;=20,"H",IF(D239&lt;=5,"L","A")),IF(D239&lt;=19,"L","A"))),IF(OR(B239="ALI",B239="AIE"),IF(E239&gt;=6,IF(D239&gt;=20,"H","A"),IF(E239&gt;=2,IF(D239&gt;=51,"H",IF(D239&lt;=19,"L","A")),IF(D239&lt;=50,"L","A"))),""))))</f>
        <v/>
      </c>
      <c r="J239" s="7" t="str">
        <f>CONCATENATE(B239,C239)</f>
        <v/>
      </c>
      <c r="K239" s="127" t="str">
        <f>IF(OR(H239="",H239=0),L239,H239)</f>
        <v/>
      </c>
      <c r="L239" s="127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5">
      <c r="A240" s="119"/>
      <c r="B240" s="4"/>
      <c r="C240" s="4"/>
      <c r="D240" s="7"/>
      <c r="E240" s="7"/>
      <c r="F240" s="8" t="str">
        <f t="shared" si="84"/>
        <v/>
      </c>
      <c r="G240" s="7" t="str">
        <f t="shared" si="85"/>
        <v/>
      </c>
      <c r="H240" s="5" t="str">
        <f t="shared" si="86"/>
        <v/>
      </c>
      <c r="I240" s="116" t="str">
        <f t="shared" si="87"/>
        <v/>
      </c>
      <c r="J240" s="7" t="str">
        <f t="shared" si="88"/>
        <v/>
      </c>
      <c r="K240" s="9" t="str">
        <f t="shared" si="89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5">
      <c r="A241" s="121"/>
      <c r="B241" s="4"/>
      <c r="C241" s="4"/>
      <c r="D241" s="7"/>
      <c r="E241" s="7"/>
      <c r="F241" s="8" t="str">
        <f t="shared" si="84"/>
        <v/>
      </c>
      <c r="G241" s="7" t="str">
        <f t="shared" si="85"/>
        <v/>
      </c>
      <c r="H241" s="5" t="str">
        <f t="shared" si="86"/>
        <v/>
      </c>
      <c r="I241" s="116" t="str">
        <f t="shared" si="87"/>
        <v/>
      </c>
      <c r="J241" s="7" t="str">
        <f t="shared" si="88"/>
        <v/>
      </c>
      <c r="K241" s="9" t="str">
        <f t="shared" si="89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5">
      <c r="A242" s="119"/>
      <c r="B242" s="4"/>
      <c r="C242" s="4"/>
      <c r="D242" s="7"/>
      <c r="E242" s="7"/>
      <c r="F242" s="8" t="str">
        <f t="shared" si="84"/>
        <v/>
      </c>
      <c r="G242" s="7" t="str">
        <f t="shared" si="85"/>
        <v/>
      </c>
      <c r="H242" s="5" t="str">
        <f t="shared" si="86"/>
        <v/>
      </c>
      <c r="I242" s="116" t="str">
        <f t="shared" si="87"/>
        <v/>
      </c>
      <c r="J242" s="7" t="str">
        <f t="shared" si="88"/>
        <v/>
      </c>
      <c r="K242" s="9" t="str">
        <f t="shared" si="89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5">
      <c r="A243" s="119"/>
      <c r="B243" s="4"/>
      <c r="C243" s="4"/>
      <c r="D243" s="7"/>
      <c r="E243" s="7"/>
      <c r="F243" s="8" t="str">
        <f t="shared" si="84"/>
        <v/>
      </c>
      <c r="G243" s="7" t="str">
        <f t="shared" si="85"/>
        <v/>
      </c>
      <c r="H243" s="5" t="str">
        <f t="shared" si="86"/>
        <v/>
      </c>
      <c r="I243" s="116" t="str">
        <f t="shared" si="87"/>
        <v/>
      </c>
      <c r="J243" s="7" t="str">
        <f t="shared" si="88"/>
        <v/>
      </c>
      <c r="K243" s="9" t="str">
        <f t="shared" si="89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5">
      <c r="A244" s="119"/>
      <c r="B244" s="4"/>
      <c r="C244" s="4"/>
      <c r="D244" s="7"/>
      <c r="E244" s="7"/>
      <c r="F244" s="8" t="str">
        <f t="shared" si="84"/>
        <v/>
      </c>
      <c r="G244" s="7" t="str">
        <f t="shared" si="85"/>
        <v/>
      </c>
      <c r="H244" s="5" t="str">
        <f t="shared" si="86"/>
        <v/>
      </c>
      <c r="I244" s="116" t="str">
        <f t="shared" si="87"/>
        <v/>
      </c>
      <c r="J244" s="7" t="str">
        <f t="shared" si="88"/>
        <v/>
      </c>
      <c r="K244" s="9" t="str">
        <f t="shared" si="89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5">
      <c r="A245" s="119"/>
      <c r="B245" s="4"/>
      <c r="C245" s="4"/>
      <c r="D245" s="7"/>
      <c r="E245" s="7"/>
      <c r="F245" s="8" t="str">
        <f>IF(ISBLANK(B245),"",IF(I245="L","Baixa",IF(I245="A","Média",IF(I245="","","Alta"))))</f>
        <v/>
      </c>
      <c r="G245" s="7" t="str">
        <f>CONCATENATE(B245,I245)</f>
        <v/>
      </c>
      <c r="H245" s="5" t="str">
        <f>IF(ISBLANK(B245),"",IF(B245="ALI",IF(I245="L",7,IF(I245="A",10,15)),IF(B245="AIE",IF(I245="L",5,IF(I245="A",7,10)),IF(B245="SE",IF(I245="L",4,IF(I245="A",5,7)),IF(OR(B245="EE",B245="CE"),IF(I245="L",3,IF(I245="A",4,6)),0)))))</f>
        <v/>
      </c>
      <c r="I245" s="116" t="str">
        <f>IF(OR(ISBLANK(D245),ISBLANK(E245)),IF(OR(B245="ALI",B245="AIE"),"L",IF(OR(B245="EE",B245="SE",B245="CE"),"A","")),IF(B245="EE",IF(E245&gt;=3,IF(D245&gt;=5,"H","A"),IF(E245&gt;=2,IF(D245&gt;=16,"H",IF(D245&lt;=4,"L","A")),IF(D245&lt;=15,"L","A"))),IF(OR(B245="SE",B245="CE"),IF(E245&gt;=4,IF(D245&gt;=6,"H","A"),IF(E245&gt;=2,IF(D245&gt;=20,"H",IF(D245&lt;=5,"L","A")),IF(D245&lt;=19,"L","A"))),IF(OR(B245="ALI",B245="AIE"),IF(E245&gt;=6,IF(D245&gt;=20,"H","A"),IF(E245&gt;=2,IF(D245&gt;=51,"H",IF(D245&lt;=19,"L","A")),IF(D245&lt;=50,"L","A"))),""))))</f>
        <v/>
      </c>
      <c r="J245" s="7" t="str">
        <f>CONCATENATE(B245,C245)</f>
        <v/>
      </c>
      <c r="K245" s="9" t="str">
        <f>IF(OR(H245="",H245=0),L245,H245)</f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19"/>
      <c r="B246" s="4"/>
      <c r="C246" s="4"/>
      <c r="D246" s="7"/>
      <c r="E246" s="7"/>
      <c r="F246" s="8" t="str">
        <f t="shared" si="84"/>
        <v/>
      </c>
      <c r="G246" s="7" t="str">
        <f t="shared" si="85"/>
        <v/>
      </c>
      <c r="H246" s="5" t="str">
        <f t="shared" si="86"/>
        <v/>
      </c>
      <c r="I246" s="116" t="str">
        <f t="shared" si="87"/>
        <v/>
      </c>
      <c r="J246" s="7" t="str">
        <f t="shared" si="88"/>
        <v/>
      </c>
      <c r="K246" s="9" t="str">
        <f t="shared" si="89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19"/>
      <c r="B247" s="4"/>
      <c r="C247" s="4"/>
      <c r="D247" s="7"/>
      <c r="E247" s="7"/>
      <c r="F247" s="8" t="str">
        <f t="shared" si="84"/>
        <v/>
      </c>
      <c r="G247" s="7" t="str">
        <f t="shared" si="85"/>
        <v/>
      </c>
      <c r="H247" s="5" t="str">
        <f t="shared" si="86"/>
        <v/>
      </c>
      <c r="I247" s="116" t="str">
        <f t="shared" si="87"/>
        <v/>
      </c>
      <c r="J247" s="7" t="str">
        <f t="shared" si="88"/>
        <v/>
      </c>
      <c r="K247" s="9" t="str">
        <f t="shared" si="89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5">
      <c r="A248" s="119"/>
      <c r="B248" s="4"/>
      <c r="C248" s="4"/>
      <c r="D248" s="7"/>
      <c r="E248" s="7"/>
      <c r="F248" s="8" t="str">
        <f t="shared" si="84"/>
        <v/>
      </c>
      <c r="G248" s="7" t="str">
        <f t="shared" si="85"/>
        <v/>
      </c>
      <c r="H248" s="5" t="str">
        <f t="shared" si="86"/>
        <v/>
      </c>
      <c r="I248" s="116" t="str">
        <f t="shared" si="87"/>
        <v/>
      </c>
      <c r="J248" s="7" t="str">
        <f t="shared" si="88"/>
        <v/>
      </c>
      <c r="K248" s="9" t="str">
        <f t="shared" si="89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5">
      <c r="A249" s="121"/>
      <c r="B249" s="4"/>
      <c r="C249" s="4"/>
      <c r="D249" s="7"/>
      <c r="E249" s="7"/>
      <c r="F249" s="8" t="str">
        <f t="shared" si="84"/>
        <v/>
      </c>
      <c r="G249" s="7" t="str">
        <f t="shared" si="85"/>
        <v/>
      </c>
      <c r="H249" s="5" t="str">
        <f t="shared" si="86"/>
        <v/>
      </c>
      <c r="I249" s="116" t="str">
        <f t="shared" si="87"/>
        <v/>
      </c>
      <c r="J249" s="7" t="str">
        <f t="shared" si="88"/>
        <v/>
      </c>
      <c r="K249" s="9" t="str">
        <f t="shared" si="89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5">
      <c r="A250" s="119"/>
      <c r="B250" s="4"/>
      <c r="C250" s="4"/>
      <c r="D250" s="7"/>
      <c r="E250" s="7"/>
      <c r="F250" s="8" t="str">
        <f t="shared" si="84"/>
        <v/>
      </c>
      <c r="G250" s="7" t="str">
        <f t="shared" si="85"/>
        <v/>
      </c>
      <c r="H250" s="5" t="str">
        <f t="shared" si="86"/>
        <v/>
      </c>
      <c r="I250" s="116" t="str">
        <f t="shared" si="87"/>
        <v/>
      </c>
      <c r="J250" s="7" t="str">
        <f t="shared" si="88"/>
        <v/>
      </c>
      <c r="K250" s="9" t="str">
        <f t="shared" si="89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5">
      <c r="A251" s="119"/>
      <c r="B251" s="4"/>
      <c r="C251" s="4"/>
      <c r="D251" s="7"/>
      <c r="E251" s="7"/>
      <c r="F251" s="8" t="str">
        <f t="shared" si="84"/>
        <v/>
      </c>
      <c r="G251" s="7" t="str">
        <f t="shared" si="85"/>
        <v/>
      </c>
      <c r="H251" s="5" t="str">
        <f t="shared" si="86"/>
        <v/>
      </c>
      <c r="I251" s="116" t="str">
        <f t="shared" si="87"/>
        <v/>
      </c>
      <c r="J251" s="7" t="str">
        <f t="shared" si="88"/>
        <v/>
      </c>
      <c r="K251" s="9" t="str">
        <f t="shared" si="89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5">
      <c r="A252" s="119"/>
      <c r="B252" s="4"/>
      <c r="C252" s="4"/>
      <c r="D252" s="7"/>
      <c r="E252" s="7"/>
      <c r="F252" s="8" t="str">
        <f t="shared" si="84"/>
        <v/>
      </c>
      <c r="G252" s="7" t="str">
        <f t="shared" si="85"/>
        <v/>
      </c>
      <c r="H252" s="5" t="str">
        <f t="shared" si="86"/>
        <v/>
      </c>
      <c r="I252" s="116" t="str">
        <f t="shared" si="87"/>
        <v/>
      </c>
      <c r="J252" s="7" t="str">
        <f t="shared" si="88"/>
        <v/>
      </c>
      <c r="K252" s="9" t="str">
        <f t="shared" si="89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5">
      <c r="A253" s="119"/>
      <c r="B253" s="4"/>
      <c r="C253" s="4"/>
      <c r="D253" s="7"/>
      <c r="E253" s="7"/>
      <c r="F253" s="8" t="str">
        <f t="shared" si="84"/>
        <v/>
      </c>
      <c r="G253" s="7" t="str">
        <f t="shared" si="85"/>
        <v/>
      </c>
      <c r="H253" s="5" t="str">
        <f t="shared" si="86"/>
        <v/>
      </c>
      <c r="I253" s="116" t="str">
        <f t="shared" si="87"/>
        <v/>
      </c>
      <c r="J253" s="7" t="str">
        <f t="shared" si="88"/>
        <v/>
      </c>
      <c r="K253" s="9" t="str">
        <f t="shared" si="89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5">
      <c r="A254" s="119"/>
      <c r="B254" s="4"/>
      <c r="C254" s="4"/>
      <c r="D254" s="7"/>
      <c r="E254" s="7"/>
      <c r="F254" s="8" t="str">
        <f t="shared" si="84"/>
        <v/>
      </c>
      <c r="G254" s="7" t="str">
        <f t="shared" si="85"/>
        <v/>
      </c>
      <c r="H254" s="5" t="str">
        <f t="shared" si="86"/>
        <v/>
      </c>
      <c r="I254" s="116" t="str">
        <f t="shared" si="87"/>
        <v/>
      </c>
      <c r="J254" s="7" t="str">
        <f t="shared" si="88"/>
        <v/>
      </c>
      <c r="K254" s="9" t="str">
        <f t="shared" si="89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5">
      <c r="A255" s="119"/>
      <c r="B255" s="4"/>
      <c r="C255" s="4"/>
      <c r="D255" s="7"/>
      <c r="E255" s="7"/>
      <c r="F255" s="8" t="str">
        <f t="shared" si="84"/>
        <v/>
      </c>
      <c r="G255" s="7" t="str">
        <f t="shared" si="85"/>
        <v/>
      </c>
      <c r="H255" s="5" t="str">
        <f t="shared" si="86"/>
        <v/>
      </c>
      <c r="I255" s="116" t="str">
        <f t="shared" si="87"/>
        <v/>
      </c>
      <c r="J255" s="7" t="str">
        <f t="shared" si="88"/>
        <v/>
      </c>
      <c r="K255" s="9" t="str">
        <f t="shared" si="89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5">
      <c r="A256" s="119"/>
      <c r="B256" s="4"/>
      <c r="C256" s="4"/>
      <c r="D256" s="7"/>
      <c r="E256" s="7"/>
      <c r="F256" s="8" t="str">
        <f t="shared" si="84"/>
        <v/>
      </c>
      <c r="G256" s="7" t="str">
        <f t="shared" si="85"/>
        <v/>
      </c>
      <c r="H256" s="5" t="str">
        <f t="shared" si="86"/>
        <v/>
      </c>
      <c r="I256" s="116" t="str">
        <f t="shared" si="87"/>
        <v/>
      </c>
      <c r="J256" s="7" t="str">
        <f t="shared" si="88"/>
        <v/>
      </c>
      <c r="K256" s="9" t="str">
        <f t="shared" si="89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21"/>
      <c r="B257" s="4"/>
      <c r="C257" s="4"/>
      <c r="D257" s="7"/>
      <c r="E257" s="7"/>
      <c r="F257" s="8" t="str">
        <f t="shared" si="84"/>
        <v/>
      </c>
      <c r="G257" s="7" t="str">
        <f t="shared" si="85"/>
        <v/>
      </c>
      <c r="H257" s="5" t="str">
        <f t="shared" si="86"/>
        <v/>
      </c>
      <c r="I257" s="116" t="str">
        <f t="shared" si="87"/>
        <v/>
      </c>
      <c r="J257" s="7" t="str">
        <f t="shared" si="88"/>
        <v/>
      </c>
      <c r="K257" s="9" t="str">
        <f t="shared" si="89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19"/>
      <c r="B258" s="4"/>
      <c r="C258" s="4"/>
      <c r="D258" s="7"/>
      <c r="E258" s="7"/>
      <c r="F258" s="8" t="str">
        <f t="shared" si="84"/>
        <v/>
      </c>
      <c r="G258" s="7" t="str">
        <f t="shared" si="85"/>
        <v/>
      </c>
      <c r="H258" s="5" t="str">
        <f t="shared" si="86"/>
        <v/>
      </c>
      <c r="I258" s="116" t="str">
        <f t="shared" si="87"/>
        <v/>
      </c>
      <c r="J258" s="7" t="str">
        <f t="shared" si="88"/>
        <v/>
      </c>
      <c r="K258" s="9" t="str">
        <f t="shared" si="89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5">
      <c r="A259" s="119"/>
      <c r="B259" s="4"/>
      <c r="C259" s="4"/>
      <c r="D259" s="7"/>
      <c r="E259" s="7"/>
      <c r="F259" s="8" t="str">
        <f t="shared" si="84"/>
        <v/>
      </c>
      <c r="G259" s="7" t="str">
        <f t="shared" si="85"/>
        <v/>
      </c>
      <c r="H259" s="5" t="str">
        <f t="shared" si="86"/>
        <v/>
      </c>
      <c r="I259" s="116" t="str">
        <f t="shared" si="87"/>
        <v/>
      </c>
      <c r="J259" s="7" t="str">
        <f t="shared" si="88"/>
        <v/>
      </c>
      <c r="K259" s="9" t="str">
        <f t="shared" si="89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5">
      <c r="A260" s="119"/>
      <c r="B260" s="4"/>
      <c r="C260" s="4"/>
      <c r="D260" s="7"/>
      <c r="E260" s="7"/>
      <c r="F260" s="8" t="str">
        <f t="shared" si="84"/>
        <v/>
      </c>
      <c r="G260" s="7" t="str">
        <f t="shared" si="85"/>
        <v/>
      </c>
      <c r="H260" s="5" t="str">
        <f t="shared" si="86"/>
        <v/>
      </c>
      <c r="I260" s="116" t="str">
        <f t="shared" si="87"/>
        <v/>
      </c>
      <c r="J260" s="7" t="str">
        <f t="shared" si="88"/>
        <v/>
      </c>
      <c r="K260" s="9" t="str">
        <f t="shared" si="89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5">
      <c r="A261" s="119"/>
      <c r="B261" s="4"/>
      <c r="C261" s="4"/>
      <c r="D261" s="7"/>
      <c r="E261" s="7"/>
      <c r="F261" s="8" t="str">
        <f t="shared" ref="F261:F329" si="90">IF(ISBLANK(B261),"",IF(I261="L","Baixa",IF(I261="A","Média",IF(I261="","","Alta"))))</f>
        <v/>
      </c>
      <c r="G261" s="7" t="str">
        <f t="shared" ref="G261:G329" si="91">CONCATENATE(B261,I261)</f>
        <v/>
      </c>
      <c r="H261" s="5" t="str">
        <f t="shared" ref="H261:H329" si="92">IF(ISBLANK(B261),"",IF(B261="ALI",IF(I261="L",7,IF(I261="A",10,15)),IF(B261="AIE",IF(I261="L",5,IF(I261="A",7,10)),IF(B261="SE",IF(I261="L",4,IF(I261="A",5,7)),IF(OR(B261="EE",B261="CE"),IF(I261="L",3,IF(I261="A",4,6)),0)))))</f>
        <v/>
      </c>
      <c r="I261" s="116" t="str">
        <f t="shared" ref="I261:I329" si="93">IF(OR(ISBLANK(D261),ISBLANK(E261)),IF(OR(B261="ALI",B261="AIE"),"L",IF(OR(B261="EE",B261="SE",B261="CE"),"A","")),IF(B261="EE",IF(E261&gt;=3,IF(D261&gt;=5,"H","A"),IF(E261&gt;=2,IF(D261&gt;=16,"H",IF(D261&lt;=4,"L","A")),IF(D261&lt;=15,"L","A"))),IF(OR(B261="SE",B261="CE"),IF(E261&gt;=4,IF(D261&gt;=6,"H","A"),IF(E261&gt;=2,IF(D261&gt;=20,"H",IF(D261&lt;=5,"L","A")),IF(D261&lt;=19,"L","A"))),IF(OR(B261="ALI",B261="AIE"),IF(E261&gt;=6,IF(D261&gt;=20,"H","A"),IF(E261&gt;=2,IF(D261&gt;=51,"H",IF(D261&lt;=19,"L","A")),IF(D261&lt;=50,"L","A"))),""))))</f>
        <v/>
      </c>
      <c r="J261" s="7" t="str">
        <f t="shared" ref="J261:J329" si="94">CONCATENATE(B261,C261)</f>
        <v/>
      </c>
      <c r="K261" s="9" t="str">
        <f t="shared" si="89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5">
      <c r="A262" s="119"/>
      <c r="B262" s="4"/>
      <c r="C262" s="4"/>
      <c r="D262" s="7"/>
      <c r="E262" s="7"/>
      <c r="F262" s="8" t="str">
        <f t="shared" si="90"/>
        <v/>
      </c>
      <c r="G262" s="7" t="str">
        <f t="shared" si="91"/>
        <v/>
      </c>
      <c r="H262" s="5" t="str">
        <f t="shared" si="92"/>
        <v/>
      </c>
      <c r="I262" s="116" t="str">
        <f t="shared" si="93"/>
        <v/>
      </c>
      <c r="J262" s="7" t="str">
        <f t="shared" si="94"/>
        <v/>
      </c>
      <c r="K262" s="9" t="str">
        <f t="shared" si="89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5">
      <c r="A263" s="119"/>
      <c r="B263" s="4"/>
      <c r="C263" s="4"/>
      <c r="D263" s="7"/>
      <c r="E263" s="7"/>
      <c r="F263" s="8" t="str">
        <f t="shared" si="90"/>
        <v/>
      </c>
      <c r="G263" s="7" t="str">
        <f t="shared" si="91"/>
        <v/>
      </c>
      <c r="H263" s="5" t="str">
        <f t="shared" si="92"/>
        <v/>
      </c>
      <c r="I263" s="116" t="str">
        <f t="shared" si="93"/>
        <v/>
      </c>
      <c r="J263" s="7" t="str">
        <f t="shared" si="94"/>
        <v/>
      </c>
      <c r="K263" s="9" t="str">
        <f t="shared" ref="K263:K338" si="95">IF(OR(H263="",H263=0),L263,H263)</f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5">
      <c r="A264" s="119"/>
      <c r="B264" s="4"/>
      <c r="C264" s="4"/>
      <c r="D264" s="7"/>
      <c r="E264" s="7"/>
      <c r="F264" s="8" t="str">
        <f t="shared" si="90"/>
        <v/>
      </c>
      <c r="G264" s="7" t="str">
        <f t="shared" si="91"/>
        <v/>
      </c>
      <c r="H264" s="5" t="str">
        <f t="shared" si="92"/>
        <v/>
      </c>
      <c r="I264" s="116" t="str">
        <f t="shared" si="93"/>
        <v/>
      </c>
      <c r="J264" s="7" t="str">
        <f t="shared" si="94"/>
        <v/>
      </c>
      <c r="K264" s="9" t="str">
        <f t="shared" si="95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21"/>
      <c r="B265" s="4"/>
      <c r="C265" s="4"/>
      <c r="D265" s="7"/>
      <c r="E265" s="7"/>
      <c r="F265" s="8" t="str">
        <f>IF(ISBLANK(B265),"",IF(I265="L","Baixa",IF(I265="A","Média",IF(I265="","","Alta"))))</f>
        <v/>
      </c>
      <c r="G265" s="7" t="str">
        <f>CONCATENATE(B265,I265)</f>
        <v/>
      </c>
      <c r="H265" s="5" t="str">
        <f>IF(ISBLANK(B265),"",IF(B265="ALI",IF(I265="L",7,IF(I265="A",10,15)),IF(B265="AIE",IF(I265="L",5,IF(I265="A",7,10)),IF(B265="SE",IF(I265="L",4,IF(I265="A",5,7)),IF(OR(B265="EE",B265="CE"),IF(I265="L",3,IF(I265="A",4,6)),0)))))</f>
        <v/>
      </c>
      <c r="I265" s="116" t="str">
        <f>IF(OR(ISBLANK(D265),ISBLANK(E265)),IF(OR(B265="ALI",B265="AIE"),"L",IF(OR(B265="EE",B265="SE",B265="CE"),"A","")),IF(B265="EE",IF(E265&gt;=3,IF(D265&gt;=5,"H","A"),IF(E265&gt;=2,IF(D265&gt;=16,"H",IF(D265&lt;=4,"L","A")),IF(D265&lt;=15,"L","A"))),IF(OR(B265="SE",B265="CE"),IF(E265&gt;=4,IF(D265&gt;=6,"H","A"),IF(E265&gt;=2,IF(D265&gt;=20,"H",IF(D265&lt;=5,"L","A")),IF(D265&lt;=19,"L","A"))),IF(OR(B265="ALI",B265="AIE"),IF(E265&gt;=6,IF(D265&gt;=20,"H","A"),IF(E265&gt;=2,IF(D265&gt;=51,"H",IF(D265&lt;=19,"L","A")),IF(D265&lt;=50,"L","A"))),""))))</f>
        <v/>
      </c>
      <c r="J265" s="7" t="str">
        <f>CONCATENATE(B265,C265)</f>
        <v/>
      </c>
      <c r="K265" s="9" t="str">
        <f>IF(OR(H265="",H265=0),L265,H265)</f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19"/>
      <c r="B266" s="4"/>
      <c r="C266" s="4"/>
      <c r="D266" s="7"/>
      <c r="E266" s="7"/>
      <c r="F266" s="8" t="str">
        <f t="shared" si="90"/>
        <v/>
      </c>
      <c r="G266" s="7" t="str">
        <f t="shared" si="91"/>
        <v/>
      </c>
      <c r="H266" s="5" t="str">
        <f t="shared" si="92"/>
        <v/>
      </c>
      <c r="I266" s="116" t="str">
        <f t="shared" si="93"/>
        <v/>
      </c>
      <c r="J266" s="7" t="str">
        <f t="shared" si="94"/>
        <v/>
      </c>
      <c r="K266" s="9" t="str">
        <f t="shared" si="95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19"/>
      <c r="B267" s="4"/>
      <c r="C267" s="4"/>
      <c r="D267" s="7"/>
      <c r="E267" s="7"/>
      <c r="F267" s="8" t="str">
        <f t="shared" si="90"/>
        <v/>
      </c>
      <c r="G267" s="7" t="str">
        <f t="shared" si="91"/>
        <v/>
      </c>
      <c r="H267" s="5" t="str">
        <f t="shared" si="92"/>
        <v/>
      </c>
      <c r="I267" s="116" t="str">
        <f t="shared" si="93"/>
        <v/>
      </c>
      <c r="J267" s="7" t="str">
        <f t="shared" si="94"/>
        <v/>
      </c>
      <c r="K267" s="9" t="str">
        <f t="shared" si="95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19"/>
      <c r="B268" s="4"/>
      <c r="C268" s="4"/>
      <c r="D268" s="7"/>
      <c r="E268" s="7"/>
      <c r="F268" s="8" t="str">
        <f t="shared" si="90"/>
        <v/>
      </c>
      <c r="G268" s="7" t="str">
        <f t="shared" si="91"/>
        <v/>
      </c>
      <c r="H268" s="5" t="str">
        <f t="shared" si="92"/>
        <v/>
      </c>
      <c r="I268" s="116" t="str">
        <f t="shared" si="93"/>
        <v/>
      </c>
      <c r="J268" s="7" t="str">
        <f t="shared" si="94"/>
        <v/>
      </c>
      <c r="K268" s="9" t="str">
        <f t="shared" si="95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5">
      <c r="A269" s="119"/>
      <c r="B269" s="4"/>
      <c r="C269" s="4"/>
      <c r="D269" s="7"/>
      <c r="E269" s="7"/>
      <c r="F269" s="8" t="str">
        <f t="shared" si="90"/>
        <v/>
      </c>
      <c r="G269" s="7" t="str">
        <f t="shared" si="91"/>
        <v/>
      </c>
      <c r="H269" s="5" t="str">
        <f t="shared" si="92"/>
        <v/>
      </c>
      <c r="I269" s="116" t="str">
        <f t="shared" si="93"/>
        <v/>
      </c>
      <c r="J269" s="7" t="str">
        <f t="shared" si="94"/>
        <v/>
      </c>
      <c r="K269" s="9" t="str">
        <f t="shared" si="95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5">
      <c r="A270" s="119"/>
      <c r="B270" s="4"/>
      <c r="C270" s="4"/>
      <c r="D270" s="7"/>
      <c r="E270" s="7"/>
      <c r="F270" s="8" t="str">
        <f t="shared" si="90"/>
        <v/>
      </c>
      <c r="G270" s="7" t="str">
        <f t="shared" si="91"/>
        <v/>
      </c>
      <c r="H270" s="5" t="str">
        <f t="shared" si="92"/>
        <v/>
      </c>
      <c r="I270" s="116" t="str">
        <f t="shared" si="93"/>
        <v/>
      </c>
      <c r="J270" s="7" t="str">
        <f t="shared" si="94"/>
        <v/>
      </c>
      <c r="K270" s="9" t="str">
        <f t="shared" si="95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19"/>
      <c r="B271" s="4"/>
      <c r="C271" s="4"/>
      <c r="D271" s="7"/>
      <c r="E271" s="7"/>
      <c r="F271" s="8" t="str">
        <f t="shared" si="90"/>
        <v/>
      </c>
      <c r="G271" s="7" t="str">
        <f t="shared" si="91"/>
        <v/>
      </c>
      <c r="H271" s="5" t="str">
        <f t="shared" si="92"/>
        <v/>
      </c>
      <c r="I271" s="116" t="str">
        <f t="shared" si="93"/>
        <v/>
      </c>
      <c r="J271" s="7" t="str">
        <f t="shared" si="94"/>
        <v/>
      </c>
      <c r="K271" s="9" t="str">
        <f t="shared" si="95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19"/>
      <c r="B272" s="4"/>
      <c r="C272" s="4"/>
      <c r="D272" s="7"/>
      <c r="E272" s="7"/>
      <c r="F272" s="8" t="str">
        <f t="shared" si="90"/>
        <v/>
      </c>
      <c r="G272" s="7" t="str">
        <f t="shared" si="91"/>
        <v/>
      </c>
      <c r="H272" s="5" t="str">
        <f t="shared" si="92"/>
        <v/>
      </c>
      <c r="I272" s="116" t="str">
        <f t="shared" si="93"/>
        <v/>
      </c>
      <c r="J272" s="7" t="str">
        <f t="shared" si="94"/>
        <v/>
      </c>
      <c r="K272" s="9" t="str">
        <f t="shared" si="95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5">
      <c r="A273" s="121"/>
      <c r="B273" s="4"/>
      <c r="C273" s="4"/>
      <c r="D273" s="7"/>
      <c r="E273" s="7"/>
      <c r="F273" s="8" t="str">
        <f t="shared" si="90"/>
        <v/>
      </c>
      <c r="G273" s="7" t="str">
        <f t="shared" si="91"/>
        <v/>
      </c>
      <c r="H273" s="5" t="str">
        <f t="shared" si="92"/>
        <v/>
      </c>
      <c r="I273" s="116" t="str">
        <f t="shared" si="93"/>
        <v/>
      </c>
      <c r="J273" s="7" t="str">
        <f t="shared" si="94"/>
        <v/>
      </c>
      <c r="K273" s="9" t="str">
        <f t="shared" si="95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19"/>
      <c r="B274" s="4"/>
      <c r="C274" s="4"/>
      <c r="D274" s="7"/>
      <c r="E274" s="7"/>
      <c r="F274" s="8" t="str">
        <f t="shared" si="90"/>
        <v/>
      </c>
      <c r="G274" s="7" t="str">
        <f t="shared" si="91"/>
        <v/>
      </c>
      <c r="H274" s="5" t="str">
        <f t="shared" si="92"/>
        <v/>
      </c>
      <c r="I274" s="116" t="str">
        <f t="shared" si="93"/>
        <v/>
      </c>
      <c r="J274" s="7" t="str">
        <f t="shared" si="94"/>
        <v/>
      </c>
      <c r="K274" s="9" t="str">
        <f t="shared" si="95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19"/>
      <c r="B275" s="4"/>
      <c r="C275" s="4"/>
      <c r="D275" s="7"/>
      <c r="E275" s="7"/>
      <c r="F275" s="8" t="str">
        <f t="shared" si="90"/>
        <v/>
      </c>
      <c r="G275" s="7" t="str">
        <f t="shared" si="91"/>
        <v/>
      </c>
      <c r="H275" s="5" t="str">
        <f t="shared" si="92"/>
        <v/>
      </c>
      <c r="I275" s="116" t="str">
        <f t="shared" si="93"/>
        <v/>
      </c>
      <c r="J275" s="7" t="str">
        <f t="shared" si="94"/>
        <v/>
      </c>
      <c r="K275" s="9" t="str">
        <f t="shared" si="95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5">
      <c r="A276" s="119"/>
      <c r="B276" s="4"/>
      <c r="C276" s="4"/>
      <c r="D276" s="7"/>
      <c r="E276" s="7"/>
      <c r="F276" s="8" t="str">
        <f t="shared" si="90"/>
        <v/>
      </c>
      <c r="G276" s="7" t="str">
        <f t="shared" si="91"/>
        <v/>
      </c>
      <c r="H276" s="5" t="str">
        <f t="shared" si="92"/>
        <v/>
      </c>
      <c r="I276" s="116" t="str">
        <f t="shared" si="93"/>
        <v/>
      </c>
      <c r="J276" s="7" t="str">
        <f t="shared" si="94"/>
        <v/>
      </c>
      <c r="K276" s="9" t="str">
        <f t="shared" si="95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19"/>
      <c r="B277" s="4"/>
      <c r="C277" s="4"/>
      <c r="D277" s="7"/>
      <c r="E277" s="7"/>
      <c r="F277" s="8" t="str">
        <f t="shared" si="90"/>
        <v/>
      </c>
      <c r="G277" s="7" t="str">
        <f t="shared" si="91"/>
        <v/>
      </c>
      <c r="H277" s="5" t="str">
        <f t="shared" si="92"/>
        <v/>
      </c>
      <c r="I277" s="116" t="str">
        <f t="shared" si="93"/>
        <v/>
      </c>
      <c r="J277" s="7" t="str">
        <f t="shared" si="94"/>
        <v/>
      </c>
      <c r="K277" s="9" t="str">
        <f t="shared" si="95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19"/>
      <c r="B278" s="4"/>
      <c r="C278" s="4"/>
      <c r="D278" s="7"/>
      <c r="E278" s="7"/>
      <c r="F278" s="8" t="str">
        <f t="shared" si="90"/>
        <v/>
      </c>
      <c r="G278" s="7" t="str">
        <f t="shared" si="91"/>
        <v/>
      </c>
      <c r="H278" s="5" t="str">
        <f t="shared" si="92"/>
        <v/>
      </c>
      <c r="I278" s="116" t="str">
        <f t="shared" si="93"/>
        <v/>
      </c>
      <c r="J278" s="7" t="str">
        <f t="shared" si="94"/>
        <v/>
      </c>
      <c r="K278" s="9" t="str">
        <f t="shared" si="95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5">
      <c r="A279" s="119"/>
      <c r="B279" s="4"/>
      <c r="C279" s="4"/>
      <c r="D279" s="7"/>
      <c r="E279" s="7"/>
      <c r="F279" s="8" t="str">
        <f t="shared" si="90"/>
        <v/>
      </c>
      <c r="G279" s="7" t="str">
        <f t="shared" si="91"/>
        <v/>
      </c>
      <c r="H279" s="5" t="str">
        <f t="shared" si="92"/>
        <v/>
      </c>
      <c r="I279" s="116" t="str">
        <f t="shared" si="93"/>
        <v/>
      </c>
      <c r="J279" s="7" t="str">
        <f t="shared" si="94"/>
        <v/>
      </c>
      <c r="K279" s="9" t="str">
        <f t="shared" si="95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19"/>
      <c r="B280" s="4"/>
      <c r="C280" s="4"/>
      <c r="D280" s="7"/>
      <c r="E280" s="7"/>
      <c r="F280" s="8" t="str">
        <f t="shared" si="90"/>
        <v/>
      </c>
      <c r="G280" s="7" t="str">
        <f t="shared" si="91"/>
        <v/>
      </c>
      <c r="H280" s="5" t="str">
        <f t="shared" si="92"/>
        <v/>
      </c>
      <c r="I280" s="116" t="str">
        <f t="shared" si="93"/>
        <v/>
      </c>
      <c r="J280" s="7" t="str">
        <f t="shared" si="94"/>
        <v/>
      </c>
      <c r="K280" s="9" t="str">
        <f t="shared" si="95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19"/>
      <c r="B281" s="4"/>
      <c r="C281" s="4"/>
      <c r="D281" s="7"/>
      <c r="E281" s="7"/>
      <c r="F281" s="8" t="str">
        <f t="shared" si="90"/>
        <v/>
      </c>
      <c r="G281" s="7" t="str">
        <f t="shared" si="91"/>
        <v/>
      </c>
      <c r="H281" s="5" t="str">
        <f t="shared" si="92"/>
        <v/>
      </c>
      <c r="I281" s="116" t="str">
        <f t="shared" si="93"/>
        <v/>
      </c>
      <c r="J281" s="7" t="str">
        <f t="shared" si="94"/>
        <v/>
      </c>
      <c r="K281" s="9" t="str">
        <f t="shared" si="95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5">
      <c r="A282" s="119"/>
      <c r="B282" s="4"/>
      <c r="C282" s="4"/>
      <c r="D282" s="7"/>
      <c r="E282" s="7"/>
      <c r="F282" s="8" t="str">
        <f t="shared" si="90"/>
        <v/>
      </c>
      <c r="G282" s="7" t="str">
        <f t="shared" si="91"/>
        <v/>
      </c>
      <c r="H282" s="5" t="str">
        <f t="shared" si="92"/>
        <v/>
      </c>
      <c r="I282" s="116" t="str">
        <f t="shared" si="93"/>
        <v/>
      </c>
      <c r="J282" s="7" t="str">
        <f t="shared" si="94"/>
        <v/>
      </c>
      <c r="K282" s="9" t="str">
        <f t="shared" si="95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5">
      <c r="A283" s="121"/>
      <c r="B283" s="4"/>
      <c r="C283" s="4"/>
      <c r="D283" s="7"/>
      <c r="E283" s="7"/>
      <c r="F283" s="8" t="str">
        <f t="shared" si="90"/>
        <v/>
      </c>
      <c r="G283" s="7" t="str">
        <f t="shared" si="91"/>
        <v/>
      </c>
      <c r="H283" s="5" t="str">
        <f t="shared" si="92"/>
        <v/>
      </c>
      <c r="I283" s="116" t="str">
        <f t="shared" si="93"/>
        <v/>
      </c>
      <c r="J283" s="7" t="str">
        <f t="shared" si="94"/>
        <v/>
      </c>
      <c r="K283" s="9" t="str">
        <f t="shared" si="95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5">
      <c r="A284" s="119"/>
      <c r="B284" s="4"/>
      <c r="C284" s="4"/>
      <c r="D284" s="7"/>
      <c r="E284" s="7"/>
      <c r="F284" s="8" t="str">
        <f t="shared" si="90"/>
        <v/>
      </c>
      <c r="G284" s="7" t="str">
        <f t="shared" si="91"/>
        <v/>
      </c>
      <c r="H284" s="5" t="str">
        <f t="shared" si="92"/>
        <v/>
      </c>
      <c r="I284" s="116" t="str">
        <f t="shared" si="93"/>
        <v/>
      </c>
      <c r="J284" s="7" t="str">
        <f t="shared" si="94"/>
        <v/>
      </c>
      <c r="K284" s="9" t="str">
        <f t="shared" si="95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5">
      <c r="A285" s="119"/>
      <c r="B285" s="4"/>
      <c r="C285" s="4"/>
      <c r="D285" s="7"/>
      <c r="E285" s="7"/>
      <c r="F285" s="8" t="str">
        <f t="shared" si="90"/>
        <v/>
      </c>
      <c r="G285" s="7" t="str">
        <f t="shared" si="91"/>
        <v/>
      </c>
      <c r="H285" s="5" t="str">
        <f t="shared" si="92"/>
        <v/>
      </c>
      <c r="I285" s="116" t="str">
        <f t="shared" si="93"/>
        <v/>
      </c>
      <c r="J285" s="7" t="str">
        <f t="shared" si="94"/>
        <v/>
      </c>
      <c r="K285" s="9" t="str">
        <f t="shared" si="95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5">
      <c r="A286" s="119"/>
      <c r="B286" s="4"/>
      <c r="C286" s="4"/>
      <c r="D286" s="7"/>
      <c r="E286" s="7"/>
      <c r="F286" s="8" t="str">
        <f t="shared" si="90"/>
        <v/>
      </c>
      <c r="G286" s="7" t="str">
        <f t="shared" si="91"/>
        <v/>
      </c>
      <c r="H286" s="5" t="str">
        <f t="shared" si="92"/>
        <v/>
      </c>
      <c r="I286" s="116" t="str">
        <f t="shared" si="93"/>
        <v/>
      </c>
      <c r="J286" s="7" t="str">
        <f t="shared" si="94"/>
        <v/>
      </c>
      <c r="K286" s="9" t="str">
        <f t="shared" si="95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5">
      <c r="A287" s="121"/>
      <c r="B287" s="4"/>
      <c r="C287" s="4"/>
      <c r="D287" s="7"/>
      <c r="E287" s="7"/>
      <c r="F287" s="8" t="str">
        <f t="shared" si="90"/>
        <v/>
      </c>
      <c r="G287" s="7" t="str">
        <f t="shared" si="91"/>
        <v/>
      </c>
      <c r="H287" s="5" t="str">
        <f t="shared" si="92"/>
        <v/>
      </c>
      <c r="I287" s="116" t="str">
        <f t="shared" si="93"/>
        <v/>
      </c>
      <c r="J287" s="7" t="str">
        <f t="shared" si="94"/>
        <v/>
      </c>
      <c r="K287" s="9" t="str">
        <f t="shared" si="95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5">
      <c r="A288" s="119"/>
      <c r="B288" s="4"/>
      <c r="C288" s="4"/>
      <c r="D288" s="7"/>
      <c r="E288" s="7"/>
      <c r="F288" s="8" t="str">
        <f t="shared" si="90"/>
        <v/>
      </c>
      <c r="G288" s="7" t="str">
        <f t="shared" si="91"/>
        <v/>
      </c>
      <c r="H288" s="5" t="str">
        <f t="shared" si="92"/>
        <v/>
      </c>
      <c r="I288" s="116" t="str">
        <f t="shared" si="93"/>
        <v/>
      </c>
      <c r="J288" s="7" t="str">
        <f t="shared" si="94"/>
        <v/>
      </c>
      <c r="K288" s="9" t="str">
        <f t="shared" si="95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19"/>
      <c r="B289" s="4"/>
      <c r="C289" s="4"/>
      <c r="D289" s="7"/>
      <c r="E289" s="7"/>
      <c r="F289" s="8" t="str">
        <f t="shared" si="90"/>
        <v/>
      </c>
      <c r="G289" s="7" t="str">
        <f t="shared" si="91"/>
        <v/>
      </c>
      <c r="H289" s="5" t="str">
        <f t="shared" si="92"/>
        <v/>
      </c>
      <c r="I289" s="116" t="str">
        <f t="shared" si="93"/>
        <v/>
      </c>
      <c r="J289" s="7" t="str">
        <f t="shared" si="94"/>
        <v/>
      </c>
      <c r="K289" s="9" t="str">
        <f t="shared" si="95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ht="14.25" customHeight="1" x14ac:dyDescent="0.25">
      <c r="A290" s="119"/>
      <c r="B290" s="4"/>
      <c r="C290" s="4"/>
      <c r="D290" s="7"/>
      <c r="E290" s="7"/>
      <c r="F290" s="8" t="str">
        <f t="shared" si="90"/>
        <v/>
      </c>
      <c r="G290" s="7" t="str">
        <f t="shared" si="91"/>
        <v/>
      </c>
      <c r="H290" s="5" t="str">
        <f t="shared" si="92"/>
        <v/>
      </c>
      <c r="I290" s="116" t="str">
        <f t="shared" si="93"/>
        <v/>
      </c>
      <c r="J290" s="7" t="str">
        <f t="shared" si="94"/>
        <v/>
      </c>
      <c r="K290" s="9" t="str">
        <f t="shared" si="95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19"/>
      <c r="B291" s="4"/>
      <c r="C291" s="4"/>
      <c r="D291" s="7"/>
      <c r="E291" s="7"/>
      <c r="F291" s="8" t="str">
        <f t="shared" ref="F291:F307" si="96">IF(ISBLANK(B291),"",IF(I291="L","Baixa",IF(I291="A","Média",IF(I291="","","Alta"))))</f>
        <v/>
      </c>
      <c r="G291" s="7" t="str">
        <f t="shared" ref="G291:G307" si="97">CONCATENATE(B291,I291)</f>
        <v/>
      </c>
      <c r="H291" s="5" t="str">
        <f t="shared" ref="H291:H307" si="98">IF(ISBLANK(B291),"",IF(B291="ALI",IF(I291="L",7,IF(I291="A",10,15)),IF(B291="AIE",IF(I291="L",5,IF(I291="A",7,10)),IF(B291="SE",IF(I291="L",4,IF(I291="A",5,7)),IF(OR(B291="EE",B291="CE"),IF(I291="L",3,IF(I291="A",4,6)),0)))))</f>
        <v/>
      </c>
      <c r="I291" s="116" t="str">
        <f t="shared" ref="I291:I307" si="99">IF(OR(ISBLANK(D291),ISBLANK(E291)),IF(OR(B291="ALI",B291="AIE"),"L",IF(OR(B291="EE",B291="SE",B291="CE"),"A","")),IF(B291="EE",IF(E291&gt;=3,IF(D291&gt;=5,"H","A"),IF(E291&gt;=2,IF(D291&gt;=16,"H",IF(D291&lt;=4,"L","A")),IF(D291&lt;=15,"L","A"))),IF(OR(B291="SE",B291="CE"),IF(E291&gt;=4,IF(D291&gt;=6,"H","A"),IF(E291&gt;=2,IF(D291&gt;=20,"H",IF(D291&lt;=5,"L","A")),IF(D291&lt;=19,"L","A"))),IF(OR(B291="ALI",B291="AIE"),IF(E291&gt;=6,IF(D291&gt;=20,"H","A"),IF(E291&gt;=2,IF(D291&gt;=51,"H",IF(D291&lt;=19,"L","A")),IF(D291&lt;=50,"L","A"))),""))))</f>
        <v/>
      </c>
      <c r="J291" s="7" t="str">
        <f t="shared" ref="J291:J307" si="100">CONCATENATE(B291,C291)</f>
        <v/>
      </c>
      <c r="K291" s="9" t="str">
        <f t="shared" ref="K291:K307" si="101">IF(OR(H291="",H291=0),L291,H291)</f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19"/>
      <c r="B292" s="4"/>
      <c r="C292" s="4"/>
      <c r="D292" s="7"/>
      <c r="E292" s="7"/>
      <c r="F292" s="8" t="str">
        <f t="shared" si="96"/>
        <v/>
      </c>
      <c r="G292" s="7" t="str">
        <f t="shared" si="97"/>
        <v/>
      </c>
      <c r="H292" s="5" t="str">
        <f t="shared" si="98"/>
        <v/>
      </c>
      <c r="I292" s="116" t="str">
        <f t="shared" si="99"/>
        <v/>
      </c>
      <c r="J292" s="7" t="str">
        <f t="shared" si="100"/>
        <v/>
      </c>
      <c r="K292" s="9" t="str">
        <f t="shared" si="101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19"/>
      <c r="B293" s="4"/>
      <c r="C293" s="4"/>
      <c r="D293" s="7"/>
      <c r="E293" s="7"/>
      <c r="F293" s="8" t="str">
        <f t="shared" si="96"/>
        <v/>
      </c>
      <c r="G293" s="7" t="str">
        <f t="shared" si="97"/>
        <v/>
      </c>
      <c r="H293" s="5" t="str">
        <f t="shared" si="98"/>
        <v/>
      </c>
      <c r="I293" s="116" t="str">
        <f t="shared" si="99"/>
        <v/>
      </c>
      <c r="J293" s="7" t="str">
        <f t="shared" si="100"/>
        <v/>
      </c>
      <c r="K293" s="9" t="str">
        <f t="shared" si="101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19"/>
      <c r="B294" s="4"/>
      <c r="C294" s="4"/>
      <c r="D294" s="7"/>
      <c r="E294" s="7"/>
      <c r="F294" s="8" t="str">
        <f t="shared" si="96"/>
        <v/>
      </c>
      <c r="G294" s="7" t="str">
        <f t="shared" si="97"/>
        <v/>
      </c>
      <c r="H294" s="5" t="str">
        <f t="shared" si="98"/>
        <v/>
      </c>
      <c r="I294" s="116" t="str">
        <f t="shared" si="99"/>
        <v/>
      </c>
      <c r="J294" s="7" t="str">
        <f t="shared" si="100"/>
        <v/>
      </c>
      <c r="K294" s="9" t="str">
        <f t="shared" si="101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19"/>
      <c r="B295" s="4"/>
      <c r="C295" s="4"/>
      <c r="D295" s="7"/>
      <c r="E295" s="7"/>
      <c r="F295" s="8" t="str">
        <f t="shared" si="96"/>
        <v/>
      </c>
      <c r="G295" s="7" t="str">
        <f t="shared" si="97"/>
        <v/>
      </c>
      <c r="H295" s="5" t="str">
        <f t="shared" si="98"/>
        <v/>
      </c>
      <c r="I295" s="116" t="str">
        <f t="shared" si="99"/>
        <v/>
      </c>
      <c r="J295" s="7" t="str">
        <f t="shared" si="100"/>
        <v/>
      </c>
      <c r="K295" s="9" t="str">
        <f t="shared" si="101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ht="14.25" customHeight="1" x14ac:dyDescent="0.25">
      <c r="A296" s="119"/>
      <c r="B296" s="4"/>
      <c r="C296" s="4"/>
      <c r="D296" s="7"/>
      <c r="E296" s="7"/>
      <c r="F296" s="8" t="str">
        <f t="shared" si="96"/>
        <v/>
      </c>
      <c r="G296" s="7" t="str">
        <f t="shared" si="97"/>
        <v/>
      </c>
      <c r="H296" s="5" t="str">
        <f t="shared" si="98"/>
        <v/>
      </c>
      <c r="I296" s="116" t="str">
        <f t="shared" si="99"/>
        <v/>
      </c>
      <c r="J296" s="7" t="str">
        <f t="shared" si="100"/>
        <v/>
      </c>
      <c r="K296" s="9" t="str">
        <f t="shared" si="101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ht="14.25" customHeight="1" x14ac:dyDescent="0.25">
      <c r="A297" s="119"/>
      <c r="B297" s="4"/>
      <c r="C297" s="4"/>
      <c r="D297" s="7"/>
      <c r="E297" s="7"/>
      <c r="F297" s="8" t="str">
        <f t="shared" si="96"/>
        <v/>
      </c>
      <c r="G297" s="7" t="str">
        <f t="shared" si="97"/>
        <v/>
      </c>
      <c r="H297" s="5" t="str">
        <f t="shared" si="98"/>
        <v/>
      </c>
      <c r="I297" s="116" t="str">
        <f t="shared" si="99"/>
        <v/>
      </c>
      <c r="J297" s="7" t="str">
        <f t="shared" si="100"/>
        <v/>
      </c>
      <c r="K297" s="9" t="str">
        <f t="shared" si="101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ht="14.25" customHeight="1" x14ac:dyDescent="0.25">
      <c r="A298" s="119"/>
      <c r="B298" s="4"/>
      <c r="C298" s="4"/>
      <c r="D298" s="7"/>
      <c r="E298" s="7"/>
      <c r="F298" s="8" t="str">
        <f t="shared" si="96"/>
        <v/>
      </c>
      <c r="G298" s="7" t="str">
        <f t="shared" si="97"/>
        <v/>
      </c>
      <c r="H298" s="5" t="str">
        <f t="shared" si="98"/>
        <v/>
      </c>
      <c r="I298" s="116" t="str">
        <f t="shared" si="99"/>
        <v/>
      </c>
      <c r="J298" s="7" t="str">
        <f t="shared" si="100"/>
        <v/>
      </c>
      <c r="K298" s="9" t="str">
        <f t="shared" si="101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ht="14.25" customHeight="1" x14ac:dyDescent="0.25">
      <c r="A299" s="119"/>
      <c r="B299" s="4"/>
      <c r="C299" s="4"/>
      <c r="D299" s="7"/>
      <c r="E299" s="7"/>
      <c r="F299" s="8" t="str">
        <f t="shared" si="96"/>
        <v/>
      </c>
      <c r="G299" s="7" t="str">
        <f t="shared" si="97"/>
        <v/>
      </c>
      <c r="H299" s="5" t="str">
        <f t="shared" si="98"/>
        <v/>
      </c>
      <c r="I299" s="116" t="str">
        <f t="shared" si="99"/>
        <v/>
      </c>
      <c r="J299" s="7" t="str">
        <f t="shared" si="100"/>
        <v/>
      </c>
      <c r="K299" s="9" t="str">
        <f t="shared" si="101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ht="14.25" customHeight="1" x14ac:dyDescent="0.25">
      <c r="A300" s="119"/>
      <c r="B300" s="4"/>
      <c r="C300" s="4"/>
      <c r="D300" s="7"/>
      <c r="E300" s="7"/>
      <c r="F300" s="8" t="str">
        <f t="shared" si="96"/>
        <v/>
      </c>
      <c r="G300" s="7" t="str">
        <f t="shared" si="97"/>
        <v/>
      </c>
      <c r="H300" s="5" t="str">
        <f t="shared" si="98"/>
        <v/>
      </c>
      <c r="I300" s="116" t="str">
        <f t="shared" si="99"/>
        <v/>
      </c>
      <c r="J300" s="7" t="str">
        <f t="shared" si="100"/>
        <v/>
      </c>
      <c r="K300" s="9" t="str">
        <f t="shared" si="101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ht="14.25" customHeight="1" x14ac:dyDescent="0.25">
      <c r="A301" s="119"/>
      <c r="B301" s="4"/>
      <c r="C301" s="4"/>
      <c r="D301" s="7"/>
      <c r="E301" s="7"/>
      <c r="F301" s="8" t="str">
        <f t="shared" si="96"/>
        <v/>
      </c>
      <c r="G301" s="7" t="str">
        <f t="shared" si="97"/>
        <v/>
      </c>
      <c r="H301" s="5" t="str">
        <f t="shared" si="98"/>
        <v/>
      </c>
      <c r="I301" s="116" t="str">
        <f t="shared" si="99"/>
        <v/>
      </c>
      <c r="J301" s="7" t="str">
        <f t="shared" si="100"/>
        <v/>
      </c>
      <c r="K301" s="9" t="str">
        <f t="shared" si="101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ht="14.25" customHeight="1" x14ac:dyDescent="0.25">
      <c r="A302" s="119"/>
      <c r="B302" s="4"/>
      <c r="C302" s="4"/>
      <c r="D302" s="7"/>
      <c r="E302" s="7"/>
      <c r="F302" s="8" t="str">
        <f t="shared" si="96"/>
        <v/>
      </c>
      <c r="G302" s="7" t="str">
        <f t="shared" si="97"/>
        <v/>
      </c>
      <c r="H302" s="5" t="str">
        <f t="shared" si="98"/>
        <v/>
      </c>
      <c r="I302" s="116" t="str">
        <f t="shared" si="99"/>
        <v/>
      </c>
      <c r="J302" s="7" t="str">
        <f t="shared" si="100"/>
        <v/>
      </c>
      <c r="K302" s="9" t="str">
        <f t="shared" si="101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ht="14.25" customHeight="1" x14ac:dyDescent="0.25">
      <c r="A303" s="119"/>
      <c r="B303" s="4"/>
      <c r="C303" s="4"/>
      <c r="D303" s="7"/>
      <c r="E303" s="7"/>
      <c r="F303" s="8" t="str">
        <f t="shared" si="96"/>
        <v/>
      </c>
      <c r="G303" s="7" t="str">
        <f t="shared" si="97"/>
        <v/>
      </c>
      <c r="H303" s="5" t="str">
        <f t="shared" si="98"/>
        <v/>
      </c>
      <c r="I303" s="116" t="str">
        <f t="shared" si="99"/>
        <v/>
      </c>
      <c r="J303" s="7" t="str">
        <f t="shared" si="100"/>
        <v/>
      </c>
      <c r="K303" s="9" t="str">
        <f t="shared" si="101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ht="14.25" customHeight="1" x14ac:dyDescent="0.25">
      <c r="A304" s="119"/>
      <c r="B304" s="4"/>
      <c r="C304" s="4"/>
      <c r="D304" s="7"/>
      <c r="E304" s="7"/>
      <c r="F304" s="8" t="str">
        <f t="shared" si="96"/>
        <v/>
      </c>
      <c r="G304" s="7" t="str">
        <f t="shared" si="97"/>
        <v/>
      </c>
      <c r="H304" s="5" t="str">
        <f t="shared" si="98"/>
        <v/>
      </c>
      <c r="I304" s="116" t="str">
        <f t="shared" si="99"/>
        <v/>
      </c>
      <c r="J304" s="7" t="str">
        <f t="shared" si="100"/>
        <v/>
      </c>
      <c r="K304" s="9" t="str">
        <f t="shared" si="101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ht="14.25" customHeight="1" x14ac:dyDescent="0.25">
      <c r="A305" s="119"/>
      <c r="B305" s="4"/>
      <c r="C305" s="4"/>
      <c r="D305" s="7"/>
      <c r="E305" s="7"/>
      <c r="F305" s="8" t="str">
        <f t="shared" si="96"/>
        <v/>
      </c>
      <c r="G305" s="7" t="str">
        <f t="shared" si="97"/>
        <v/>
      </c>
      <c r="H305" s="5" t="str">
        <f t="shared" si="98"/>
        <v/>
      </c>
      <c r="I305" s="116" t="str">
        <f t="shared" si="99"/>
        <v/>
      </c>
      <c r="J305" s="7" t="str">
        <f t="shared" si="100"/>
        <v/>
      </c>
      <c r="K305" s="9" t="str">
        <f t="shared" si="101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ht="14.25" customHeight="1" x14ac:dyDescent="0.25">
      <c r="A306" s="119"/>
      <c r="B306" s="4"/>
      <c r="C306" s="4"/>
      <c r="D306" s="7"/>
      <c r="E306" s="7"/>
      <c r="F306" s="8" t="str">
        <f t="shared" si="96"/>
        <v/>
      </c>
      <c r="G306" s="7" t="str">
        <f t="shared" si="97"/>
        <v/>
      </c>
      <c r="H306" s="5" t="str">
        <f t="shared" si="98"/>
        <v/>
      </c>
      <c r="I306" s="116" t="str">
        <f t="shared" si="99"/>
        <v/>
      </c>
      <c r="J306" s="7" t="str">
        <f t="shared" si="100"/>
        <v/>
      </c>
      <c r="K306" s="9" t="str">
        <f t="shared" si="101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ht="14.25" customHeight="1" x14ac:dyDescent="0.25">
      <c r="A307" s="121"/>
      <c r="B307" s="4"/>
      <c r="C307" s="4"/>
      <c r="D307" s="7"/>
      <c r="E307" s="7"/>
      <c r="F307" s="8" t="str">
        <f t="shared" si="96"/>
        <v/>
      </c>
      <c r="G307" s="7" t="str">
        <f t="shared" si="97"/>
        <v/>
      </c>
      <c r="H307" s="5" t="str">
        <f t="shared" si="98"/>
        <v/>
      </c>
      <c r="I307" s="116" t="str">
        <f t="shared" si="99"/>
        <v/>
      </c>
      <c r="J307" s="7" t="str">
        <f t="shared" si="100"/>
        <v/>
      </c>
      <c r="K307" s="9" t="str">
        <f t="shared" si="101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21"/>
      <c r="B308" s="4"/>
      <c r="C308" s="4"/>
      <c r="D308" s="7"/>
      <c r="E308" s="7"/>
      <c r="F308" s="8" t="str">
        <f t="shared" si="90"/>
        <v/>
      </c>
      <c r="G308" s="7" t="str">
        <f t="shared" si="91"/>
        <v/>
      </c>
      <c r="H308" s="5" t="str">
        <f t="shared" si="92"/>
        <v/>
      </c>
      <c r="I308" s="116" t="str">
        <f t="shared" si="93"/>
        <v/>
      </c>
      <c r="J308" s="7" t="str">
        <f t="shared" si="94"/>
        <v/>
      </c>
      <c r="K308" s="9" t="str">
        <f t="shared" si="95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19"/>
      <c r="B309" s="4"/>
      <c r="C309" s="4"/>
      <c r="D309" s="7"/>
      <c r="E309" s="7"/>
      <c r="F309" s="8" t="str">
        <f t="shared" si="90"/>
        <v/>
      </c>
      <c r="G309" s="7" t="str">
        <f t="shared" si="91"/>
        <v/>
      </c>
      <c r="H309" s="5" t="str">
        <f t="shared" si="92"/>
        <v/>
      </c>
      <c r="I309" s="116" t="str">
        <f t="shared" si="93"/>
        <v/>
      </c>
      <c r="J309" s="7" t="str">
        <f t="shared" si="94"/>
        <v/>
      </c>
      <c r="K309" s="9" t="str">
        <f t="shared" si="95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19"/>
      <c r="B310" s="4"/>
      <c r="C310" s="4"/>
      <c r="D310" s="7"/>
      <c r="E310" s="7"/>
      <c r="F310" s="8" t="str">
        <f t="shared" si="90"/>
        <v/>
      </c>
      <c r="G310" s="7" t="str">
        <f t="shared" si="91"/>
        <v/>
      </c>
      <c r="H310" s="5" t="str">
        <f t="shared" si="92"/>
        <v/>
      </c>
      <c r="I310" s="116" t="str">
        <f t="shared" si="93"/>
        <v/>
      </c>
      <c r="J310" s="7" t="str">
        <f t="shared" si="94"/>
        <v/>
      </c>
      <c r="K310" s="9" t="str">
        <f t="shared" si="95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19"/>
      <c r="B311" s="4"/>
      <c r="C311" s="4"/>
      <c r="D311" s="7"/>
      <c r="E311" s="7"/>
      <c r="F311" s="8" t="str">
        <f t="shared" si="90"/>
        <v/>
      </c>
      <c r="G311" s="7" t="str">
        <f t="shared" si="91"/>
        <v/>
      </c>
      <c r="H311" s="5" t="str">
        <f t="shared" si="92"/>
        <v/>
      </c>
      <c r="I311" s="116" t="str">
        <f t="shared" si="93"/>
        <v/>
      </c>
      <c r="J311" s="7" t="str">
        <f t="shared" si="94"/>
        <v/>
      </c>
      <c r="K311" s="9" t="str">
        <f t="shared" si="95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ht="14.25" customHeight="1" x14ac:dyDescent="0.25">
      <c r="A312" s="119"/>
      <c r="B312" s="4"/>
      <c r="C312" s="4"/>
      <c r="D312" s="7"/>
      <c r="E312" s="7"/>
      <c r="F312" s="8" t="str">
        <f t="shared" si="90"/>
        <v/>
      </c>
      <c r="G312" s="7" t="str">
        <f t="shared" si="91"/>
        <v/>
      </c>
      <c r="H312" s="5" t="str">
        <f t="shared" si="92"/>
        <v/>
      </c>
      <c r="I312" s="116" t="str">
        <f t="shared" si="93"/>
        <v/>
      </c>
      <c r="J312" s="7" t="str">
        <f t="shared" si="94"/>
        <v/>
      </c>
      <c r="K312" s="9" t="str">
        <f t="shared" si="95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19"/>
      <c r="B313" s="4"/>
      <c r="C313" s="4"/>
      <c r="D313" s="7"/>
      <c r="E313" s="7"/>
      <c r="F313" s="8" t="str">
        <f t="shared" si="90"/>
        <v/>
      </c>
      <c r="G313" s="7" t="str">
        <f t="shared" si="91"/>
        <v/>
      </c>
      <c r="H313" s="5" t="str">
        <f t="shared" si="92"/>
        <v/>
      </c>
      <c r="I313" s="116" t="str">
        <f t="shared" si="93"/>
        <v/>
      </c>
      <c r="J313" s="7" t="str">
        <f t="shared" si="94"/>
        <v/>
      </c>
      <c r="K313" s="9" t="str">
        <f t="shared" si="95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21"/>
      <c r="B314" s="4"/>
      <c r="C314" s="4"/>
      <c r="D314" s="7"/>
      <c r="E314" s="7"/>
      <c r="F314" s="8" t="str">
        <f t="shared" si="90"/>
        <v/>
      </c>
      <c r="G314" s="7" t="str">
        <f t="shared" si="91"/>
        <v/>
      </c>
      <c r="H314" s="5" t="str">
        <f t="shared" si="92"/>
        <v/>
      </c>
      <c r="I314" s="116" t="str">
        <f t="shared" si="93"/>
        <v/>
      </c>
      <c r="J314" s="7" t="str">
        <f t="shared" si="94"/>
        <v/>
      </c>
      <c r="K314" s="9" t="str">
        <f t="shared" si="95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19"/>
      <c r="B315" s="4"/>
      <c r="C315" s="4"/>
      <c r="D315" s="7"/>
      <c r="E315" s="7"/>
      <c r="F315" s="8" t="str">
        <f t="shared" si="90"/>
        <v/>
      </c>
      <c r="G315" s="7" t="str">
        <f t="shared" si="91"/>
        <v/>
      </c>
      <c r="H315" s="5" t="str">
        <f t="shared" si="92"/>
        <v/>
      </c>
      <c r="I315" s="116" t="str">
        <f t="shared" si="93"/>
        <v/>
      </c>
      <c r="J315" s="7" t="str">
        <f t="shared" si="94"/>
        <v/>
      </c>
      <c r="K315" s="9" t="str">
        <f t="shared" si="95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19"/>
      <c r="B316" s="4"/>
      <c r="C316" s="4"/>
      <c r="D316" s="7"/>
      <c r="E316" s="7"/>
      <c r="F316" s="8" t="str">
        <f t="shared" si="90"/>
        <v/>
      </c>
      <c r="G316" s="7" t="str">
        <f t="shared" si="91"/>
        <v/>
      </c>
      <c r="H316" s="5" t="str">
        <f t="shared" si="92"/>
        <v/>
      </c>
      <c r="I316" s="116" t="str">
        <f t="shared" si="93"/>
        <v/>
      </c>
      <c r="J316" s="7" t="str">
        <f t="shared" si="94"/>
        <v/>
      </c>
      <c r="K316" s="9" t="str">
        <f t="shared" si="95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19"/>
      <c r="B317" s="4"/>
      <c r="C317" s="4"/>
      <c r="D317" s="7"/>
      <c r="E317" s="7"/>
      <c r="F317" s="8" t="str">
        <f t="shared" si="90"/>
        <v/>
      </c>
      <c r="G317" s="7" t="str">
        <f t="shared" si="91"/>
        <v/>
      </c>
      <c r="H317" s="5" t="str">
        <f t="shared" si="92"/>
        <v/>
      </c>
      <c r="I317" s="116" t="str">
        <f t="shared" si="93"/>
        <v/>
      </c>
      <c r="J317" s="7" t="str">
        <f t="shared" si="94"/>
        <v/>
      </c>
      <c r="K317" s="9" t="str">
        <f t="shared" si="95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5">
      <c r="A318" s="119"/>
      <c r="B318" s="4"/>
      <c r="C318" s="4"/>
      <c r="D318" s="7"/>
      <c r="E318" s="7"/>
      <c r="F318" s="8" t="str">
        <f t="shared" si="90"/>
        <v/>
      </c>
      <c r="G318" s="7" t="str">
        <f t="shared" si="91"/>
        <v/>
      </c>
      <c r="H318" s="5" t="str">
        <f t="shared" si="92"/>
        <v/>
      </c>
      <c r="I318" s="116" t="str">
        <f t="shared" si="93"/>
        <v/>
      </c>
      <c r="J318" s="7" t="str">
        <f t="shared" si="94"/>
        <v/>
      </c>
      <c r="K318" s="9" t="str">
        <f t="shared" si="95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5">
      <c r="A319" s="119"/>
      <c r="B319" s="4"/>
      <c r="C319" s="4"/>
      <c r="D319" s="7"/>
      <c r="E319" s="7"/>
      <c r="F319" s="8" t="str">
        <f t="shared" si="90"/>
        <v/>
      </c>
      <c r="G319" s="7" t="str">
        <f t="shared" si="91"/>
        <v/>
      </c>
      <c r="H319" s="5" t="str">
        <f t="shared" si="92"/>
        <v/>
      </c>
      <c r="I319" s="116" t="str">
        <f t="shared" si="93"/>
        <v/>
      </c>
      <c r="J319" s="7" t="str">
        <f t="shared" si="94"/>
        <v/>
      </c>
      <c r="K319" s="9" t="str">
        <f t="shared" si="95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5">
      <c r="A320" s="121"/>
      <c r="B320" s="4"/>
      <c r="C320" s="4"/>
      <c r="D320" s="7"/>
      <c r="E320" s="7"/>
      <c r="F320" s="8" t="str">
        <f t="shared" si="90"/>
        <v/>
      </c>
      <c r="G320" s="7" t="str">
        <f t="shared" si="91"/>
        <v/>
      </c>
      <c r="H320" s="5" t="str">
        <f t="shared" si="92"/>
        <v/>
      </c>
      <c r="I320" s="116" t="str">
        <f t="shared" si="93"/>
        <v/>
      </c>
      <c r="J320" s="7" t="str">
        <f t="shared" si="94"/>
        <v/>
      </c>
      <c r="K320" s="9" t="str">
        <f t="shared" si="95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5">
      <c r="A321" s="119"/>
      <c r="B321" s="4"/>
      <c r="C321" s="4"/>
      <c r="D321" s="7"/>
      <c r="E321" s="7"/>
      <c r="F321" s="8" t="str">
        <f t="shared" si="90"/>
        <v/>
      </c>
      <c r="G321" s="7" t="str">
        <f t="shared" si="91"/>
        <v/>
      </c>
      <c r="H321" s="5" t="str">
        <f t="shared" si="92"/>
        <v/>
      </c>
      <c r="I321" s="116" t="str">
        <f t="shared" si="93"/>
        <v/>
      </c>
      <c r="J321" s="7" t="str">
        <f t="shared" si="94"/>
        <v/>
      </c>
      <c r="K321" s="9" t="str">
        <f t="shared" si="95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5">
      <c r="A322" s="119"/>
      <c r="B322" s="4"/>
      <c r="C322" s="4"/>
      <c r="D322" s="7"/>
      <c r="E322" s="7"/>
      <c r="F322" s="8" t="str">
        <f t="shared" si="90"/>
        <v/>
      </c>
      <c r="G322" s="7" t="str">
        <f t="shared" si="91"/>
        <v/>
      </c>
      <c r="H322" s="5" t="str">
        <f t="shared" si="92"/>
        <v/>
      </c>
      <c r="I322" s="116" t="str">
        <f t="shared" si="93"/>
        <v/>
      </c>
      <c r="J322" s="7" t="str">
        <f t="shared" si="94"/>
        <v/>
      </c>
      <c r="K322" s="9" t="str">
        <f t="shared" si="95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5">
      <c r="A323" s="119"/>
      <c r="B323" s="4"/>
      <c r="C323" s="4"/>
      <c r="D323" s="7"/>
      <c r="E323" s="7"/>
      <c r="F323" s="8" t="str">
        <f t="shared" si="90"/>
        <v/>
      </c>
      <c r="G323" s="7" t="str">
        <f t="shared" si="91"/>
        <v/>
      </c>
      <c r="H323" s="5" t="str">
        <f t="shared" si="92"/>
        <v/>
      </c>
      <c r="I323" s="116" t="str">
        <f t="shared" si="93"/>
        <v/>
      </c>
      <c r="J323" s="7" t="str">
        <f t="shared" si="94"/>
        <v/>
      </c>
      <c r="K323" s="9" t="str">
        <f t="shared" si="95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5">
      <c r="A324" s="119"/>
      <c r="B324" s="4"/>
      <c r="C324" s="4"/>
      <c r="D324" s="7"/>
      <c r="E324" s="7"/>
      <c r="F324" s="8" t="str">
        <f t="shared" si="90"/>
        <v/>
      </c>
      <c r="G324" s="7" t="str">
        <f t="shared" si="91"/>
        <v/>
      </c>
      <c r="H324" s="5" t="str">
        <f t="shared" si="92"/>
        <v/>
      </c>
      <c r="I324" s="116" t="str">
        <f t="shared" si="93"/>
        <v/>
      </c>
      <c r="J324" s="7" t="str">
        <f t="shared" si="94"/>
        <v/>
      </c>
      <c r="K324" s="9" t="str">
        <f t="shared" si="95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5">
      <c r="A325" s="119"/>
      <c r="B325" s="4"/>
      <c r="C325" s="4"/>
      <c r="D325" s="7"/>
      <c r="E325" s="7"/>
      <c r="F325" s="8" t="str">
        <f t="shared" si="90"/>
        <v/>
      </c>
      <c r="G325" s="7" t="str">
        <f t="shared" si="91"/>
        <v/>
      </c>
      <c r="H325" s="5" t="str">
        <f t="shared" si="92"/>
        <v/>
      </c>
      <c r="I325" s="116" t="str">
        <f t="shared" si="93"/>
        <v/>
      </c>
      <c r="J325" s="7" t="str">
        <f t="shared" si="94"/>
        <v/>
      </c>
      <c r="K325" s="9" t="str">
        <f t="shared" si="95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ht="13.5" customHeight="1" x14ac:dyDescent="0.25">
      <c r="A326" s="119"/>
      <c r="B326" s="4"/>
      <c r="C326" s="4"/>
      <c r="D326" s="7"/>
      <c r="E326" s="7"/>
      <c r="F326" s="8" t="str">
        <f t="shared" si="90"/>
        <v/>
      </c>
      <c r="G326" s="7" t="str">
        <f t="shared" si="91"/>
        <v/>
      </c>
      <c r="H326" s="5" t="str">
        <f t="shared" si="92"/>
        <v/>
      </c>
      <c r="I326" s="116" t="str">
        <f t="shared" si="93"/>
        <v/>
      </c>
      <c r="J326" s="7" t="str">
        <f t="shared" si="94"/>
        <v/>
      </c>
      <c r="K326" s="9" t="str">
        <f t="shared" si="95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ht="14.25" customHeight="1" x14ac:dyDescent="0.25">
      <c r="A327" s="119"/>
      <c r="B327" s="4"/>
      <c r="C327" s="4"/>
      <c r="D327" s="7"/>
      <c r="E327" s="7"/>
      <c r="F327" s="8" t="str">
        <f t="shared" si="90"/>
        <v/>
      </c>
      <c r="G327" s="7" t="str">
        <f t="shared" si="91"/>
        <v/>
      </c>
      <c r="H327" s="5" t="str">
        <f t="shared" si="92"/>
        <v/>
      </c>
      <c r="I327" s="116" t="str">
        <f t="shared" si="93"/>
        <v/>
      </c>
      <c r="J327" s="7" t="str">
        <f t="shared" si="94"/>
        <v/>
      </c>
      <c r="K327" s="9" t="str">
        <f t="shared" si="95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ht="15" customHeight="1" x14ac:dyDescent="0.25">
      <c r="A328" s="119"/>
      <c r="B328" s="4"/>
      <c r="C328" s="4"/>
      <c r="D328" s="7"/>
      <c r="E328" s="7"/>
      <c r="F328" s="8" t="str">
        <f t="shared" si="90"/>
        <v/>
      </c>
      <c r="G328" s="7" t="str">
        <f t="shared" si="91"/>
        <v/>
      </c>
      <c r="H328" s="5" t="str">
        <f t="shared" si="92"/>
        <v/>
      </c>
      <c r="I328" s="116" t="str">
        <f t="shared" si="93"/>
        <v/>
      </c>
      <c r="J328" s="7" t="str">
        <f t="shared" si="94"/>
        <v/>
      </c>
      <c r="K328" s="9" t="str">
        <f t="shared" si="95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5">
      <c r="A329" s="119"/>
      <c r="B329" s="4"/>
      <c r="C329" s="4"/>
      <c r="D329" s="7"/>
      <c r="E329" s="7"/>
      <c r="F329" s="8" t="str">
        <f t="shared" si="90"/>
        <v/>
      </c>
      <c r="G329" s="7" t="str">
        <f t="shared" si="91"/>
        <v/>
      </c>
      <c r="H329" s="5" t="str">
        <f t="shared" si="92"/>
        <v/>
      </c>
      <c r="I329" s="116" t="str">
        <f t="shared" si="93"/>
        <v/>
      </c>
      <c r="J329" s="7" t="str">
        <f t="shared" si="94"/>
        <v/>
      </c>
      <c r="K329" s="9" t="str">
        <f t="shared" si="95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19"/>
      <c r="B330" s="4"/>
      <c r="C330" s="4"/>
      <c r="D330" s="7"/>
      <c r="E330" s="7"/>
      <c r="F330" s="8" t="str">
        <f t="shared" ref="F330:F335" si="102">IF(ISBLANK(B330),"",IF(I330="L","Baixa",IF(I330="A","Média",IF(I330="","","Alta"))))</f>
        <v/>
      </c>
      <c r="G330" s="7" t="str">
        <f t="shared" ref="G330:G335" si="103">CONCATENATE(B330,I330)</f>
        <v/>
      </c>
      <c r="H330" s="5" t="str">
        <f t="shared" ref="H330:H335" si="104">IF(ISBLANK(B330),"",IF(B330="ALI",IF(I330="L",7,IF(I330="A",10,15)),IF(B330="AIE",IF(I330="L",5,IF(I330="A",7,10)),IF(B330="SE",IF(I330="L",4,IF(I330="A",5,7)),IF(OR(B330="EE",B330="CE"),IF(I330="L",3,IF(I330="A",4,6)),0)))))</f>
        <v/>
      </c>
      <c r="I330" s="116" t="str">
        <f t="shared" ref="I330:I335" si="105">IF(OR(ISBLANK(D330),ISBLANK(E330)),IF(OR(B330="ALI",B330="AIE"),"L",IF(OR(B330="EE",B330="SE",B330="CE"),"A","")),IF(B330="EE",IF(E330&gt;=3,IF(D330&gt;=5,"H","A"),IF(E330&gt;=2,IF(D330&gt;=16,"H",IF(D330&lt;=4,"L","A")),IF(D330&lt;=15,"L","A"))),IF(OR(B330="SE",B330="CE"),IF(E330&gt;=4,IF(D330&gt;=6,"H","A"),IF(E330&gt;=2,IF(D330&gt;=20,"H",IF(D330&lt;=5,"L","A")),IF(D330&lt;=19,"L","A"))),IF(OR(B330="ALI",B330="AIE"),IF(E330&gt;=6,IF(D330&gt;=20,"H","A"),IF(E330&gt;=2,IF(D330&gt;=51,"H",IF(D330&lt;=19,"L","A")),IF(D330&lt;=50,"L","A"))),""))))</f>
        <v/>
      </c>
      <c r="J330" s="7" t="str">
        <f t="shared" ref="J330:J335" si="106">CONCATENATE(B330,C330)</f>
        <v/>
      </c>
      <c r="K330" s="9" t="str">
        <f t="shared" ref="K330:K335" si="107">IF(OR(H330="",H330=0),L330,H330)</f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19"/>
      <c r="B331" s="4"/>
      <c r="C331" s="4"/>
      <c r="D331" s="7"/>
      <c r="E331" s="7"/>
      <c r="F331" s="8" t="str">
        <f t="shared" si="102"/>
        <v/>
      </c>
      <c r="G331" s="7" t="str">
        <f t="shared" si="103"/>
        <v/>
      </c>
      <c r="H331" s="5" t="str">
        <f t="shared" si="104"/>
        <v/>
      </c>
      <c r="I331" s="116" t="str">
        <f t="shared" si="105"/>
        <v/>
      </c>
      <c r="J331" s="7" t="str">
        <f t="shared" si="106"/>
        <v/>
      </c>
      <c r="K331" s="9" t="str">
        <f t="shared" si="107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19"/>
      <c r="B332" s="4"/>
      <c r="C332" s="4"/>
      <c r="D332" s="7"/>
      <c r="E332" s="7"/>
      <c r="F332" s="8" t="str">
        <f t="shared" si="102"/>
        <v/>
      </c>
      <c r="G332" s="7" t="str">
        <f t="shared" si="103"/>
        <v/>
      </c>
      <c r="H332" s="5" t="str">
        <f t="shared" si="104"/>
        <v/>
      </c>
      <c r="I332" s="116" t="str">
        <f t="shared" si="105"/>
        <v/>
      </c>
      <c r="J332" s="7" t="str">
        <f t="shared" si="106"/>
        <v/>
      </c>
      <c r="K332" s="9" t="str">
        <f t="shared" si="107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19"/>
      <c r="B333" s="4"/>
      <c r="C333" s="4"/>
      <c r="D333" s="7"/>
      <c r="E333" s="7"/>
      <c r="F333" s="8" t="str">
        <f t="shared" si="102"/>
        <v/>
      </c>
      <c r="G333" s="7" t="str">
        <f t="shared" si="103"/>
        <v/>
      </c>
      <c r="H333" s="5" t="str">
        <f t="shared" si="104"/>
        <v/>
      </c>
      <c r="I333" s="116" t="str">
        <f t="shared" si="105"/>
        <v/>
      </c>
      <c r="J333" s="7" t="str">
        <f t="shared" si="106"/>
        <v/>
      </c>
      <c r="K333" s="9" t="str">
        <f t="shared" si="107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5">
      <c r="A334" s="119"/>
      <c r="B334" s="4"/>
      <c r="C334" s="4"/>
      <c r="D334" s="7"/>
      <c r="E334" s="7"/>
      <c r="F334" s="8" t="str">
        <f t="shared" si="102"/>
        <v/>
      </c>
      <c r="G334" s="7" t="str">
        <f t="shared" si="103"/>
        <v/>
      </c>
      <c r="H334" s="5" t="str">
        <f t="shared" si="104"/>
        <v/>
      </c>
      <c r="I334" s="116" t="str">
        <f t="shared" si="105"/>
        <v/>
      </c>
      <c r="J334" s="7" t="str">
        <f t="shared" si="106"/>
        <v/>
      </c>
      <c r="K334" s="9" t="str">
        <f t="shared" si="107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19"/>
      <c r="B335" s="4"/>
      <c r="C335" s="4"/>
      <c r="D335" s="7"/>
      <c r="E335" s="7"/>
      <c r="F335" s="8" t="str">
        <f t="shared" si="102"/>
        <v/>
      </c>
      <c r="G335" s="7" t="str">
        <f t="shared" si="103"/>
        <v/>
      </c>
      <c r="H335" s="5" t="str">
        <f t="shared" si="104"/>
        <v/>
      </c>
      <c r="I335" s="116" t="str">
        <f t="shared" si="105"/>
        <v/>
      </c>
      <c r="J335" s="7" t="str">
        <f t="shared" si="106"/>
        <v/>
      </c>
      <c r="K335" s="9" t="str">
        <f t="shared" si="107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19"/>
      <c r="B336" s="4"/>
      <c r="C336" s="4"/>
      <c r="D336" s="7"/>
      <c r="E336" s="7"/>
      <c r="F336" s="8" t="str">
        <f>IF(ISBLANK(B336),"",IF(I336="L","Baixa",IF(I336="A","Média",IF(I336="","","Alta"))))</f>
        <v/>
      </c>
      <c r="G336" s="7" t="str">
        <f>CONCATENATE(B336,I336)</f>
        <v/>
      </c>
      <c r="H336" s="5" t="str">
        <f>IF(ISBLANK(B336),"",IF(B336="ALI",IF(I336="L",7,IF(I336="A",10,15)),IF(B336="AIE",IF(I336="L",5,IF(I336="A",7,10)),IF(B336="SE",IF(I336="L",4,IF(I336="A",5,7)),IF(OR(B336="EE",B336="CE"),IF(I336="L",3,IF(I336="A",4,6)),0)))))</f>
        <v/>
      </c>
      <c r="I336" s="116" t="str">
        <f>IF(OR(ISBLANK(D336),ISBLANK(E336)),IF(OR(B336="ALI",B336="AIE"),"L",IF(OR(B336="EE",B336="SE",B336="CE"),"A","")),IF(B336="EE",IF(E336&gt;=3,IF(D336&gt;=5,"H","A"),IF(E336&gt;=2,IF(D336&gt;=16,"H",IF(D336&lt;=4,"L","A")),IF(D336&lt;=15,"L","A"))),IF(OR(B336="SE",B336="CE"),IF(E336&gt;=4,IF(D336&gt;=6,"H","A"),IF(E336&gt;=2,IF(D336&gt;=20,"H",IF(D336&lt;=5,"L","A")),IF(D336&lt;=19,"L","A"))),IF(OR(B336="ALI",B336="AIE"),IF(E336&gt;=6,IF(D336&gt;=20,"H","A"),IF(E336&gt;=2,IF(D336&gt;=51,"H",IF(D336&lt;=19,"L","A")),IF(D336&lt;=50,"L","A"))),""))))</f>
        <v/>
      </c>
      <c r="J336" s="7" t="str">
        <f>CONCATENATE(B336,C336)</f>
        <v/>
      </c>
      <c r="K336" s="9" t="str">
        <f t="shared" si="95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22"/>
      <c r="B337" s="4"/>
      <c r="C337" s="4"/>
      <c r="D337" s="7"/>
      <c r="E337" s="7"/>
      <c r="F337" s="8" t="str">
        <f t="shared" ref="F337:F400" si="108">IF(ISBLANK(B337),"",IF(I337="L","Baixa",IF(I337="A","Média",IF(I337="","","Alta"))))</f>
        <v/>
      </c>
      <c r="G337" s="7" t="str">
        <f t="shared" ref="G337:G400" si="109">CONCATENATE(B337,I337)</f>
        <v/>
      </c>
      <c r="H337" s="5" t="str">
        <f t="shared" ref="H337:H400" si="110">IF(ISBLANK(B337),"",IF(B337="ALI",IF(I337="L",7,IF(I337="A",10,15)),IF(B337="AIE",IF(I337="L",5,IF(I337="A",7,10)),IF(B337="SE",IF(I337="L",4,IF(I337="A",5,7)),IF(OR(B337="EE",B337="CE"),IF(I337="L",3,IF(I337="A",4,6)),0)))))</f>
        <v/>
      </c>
      <c r="I337" s="116" t="str">
        <f t="shared" ref="I337:I400" si="111">IF(OR(ISBLANK(D337),ISBLANK(E337)),IF(OR(B337="ALI",B337="AIE"),"L",IF(OR(B337="EE",B337="SE",B337="CE"),"A","")),IF(B337="EE",IF(E337&gt;=3,IF(D337&gt;=5,"H","A"),IF(E337&gt;=2,IF(D337&gt;=16,"H",IF(D337&lt;=4,"L","A")),IF(D337&lt;=15,"L","A"))),IF(OR(B337="SE",B337="CE"),IF(E337&gt;=4,IF(D337&gt;=6,"H","A"),IF(E337&gt;=2,IF(D337&gt;=20,"H",IF(D337&lt;=5,"L","A")),IF(D337&lt;=19,"L","A"))),IF(OR(B337="ALI",B337="AIE"),IF(E337&gt;=6,IF(D337&gt;=20,"H","A"),IF(E337&gt;=2,IF(D337&gt;=51,"H",IF(D337&lt;=19,"L","A")),IF(D337&lt;=50,"L","A"))),""))))</f>
        <v/>
      </c>
      <c r="J337" s="7" t="str">
        <f t="shared" ref="J337:J400" si="112">CONCATENATE(B337,C337)</f>
        <v/>
      </c>
      <c r="K337" s="9" t="str">
        <f t="shared" si="95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21"/>
      <c r="B338" s="4"/>
      <c r="C338" s="4"/>
      <c r="D338" s="7"/>
      <c r="E338" s="7"/>
      <c r="F338" s="8" t="str">
        <f t="shared" si="108"/>
        <v/>
      </c>
      <c r="G338" s="7" t="str">
        <f t="shared" si="109"/>
        <v/>
      </c>
      <c r="H338" s="5" t="str">
        <f t="shared" si="110"/>
        <v/>
      </c>
      <c r="I338" s="116" t="str">
        <f t="shared" si="111"/>
        <v/>
      </c>
      <c r="J338" s="7" t="str">
        <f t="shared" si="112"/>
        <v/>
      </c>
      <c r="K338" s="9" t="str">
        <f t="shared" si="95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19"/>
      <c r="B339" s="4"/>
      <c r="C339" s="4"/>
      <c r="D339" s="7"/>
      <c r="E339" s="7"/>
      <c r="F339" s="8" t="str">
        <f t="shared" si="108"/>
        <v/>
      </c>
      <c r="G339" s="7" t="str">
        <f t="shared" si="109"/>
        <v/>
      </c>
      <c r="H339" s="5" t="str">
        <f t="shared" si="110"/>
        <v/>
      </c>
      <c r="I339" s="116" t="str">
        <f t="shared" si="111"/>
        <v/>
      </c>
      <c r="J339" s="7" t="str">
        <f t="shared" si="112"/>
        <v/>
      </c>
      <c r="K339" s="9" t="str">
        <f t="shared" ref="K339:K402" si="113">IF(OR(H339="",H339=0),L339,H339)</f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19"/>
      <c r="B340" s="4"/>
      <c r="C340" s="4"/>
      <c r="D340" s="7"/>
      <c r="E340" s="7"/>
      <c r="F340" s="8" t="str">
        <f t="shared" si="108"/>
        <v/>
      </c>
      <c r="G340" s="7" t="str">
        <f t="shared" si="109"/>
        <v/>
      </c>
      <c r="H340" s="5" t="str">
        <f t="shared" si="110"/>
        <v/>
      </c>
      <c r="I340" s="116" t="str">
        <f t="shared" si="111"/>
        <v/>
      </c>
      <c r="J340" s="7" t="str">
        <f t="shared" si="112"/>
        <v/>
      </c>
      <c r="K340" s="9" t="str">
        <f t="shared" si="113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19"/>
      <c r="B341" s="4"/>
      <c r="C341" s="4"/>
      <c r="D341" s="7"/>
      <c r="E341" s="7"/>
      <c r="F341" s="8" t="str">
        <f t="shared" si="108"/>
        <v/>
      </c>
      <c r="G341" s="7" t="str">
        <f t="shared" si="109"/>
        <v/>
      </c>
      <c r="H341" s="5" t="str">
        <f t="shared" si="110"/>
        <v/>
      </c>
      <c r="I341" s="116" t="str">
        <f t="shared" si="111"/>
        <v/>
      </c>
      <c r="J341" s="7" t="str">
        <f t="shared" si="112"/>
        <v/>
      </c>
      <c r="K341" s="9" t="str">
        <f t="shared" si="113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21"/>
      <c r="B342" s="4"/>
      <c r="C342" s="4"/>
      <c r="D342" s="7"/>
      <c r="E342" s="7"/>
      <c r="F342" s="8" t="str">
        <f t="shared" si="108"/>
        <v/>
      </c>
      <c r="G342" s="7" t="str">
        <f t="shared" si="109"/>
        <v/>
      </c>
      <c r="H342" s="5" t="str">
        <f t="shared" si="110"/>
        <v/>
      </c>
      <c r="I342" s="116" t="str">
        <f t="shared" si="111"/>
        <v/>
      </c>
      <c r="J342" s="7" t="str">
        <f t="shared" si="112"/>
        <v/>
      </c>
      <c r="K342" s="9" t="str">
        <f t="shared" si="113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19"/>
      <c r="B343" s="4"/>
      <c r="C343" s="4"/>
      <c r="D343" s="7"/>
      <c r="E343" s="7"/>
      <c r="F343" s="8" t="str">
        <f t="shared" si="108"/>
        <v/>
      </c>
      <c r="G343" s="7" t="str">
        <f t="shared" si="109"/>
        <v/>
      </c>
      <c r="H343" s="5" t="str">
        <f t="shared" si="110"/>
        <v/>
      </c>
      <c r="I343" s="116" t="str">
        <f t="shared" si="111"/>
        <v/>
      </c>
      <c r="J343" s="7" t="str">
        <f t="shared" si="112"/>
        <v/>
      </c>
      <c r="K343" s="9" t="str">
        <f t="shared" si="113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19"/>
      <c r="B344" s="4"/>
      <c r="C344" s="4"/>
      <c r="D344" s="7"/>
      <c r="E344" s="7"/>
      <c r="F344" s="8" t="str">
        <f t="shared" si="108"/>
        <v/>
      </c>
      <c r="G344" s="7" t="str">
        <f t="shared" si="109"/>
        <v/>
      </c>
      <c r="H344" s="5" t="str">
        <f t="shared" si="110"/>
        <v/>
      </c>
      <c r="I344" s="116" t="str">
        <f t="shared" si="111"/>
        <v/>
      </c>
      <c r="J344" s="7" t="str">
        <f t="shared" si="112"/>
        <v/>
      </c>
      <c r="K344" s="9" t="str">
        <f t="shared" si="113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19"/>
      <c r="B345" s="4"/>
      <c r="C345" s="4"/>
      <c r="D345" s="7"/>
      <c r="E345" s="7"/>
      <c r="F345" s="8" t="str">
        <f t="shared" si="108"/>
        <v/>
      </c>
      <c r="G345" s="7" t="str">
        <f t="shared" si="109"/>
        <v/>
      </c>
      <c r="H345" s="5" t="str">
        <f t="shared" si="110"/>
        <v/>
      </c>
      <c r="I345" s="116" t="str">
        <f t="shared" si="111"/>
        <v/>
      </c>
      <c r="J345" s="7" t="str">
        <f t="shared" si="112"/>
        <v/>
      </c>
      <c r="K345" s="9" t="str">
        <f t="shared" si="113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19"/>
      <c r="B346" s="4"/>
      <c r="C346" s="4"/>
      <c r="D346" s="7"/>
      <c r="E346" s="7"/>
      <c r="F346" s="8" t="str">
        <f t="shared" si="108"/>
        <v/>
      </c>
      <c r="G346" s="7" t="str">
        <f t="shared" si="109"/>
        <v/>
      </c>
      <c r="H346" s="5" t="str">
        <f t="shared" si="110"/>
        <v/>
      </c>
      <c r="I346" s="116" t="str">
        <f t="shared" si="111"/>
        <v/>
      </c>
      <c r="J346" s="7" t="str">
        <f t="shared" si="112"/>
        <v/>
      </c>
      <c r="K346" s="9" t="str">
        <f t="shared" si="113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19"/>
      <c r="B347" s="4"/>
      <c r="C347" s="4"/>
      <c r="D347" s="7"/>
      <c r="E347" s="7"/>
      <c r="F347" s="8" t="str">
        <f t="shared" si="108"/>
        <v/>
      </c>
      <c r="G347" s="7" t="str">
        <f t="shared" si="109"/>
        <v/>
      </c>
      <c r="H347" s="5" t="str">
        <f t="shared" si="110"/>
        <v/>
      </c>
      <c r="I347" s="116" t="str">
        <f t="shared" si="111"/>
        <v/>
      </c>
      <c r="J347" s="7" t="str">
        <f t="shared" si="112"/>
        <v/>
      </c>
      <c r="K347" s="9" t="str">
        <f t="shared" si="113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5">
      <c r="A348" s="119"/>
      <c r="B348" s="4"/>
      <c r="C348" s="4"/>
      <c r="D348" s="7"/>
      <c r="E348" s="7"/>
      <c r="F348" s="8" t="str">
        <f t="shared" si="108"/>
        <v/>
      </c>
      <c r="G348" s="7" t="str">
        <f t="shared" si="109"/>
        <v/>
      </c>
      <c r="H348" s="5" t="str">
        <f t="shared" si="110"/>
        <v/>
      </c>
      <c r="I348" s="116" t="str">
        <f t="shared" si="111"/>
        <v/>
      </c>
      <c r="J348" s="7" t="str">
        <f t="shared" si="112"/>
        <v/>
      </c>
      <c r="K348" s="9" t="str">
        <f t="shared" si="113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5">
      <c r="A349" s="119"/>
      <c r="B349" s="4"/>
      <c r="C349" s="4"/>
      <c r="D349" s="7"/>
      <c r="E349" s="7"/>
      <c r="F349" s="8" t="str">
        <f t="shared" si="108"/>
        <v/>
      </c>
      <c r="G349" s="7" t="str">
        <f t="shared" si="109"/>
        <v/>
      </c>
      <c r="H349" s="5" t="str">
        <f t="shared" si="110"/>
        <v/>
      </c>
      <c r="I349" s="116" t="str">
        <f t="shared" si="111"/>
        <v/>
      </c>
      <c r="J349" s="7" t="str">
        <f t="shared" si="112"/>
        <v/>
      </c>
      <c r="K349" s="9" t="str">
        <f t="shared" si="113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5">
      <c r="A350" s="119"/>
      <c r="B350" s="4"/>
      <c r="C350" s="4"/>
      <c r="D350" s="7"/>
      <c r="E350" s="7"/>
      <c r="F350" s="8" t="str">
        <f t="shared" si="108"/>
        <v/>
      </c>
      <c r="G350" s="7" t="str">
        <f t="shared" si="109"/>
        <v/>
      </c>
      <c r="H350" s="5" t="str">
        <f t="shared" si="110"/>
        <v/>
      </c>
      <c r="I350" s="116" t="str">
        <f t="shared" si="111"/>
        <v/>
      </c>
      <c r="J350" s="7" t="str">
        <f t="shared" si="112"/>
        <v/>
      </c>
      <c r="K350" s="9" t="str">
        <f t="shared" si="113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19"/>
      <c r="B351" s="4"/>
      <c r="C351" s="4"/>
      <c r="D351" s="7"/>
      <c r="E351" s="7"/>
      <c r="F351" s="8" t="str">
        <f t="shared" si="108"/>
        <v/>
      </c>
      <c r="G351" s="7" t="str">
        <f t="shared" si="109"/>
        <v/>
      </c>
      <c r="H351" s="5" t="str">
        <f t="shared" si="110"/>
        <v/>
      </c>
      <c r="I351" s="116" t="str">
        <f t="shared" si="111"/>
        <v/>
      </c>
      <c r="J351" s="7" t="str">
        <f t="shared" si="112"/>
        <v/>
      </c>
      <c r="K351" s="9" t="str">
        <f t="shared" si="113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19"/>
      <c r="B352" s="4"/>
      <c r="C352" s="4"/>
      <c r="D352" s="7"/>
      <c r="E352" s="7"/>
      <c r="F352" s="8" t="str">
        <f t="shared" si="108"/>
        <v/>
      </c>
      <c r="G352" s="7" t="str">
        <f t="shared" si="109"/>
        <v/>
      </c>
      <c r="H352" s="5" t="str">
        <f t="shared" si="110"/>
        <v/>
      </c>
      <c r="I352" s="116" t="str">
        <f t="shared" si="111"/>
        <v/>
      </c>
      <c r="J352" s="7" t="str">
        <f t="shared" si="112"/>
        <v/>
      </c>
      <c r="K352" s="9" t="str">
        <f t="shared" si="113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19"/>
      <c r="B353" s="4"/>
      <c r="C353" s="4"/>
      <c r="D353" s="7"/>
      <c r="E353" s="7"/>
      <c r="F353" s="8" t="str">
        <f t="shared" si="108"/>
        <v/>
      </c>
      <c r="G353" s="7" t="str">
        <f t="shared" si="109"/>
        <v/>
      </c>
      <c r="H353" s="5" t="str">
        <f t="shared" si="110"/>
        <v/>
      </c>
      <c r="I353" s="116" t="str">
        <f t="shared" si="111"/>
        <v/>
      </c>
      <c r="J353" s="7" t="str">
        <f t="shared" si="112"/>
        <v/>
      </c>
      <c r="K353" s="9" t="str">
        <f t="shared" si="113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19"/>
      <c r="B354" s="4"/>
      <c r="C354" s="4"/>
      <c r="D354" s="7"/>
      <c r="E354" s="7"/>
      <c r="F354" s="8" t="str">
        <f t="shared" si="108"/>
        <v/>
      </c>
      <c r="G354" s="7" t="str">
        <f t="shared" si="109"/>
        <v/>
      </c>
      <c r="H354" s="5" t="str">
        <f t="shared" si="110"/>
        <v/>
      </c>
      <c r="I354" s="116" t="str">
        <f t="shared" si="111"/>
        <v/>
      </c>
      <c r="J354" s="7" t="str">
        <f t="shared" si="112"/>
        <v/>
      </c>
      <c r="K354" s="9" t="str">
        <f t="shared" si="113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19"/>
      <c r="B355" s="4"/>
      <c r="C355" s="4"/>
      <c r="D355" s="7"/>
      <c r="E355" s="7"/>
      <c r="F355" s="8" t="str">
        <f t="shared" si="108"/>
        <v/>
      </c>
      <c r="G355" s="7" t="str">
        <f t="shared" si="109"/>
        <v/>
      </c>
      <c r="H355" s="5" t="str">
        <f t="shared" si="110"/>
        <v/>
      </c>
      <c r="I355" s="116" t="str">
        <f t="shared" si="111"/>
        <v/>
      </c>
      <c r="J355" s="7" t="str">
        <f t="shared" si="112"/>
        <v/>
      </c>
      <c r="K355" s="9" t="str">
        <f t="shared" si="113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19"/>
      <c r="B356" s="4"/>
      <c r="C356" s="4"/>
      <c r="D356" s="7"/>
      <c r="E356" s="7"/>
      <c r="F356" s="8" t="str">
        <f t="shared" si="108"/>
        <v/>
      </c>
      <c r="G356" s="7" t="str">
        <f t="shared" si="109"/>
        <v/>
      </c>
      <c r="H356" s="5" t="str">
        <f t="shared" si="110"/>
        <v/>
      </c>
      <c r="I356" s="116" t="str">
        <f t="shared" si="111"/>
        <v/>
      </c>
      <c r="J356" s="7" t="str">
        <f t="shared" si="112"/>
        <v/>
      </c>
      <c r="K356" s="9" t="str">
        <f t="shared" si="113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19"/>
      <c r="B357" s="4"/>
      <c r="C357" s="4"/>
      <c r="D357" s="7"/>
      <c r="E357" s="7"/>
      <c r="F357" s="8" t="str">
        <f t="shared" si="108"/>
        <v/>
      </c>
      <c r="G357" s="7" t="str">
        <f t="shared" si="109"/>
        <v/>
      </c>
      <c r="H357" s="5" t="str">
        <f t="shared" si="110"/>
        <v/>
      </c>
      <c r="I357" s="116" t="str">
        <f t="shared" si="111"/>
        <v/>
      </c>
      <c r="J357" s="7" t="str">
        <f t="shared" si="112"/>
        <v/>
      </c>
      <c r="K357" s="9" t="str">
        <f t="shared" si="113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19"/>
      <c r="B358" s="4"/>
      <c r="C358" s="4"/>
      <c r="D358" s="7"/>
      <c r="E358" s="7"/>
      <c r="F358" s="8" t="str">
        <f t="shared" si="108"/>
        <v/>
      </c>
      <c r="G358" s="7" t="str">
        <f t="shared" si="109"/>
        <v/>
      </c>
      <c r="H358" s="5" t="str">
        <f t="shared" si="110"/>
        <v/>
      </c>
      <c r="I358" s="116" t="str">
        <f t="shared" si="111"/>
        <v/>
      </c>
      <c r="J358" s="7" t="str">
        <f t="shared" si="112"/>
        <v/>
      </c>
      <c r="K358" s="9" t="str">
        <f t="shared" si="113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19"/>
      <c r="B359" s="4"/>
      <c r="C359" s="4"/>
      <c r="D359" s="7"/>
      <c r="E359" s="7"/>
      <c r="F359" s="8" t="str">
        <f t="shared" si="108"/>
        <v/>
      </c>
      <c r="G359" s="7" t="str">
        <f t="shared" si="109"/>
        <v/>
      </c>
      <c r="H359" s="5" t="str">
        <f t="shared" si="110"/>
        <v/>
      </c>
      <c r="I359" s="116" t="str">
        <f t="shared" si="111"/>
        <v/>
      </c>
      <c r="J359" s="7" t="str">
        <f t="shared" si="112"/>
        <v/>
      </c>
      <c r="K359" s="9" t="str">
        <f t="shared" si="113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19"/>
      <c r="B360" s="4"/>
      <c r="C360" s="4"/>
      <c r="D360" s="7"/>
      <c r="E360" s="7"/>
      <c r="F360" s="8" t="str">
        <f t="shared" si="108"/>
        <v/>
      </c>
      <c r="G360" s="7" t="str">
        <f t="shared" si="109"/>
        <v/>
      </c>
      <c r="H360" s="5" t="str">
        <f t="shared" si="110"/>
        <v/>
      </c>
      <c r="I360" s="116" t="str">
        <f t="shared" si="111"/>
        <v/>
      </c>
      <c r="J360" s="7" t="str">
        <f t="shared" si="112"/>
        <v/>
      </c>
      <c r="K360" s="9" t="str">
        <f t="shared" si="113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19"/>
      <c r="B361" s="4"/>
      <c r="C361" s="4"/>
      <c r="D361" s="7"/>
      <c r="E361" s="7"/>
      <c r="F361" s="8" t="str">
        <f t="shared" si="108"/>
        <v/>
      </c>
      <c r="G361" s="7" t="str">
        <f t="shared" si="109"/>
        <v/>
      </c>
      <c r="H361" s="5" t="str">
        <f t="shared" si="110"/>
        <v/>
      </c>
      <c r="I361" s="116" t="str">
        <f t="shared" si="111"/>
        <v/>
      </c>
      <c r="J361" s="7" t="str">
        <f t="shared" si="112"/>
        <v/>
      </c>
      <c r="K361" s="9" t="str">
        <f t="shared" si="113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19"/>
      <c r="B362" s="4"/>
      <c r="C362" s="4"/>
      <c r="D362" s="7"/>
      <c r="E362" s="7"/>
      <c r="F362" s="8" t="str">
        <f t="shared" si="108"/>
        <v/>
      </c>
      <c r="G362" s="7" t="str">
        <f t="shared" si="109"/>
        <v/>
      </c>
      <c r="H362" s="5" t="str">
        <f t="shared" si="110"/>
        <v/>
      </c>
      <c r="I362" s="116" t="str">
        <f t="shared" si="111"/>
        <v/>
      </c>
      <c r="J362" s="7" t="str">
        <f t="shared" si="112"/>
        <v/>
      </c>
      <c r="K362" s="9" t="str">
        <f t="shared" si="113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19"/>
      <c r="B363" s="4"/>
      <c r="C363" s="4"/>
      <c r="D363" s="7"/>
      <c r="E363" s="7"/>
      <c r="F363" s="8" t="str">
        <f t="shared" si="108"/>
        <v/>
      </c>
      <c r="G363" s="7" t="str">
        <f t="shared" si="109"/>
        <v/>
      </c>
      <c r="H363" s="5" t="str">
        <f t="shared" si="110"/>
        <v/>
      </c>
      <c r="I363" s="116" t="str">
        <f t="shared" si="111"/>
        <v/>
      </c>
      <c r="J363" s="7" t="str">
        <f t="shared" si="112"/>
        <v/>
      </c>
      <c r="K363" s="9" t="str">
        <f t="shared" si="113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19"/>
      <c r="B364" s="4"/>
      <c r="C364" s="4"/>
      <c r="D364" s="7"/>
      <c r="E364" s="7"/>
      <c r="F364" s="8" t="str">
        <f t="shared" si="108"/>
        <v/>
      </c>
      <c r="G364" s="7" t="str">
        <f t="shared" si="109"/>
        <v/>
      </c>
      <c r="H364" s="5" t="str">
        <f t="shared" si="110"/>
        <v/>
      </c>
      <c r="I364" s="116" t="str">
        <f t="shared" si="111"/>
        <v/>
      </c>
      <c r="J364" s="7" t="str">
        <f t="shared" si="112"/>
        <v/>
      </c>
      <c r="K364" s="9" t="str">
        <f t="shared" si="113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19"/>
      <c r="B365" s="4"/>
      <c r="C365" s="4"/>
      <c r="D365" s="7"/>
      <c r="E365" s="7"/>
      <c r="F365" s="8" t="str">
        <f t="shared" si="108"/>
        <v/>
      </c>
      <c r="G365" s="7" t="str">
        <f t="shared" si="109"/>
        <v/>
      </c>
      <c r="H365" s="5" t="str">
        <f t="shared" si="110"/>
        <v/>
      </c>
      <c r="I365" s="116" t="str">
        <f t="shared" si="111"/>
        <v/>
      </c>
      <c r="J365" s="7" t="str">
        <f t="shared" si="112"/>
        <v/>
      </c>
      <c r="K365" s="9" t="str">
        <f t="shared" si="113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19"/>
      <c r="B366" s="4"/>
      <c r="C366" s="4"/>
      <c r="D366" s="7"/>
      <c r="E366" s="7"/>
      <c r="F366" s="8" t="str">
        <f t="shared" si="108"/>
        <v/>
      </c>
      <c r="G366" s="7" t="str">
        <f t="shared" si="109"/>
        <v/>
      </c>
      <c r="H366" s="5" t="str">
        <f t="shared" si="110"/>
        <v/>
      </c>
      <c r="I366" s="116" t="str">
        <f t="shared" si="111"/>
        <v/>
      </c>
      <c r="J366" s="7" t="str">
        <f t="shared" si="112"/>
        <v/>
      </c>
      <c r="K366" s="9" t="str">
        <f t="shared" si="113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19"/>
      <c r="B367" s="4"/>
      <c r="C367" s="4"/>
      <c r="D367" s="7"/>
      <c r="E367" s="7"/>
      <c r="F367" s="8" t="str">
        <f t="shared" si="108"/>
        <v/>
      </c>
      <c r="G367" s="7" t="str">
        <f t="shared" si="109"/>
        <v/>
      </c>
      <c r="H367" s="5" t="str">
        <f t="shared" si="110"/>
        <v/>
      </c>
      <c r="I367" s="116" t="str">
        <f t="shared" si="111"/>
        <v/>
      </c>
      <c r="J367" s="7" t="str">
        <f t="shared" si="112"/>
        <v/>
      </c>
      <c r="K367" s="9" t="str">
        <f t="shared" si="113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19"/>
      <c r="B368" s="4"/>
      <c r="C368" s="4"/>
      <c r="D368" s="7"/>
      <c r="E368" s="7"/>
      <c r="F368" s="8" t="str">
        <f t="shared" si="108"/>
        <v/>
      </c>
      <c r="G368" s="7" t="str">
        <f t="shared" si="109"/>
        <v/>
      </c>
      <c r="H368" s="5" t="str">
        <f t="shared" si="110"/>
        <v/>
      </c>
      <c r="I368" s="116" t="str">
        <f t="shared" si="111"/>
        <v/>
      </c>
      <c r="J368" s="7" t="str">
        <f t="shared" si="112"/>
        <v/>
      </c>
      <c r="K368" s="9" t="str">
        <f t="shared" si="113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19"/>
      <c r="B369" s="4"/>
      <c r="C369" s="4"/>
      <c r="D369" s="7"/>
      <c r="E369" s="7"/>
      <c r="F369" s="8" t="str">
        <f t="shared" si="108"/>
        <v/>
      </c>
      <c r="G369" s="7" t="str">
        <f t="shared" si="109"/>
        <v/>
      </c>
      <c r="H369" s="5" t="str">
        <f t="shared" si="110"/>
        <v/>
      </c>
      <c r="I369" s="116" t="str">
        <f t="shared" si="111"/>
        <v/>
      </c>
      <c r="J369" s="7" t="str">
        <f t="shared" si="112"/>
        <v/>
      </c>
      <c r="K369" s="9" t="str">
        <f t="shared" si="113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19"/>
      <c r="B370" s="4"/>
      <c r="C370" s="4"/>
      <c r="D370" s="7"/>
      <c r="E370" s="7"/>
      <c r="F370" s="8" t="str">
        <f t="shared" si="108"/>
        <v/>
      </c>
      <c r="G370" s="7" t="str">
        <f t="shared" si="109"/>
        <v/>
      </c>
      <c r="H370" s="5" t="str">
        <f t="shared" si="110"/>
        <v/>
      </c>
      <c r="I370" s="116" t="str">
        <f t="shared" si="111"/>
        <v/>
      </c>
      <c r="J370" s="7" t="str">
        <f t="shared" si="112"/>
        <v/>
      </c>
      <c r="K370" s="9" t="str">
        <f t="shared" si="113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19"/>
      <c r="B371" s="4"/>
      <c r="C371" s="4"/>
      <c r="D371" s="7"/>
      <c r="E371" s="7"/>
      <c r="F371" s="8" t="str">
        <f t="shared" si="108"/>
        <v/>
      </c>
      <c r="G371" s="7" t="str">
        <f t="shared" si="109"/>
        <v/>
      </c>
      <c r="H371" s="5" t="str">
        <f t="shared" si="110"/>
        <v/>
      </c>
      <c r="I371" s="116" t="str">
        <f t="shared" si="111"/>
        <v/>
      </c>
      <c r="J371" s="7" t="str">
        <f t="shared" si="112"/>
        <v/>
      </c>
      <c r="K371" s="9" t="str">
        <f t="shared" si="113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19"/>
      <c r="B372" s="4"/>
      <c r="C372" s="4"/>
      <c r="D372" s="7"/>
      <c r="E372" s="7"/>
      <c r="F372" s="8" t="str">
        <f t="shared" si="108"/>
        <v/>
      </c>
      <c r="G372" s="7" t="str">
        <f t="shared" si="109"/>
        <v/>
      </c>
      <c r="H372" s="5" t="str">
        <f t="shared" si="110"/>
        <v/>
      </c>
      <c r="I372" s="116" t="str">
        <f t="shared" si="111"/>
        <v/>
      </c>
      <c r="J372" s="7" t="str">
        <f t="shared" si="112"/>
        <v/>
      </c>
      <c r="K372" s="9" t="str">
        <f t="shared" si="113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19"/>
      <c r="B373" s="4"/>
      <c r="C373" s="4"/>
      <c r="D373" s="7"/>
      <c r="E373" s="7"/>
      <c r="F373" s="8" t="str">
        <f t="shared" si="108"/>
        <v/>
      </c>
      <c r="G373" s="7" t="str">
        <f t="shared" si="109"/>
        <v/>
      </c>
      <c r="H373" s="5" t="str">
        <f t="shared" si="110"/>
        <v/>
      </c>
      <c r="I373" s="116" t="str">
        <f t="shared" si="111"/>
        <v/>
      </c>
      <c r="J373" s="7" t="str">
        <f t="shared" si="112"/>
        <v/>
      </c>
      <c r="K373" s="9" t="str">
        <f t="shared" si="113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19"/>
      <c r="B374" s="4"/>
      <c r="C374" s="4"/>
      <c r="D374" s="7"/>
      <c r="E374" s="7"/>
      <c r="F374" s="8" t="str">
        <f t="shared" si="108"/>
        <v/>
      </c>
      <c r="G374" s="7" t="str">
        <f t="shared" si="109"/>
        <v/>
      </c>
      <c r="H374" s="5" t="str">
        <f t="shared" si="110"/>
        <v/>
      </c>
      <c r="I374" s="116" t="str">
        <f t="shared" si="111"/>
        <v/>
      </c>
      <c r="J374" s="7" t="str">
        <f t="shared" si="112"/>
        <v/>
      </c>
      <c r="K374" s="9" t="str">
        <f t="shared" si="113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19"/>
      <c r="B375" s="4"/>
      <c r="C375" s="4"/>
      <c r="D375" s="7"/>
      <c r="E375" s="7"/>
      <c r="F375" s="8" t="str">
        <f t="shared" si="108"/>
        <v/>
      </c>
      <c r="G375" s="7" t="str">
        <f t="shared" si="109"/>
        <v/>
      </c>
      <c r="H375" s="5" t="str">
        <f t="shared" si="110"/>
        <v/>
      </c>
      <c r="I375" s="116" t="str">
        <f t="shared" si="111"/>
        <v/>
      </c>
      <c r="J375" s="7" t="str">
        <f t="shared" si="112"/>
        <v/>
      </c>
      <c r="K375" s="9" t="str">
        <f t="shared" si="113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19"/>
      <c r="B376" s="4"/>
      <c r="C376" s="4"/>
      <c r="D376" s="7"/>
      <c r="E376" s="7"/>
      <c r="F376" s="8" t="str">
        <f t="shared" si="108"/>
        <v/>
      </c>
      <c r="G376" s="7" t="str">
        <f t="shared" si="109"/>
        <v/>
      </c>
      <c r="H376" s="5" t="str">
        <f t="shared" si="110"/>
        <v/>
      </c>
      <c r="I376" s="116" t="str">
        <f t="shared" si="111"/>
        <v/>
      </c>
      <c r="J376" s="7" t="str">
        <f t="shared" si="112"/>
        <v/>
      </c>
      <c r="K376" s="9" t="str">
        <f t="shared" si="113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19"/>
      <c r="B377" s="4"/>
      <c r="C377" s="4"/>
      <c r="D377" s="7"/>
      <c r="E377" s="7"/>
      <c r="F377" s="8" t="str">
        <f t="shared" si="108"/>
        <v/>
      </c>
      <c r="G377" s="7" t="str">
        <f t="shared" si="109"/>
        <v/>
      </c>
      <c r="H377" s="5" t="str">
        <f t="shared" si="110"/>
        <v/>
      </c>
      <c r="I377" s="116" t="str">
        <f t="shared" si="111"/>
        <v/>
      </c>
      <c r="J377" s="7" t="str">
        <f t="shared" si="112"/>
        <v/>
      </c>
      <c r="K377" s="9" t="str">
        <f t="shared" si="113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19"/>
      <c r="B378" s="4"/>
      <c r="C378" s="4"/>
      <c r="D378" s="7"/>
      <c r="E378" s="7"/>
      <c r="F378" s="8" t="str">
        <f t="shared" si="108"/>
        <v/>
      </c>
      <c r="G378" s="7" t="str">
        <f t="shared" si="109"/>
        <v/>
      </c>
      <c r="H378" s="5" t="str">
        <f t="shared" si="110"/>
        <v/>
      </c>
      <c r="I378" s="116" t="str">
        <f t="shared" si="111"/>
        <v/>
      </c>
      <c r="J378" s="7" t="str">
        <f t="shared" si="112"/>
        <v/>
      </c>
      <c r="K378" s="9" t="str">
        <f t="shared" si="113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19"/>
      <c r="B379" s="4"/>
      <c r="C379" s="4"/>
      <c r="D379" s="7"/>
      <c r="E379" s="7"/>
      <c r="F379" s="8" t="str">
        <f t="shared" si="108"/>
        <v/>
      </c>
      <c r="G379" s="7" t="str">
        <f t="shared" si="109"/>
        <v/>
      </c>
      <c r="H379" s="5" t="str">
        <f t="shared" si="110"/>
        <v/>
      </c>
      <c r="I379" s="116" t="str">
        <f t="shared" si="111"/>
        <v/>
      </c>
      <c r="J379" s="7" t="str">
        <f t="shared" si="112"/>
        <v/>
      </c>
      <c r="K379" s="9" t="str">
        <f t="shared" si="113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19"/>
      <c r="B380" s="4"/>
      <c r="C380" s="4"/>
      <c r="D380" s="7"/>
      <c r="E380" s="7"/>
      <c r="F380" s="8" t="str">
        <f t="shared" si="108"/>
        <v/>
      </c>
      <c r="G380" s="7" t="str">
        <f t="shared" si="109"/>
        <v/>
      </c>
      <c r="H380" s="5" t="str">
        <f t="shared" si="110"/>
        <v/>
      </c>
      <c r="I380" s="116" t="str">
        <f t="shared" si="111"/>
        <v/>
      </c>
      <c r="J380" s="7" t="str">
        <f t="shared" si="112"/>
        <v/>
      </c>
      <c r="K380" s="9" t="str">
        <f t="shared" si="113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19"/>
      <c r="B381" s="4"/>
      <c r="C381" s="4"/>
      <c r="D381" s="7"/>
      <c r="E381" s="7"/>
      <c r="F381" s="8" t="str">
        <f t="shared" si="108"/>
        <v/>
      </c>
      <c r="G381" s="7" t="str">
        <f t="shared" si="109"/>
        <v/>
      </c>
      <c r="H381" s="5" t="str">
        <f t="shared" si="110"/>
        <v/>
      </c>
      <c r="I381" s="116" t="str">
        <f t="shared" si="111"/>
        <v/>
      </c>
      <c r="J381" s="7" t="str">
        <f t="shared" si="112"/>
        <v/>
      </c>
      <c r="K381" s="9" t="str">
        <f t="shared" si="113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19"/>
      <c r="B382" s="4"/>
      <c r="C382" s="4"/>
      <c r="D382" s="7"/>
      <c r="E382" s="7"/>
      <c r="F382" s="8" t="str">
        <f t="shared" si="108"/>
        <v/>
      </c>
      <c r="G382" s="7" t="str">
        <f t="shared" si="109"/>
        <v/>
      </c>
      <c r="H382" s="5" t="str">
        <f t="shared" si="110"/>
        <v/>
      </c>
      <c r="I382" s="116" t="str">
        <f t="shared" si="111"/>
        <v/>
      </c>
      <c r="J382" s="7" t="str">
        <f t="shared" si="112"/>
        <v/>
      </c>
      <c r="K382" s="9" t="str">
        <f t="shared" si="113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19"/>
      <c r="B383" s="4"/>
      <c r="C383" s="4"/>
      <c r="D383" s="7"/>
      <c r="E383" s="7"/>
      <c r="F383" s="8" t="str">
        <f t="shared" si="108"/>
        <v/>
      </c>
      <c r="G383" s="7" t="str">
        <f t="shared" si="109"/>
        <v/>
      </c>
      <c r="H383" s="5" t="str">
        <f t="shared" si="110"/>
        <v/>
      </c>
      <c r="I383" s="116" t="str">
        <f t="shared" si="111"/>
        <v/>
      </c>
      <c r="J383" s="7" t="str">
        <f t="shared" si="112"/>
        <v/>
      </c>
      <c r="K383" s="9" t="str">
        <f t="shared" si="113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19"/>
      <c r="B384" s="4"/>
      <c r="C384" s="4"/>
      <c r="D384" s="7"/>
      <c r="E384" s="7"/>
      <c r="F384" s="8" t="str">
        <f t="shared" si="108"/>
        <v/>
      </c>
      <c r="G384" s="7" t="str">
        <f t="shared" si="109"/>
        <v/>
      </c>
      <c r="H384" s="5" t="str">
        <f t="shared" si="110"/>
        <v/>
      </c>
      <c r="I384" s="116" t="str">
        <f t="shared" si="111"/>
        <v/>
      </c>
      <c r="J384" s="7" t="str">
        <f t="shared" si="112"/>
        <v/>
      </c>
      <c r="K384" s="9" t="str">
        <f t="shared" si="113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19"/>
      <c r="B385" s="4"/>
      <c r="C385" s="4"/>
      <c r="D385" s="7"/>
      <c r="E385" s="7"/>
      <c r="F385" s="8" t="str">
        <f t="shared" si="108"/>
        <v/>
      </c>
      <c r="G385" s="7" t="str">
        <f t="shared" si="109"/>
        <v/>
      </c>
      <c r="H385" s="5" t="str">
        <f t="shared" si="110"/>
        <v/>
      </c>
      <c r="I385" s="116" t="str">
        <f t="shared" si="111"/>
        <v/>
      </c>
      <c r="J385" s="7" t="str">
        <f t="shared" si="112"/>
        <v/>
      </c>
      <c r="K385" s="9" t="str">
        <f t="shared" si="113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19"/>
      <c r="B386" s="4"/>
      <c r="C386" s="4"/>
      <c r="D386" s="7"/>
      <c r="E386" s="7"/>
      <c r="F386" s="8" t="str">
        <f t="shared" si="108"/>
        <v/>
      </c>
      <c r="G386" s="7" t="str">
        <f t="shared" si="109"/>
        <v/>
      </c>
      <c r="H386" s="5" t="str">
        <f t="shared" si="110"/>
        <v/>
      </c>
      <c r="I386" s="116" t="str">
        <f t="shared" si="111"/>
        <v/>
      </c>
      <c r="J386" s="7" t="str">
        <f t="shared" si="112"/>
        <v/>
      </c>
      <c r="K386" s="9" t="str">
        <f t="shared" si="113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19"/>
      <c r="B387" s="4"/>
      <c r="C387" s="4"/>
      <c r="D387" s="7"/>
      <c r="E387" s="7"/>
      <c r="F387" s="8" t="str">
        <f t="shared" si="108"/>
        <v/>
      </c>
      <c r="G387" s="7" t="str">
        <f t="shared" si="109"/>
        <v/>
      </c>
      <c r="H387" s="5" t="str">
        <f t="shared" si="110"/>
        <v/>
      </c>
      <c r="I387" s="116" t="str">
        <f t="shared" si="111"/>
        <v/>
      </c>
      <c r="J387" s="7" t="str">
        <f t="shared" si="112"/>
        <v/>
      </c>
      <c r="K387" s="9" t="str">
        <f t="shared" si="113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19"/>
      <c r="B388" s="4"/>
      <c r="C388" s="4"/>
      <c r="D388" s="7"/>
      <c r="E388" s="7"/>
      <c r="F388" s="8" t="str">
        <f t="shared" si="108"/>
        <v/>
      </c>
      <c r="G388" s="7" t="str">
        <f t="shared" si="109"/>
        <v/>
      </c>
      <c r="H388" s="5" t="str">
        <f t="shared" si="110"/>
        <v/>
      </c>
      <c r="I388" s="116" t="str">
        <f t="shared" si="111"/>
        <v/>
      </c>
      <c r="J388" s="7" t="str">
        <f t="shared" si="112"/>
        <v/>
      </c>
      <c r="K388" s="9" t="str">
        <f t="shared" si="113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19"/>
      <c r="B389" s="4"/>
      <c r="C389" s="4"/>
      <c r="D389" s="7"/>
      <c r="E389" s="7"/>
      <c r="F389" s="8" t="str">
        <f t="shared" si="108"/>
        <v/>
      </c>
      <c r="G389" s="7" t="str">
        <f t="shared" si="109"/>
        <v/>
      </c>
      <c r="H389" s="5" t="str">
        <f t="shared" si="110"/>
        <v/>
      </c>
      <c r="I389" s="116" t="str">
        <f t="shared" si="111"/>
        <v/>
      </c>
      <c r="J389" s="7" t="str">
        <f t="shared" si="112"/>
        <v/>
      </c>
      <c r="K389" s="9" t="str">
        <f t="shared" si="113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19"/>
      <c r="B390" s="4"/>
      <c r="C390" s="4"/>
      <c r="D390" s="7"/>
      <c r="E390" s="7"/>
      <c r="F390" s="8" t="str">
        <f t="shared" si="108"/>
        <v/>
      </c>
      <c r="G390" s="7" t="str">
        <f t="shared" si="109"/>
        <v/>
      </c>
      <c r="H390" s="5" t="str">
        <f t="shared" si="110"/>
        <v/>
      </c>
      <c r="I390" s="116" t="str">
        <f t="shared" si="111"/>
        <v/>
      </c>
      <c r="J390" s="7" t="str">
        <f t="shared" si="112"/>
        <v/>
      </c>
      <c r="K390" s="9" t="str">
        <f t="shared" si="113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19"/>
      <c r="B391" s="4"/>
      <c r="C391" s="4"/>
      <c r="D391" s="7"/>
      <c r="E391" s="7"/>
      <c r="F391" s="8" t="str">
        <f t="shared" si="108"/>
        <v/>
      </c>
      <c r="G391" s="7" t="str">
        <f t="shared" si="109"/>
        <v/>
      </c>
      <c r="H391" s="5" t="str">
        <f t="shared" si="110"/>
        <v/>
      </c>
      <c r="I391" s="116" t="str">
        <f t="shared" si="111"/>
        <v/>
      </c>
      <c r="J391" s="7" t="str">
        <f t="shared" si="112"/>
        <v/>
      </c>
      <c r="K391" s="9" t="str">
        <f t="shared" si="113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19"/>
      <c r="B392" s="4"/>
      <c r="C392" s="4"/>
      <c r="D392" s="7"/>
      <c r="E392" s="7"/>
      <c r="F392" s="8" t="str">
        <f t="shared" si="108"/>
        <v/>
      </c>
      <c r="G392" s="7" t="str">
        <f t="shared" si="109"/>
        <v/>
      </c>
      <c r="H392" s="5" t="str">
        <f t="shared" si="110"/>
        <v/>
      </c>
      <c r="I392" s="116" t="str">
        <f t="shared" si="111"/>
        <v/>
      </c>
      <c r="J392" s="7" t="str">
        <f t="shared" si="112"/>
        <v/>
      </c>
      <c r="K392" s="9" t="str">
        <f t="shared" si="113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19"/>
      <c r="B393" s="4"/>
      <c r="C393" s="4"/>
      <c r="D393" s="7"/>
      <c r="E393" s="7"/>
      <c r="F393" s="8" t="str">
        <f t="shared" si="108"/>
        <v/>
      </c>
      <c r="G393" s="7" t="str">
        <f t="shared" si="109"/>
        <v/>
      </c>
      <c r="H393" s="5" t="str">
        <f t="shared" si="110"/>
        <v/>
      </c>
      <c r="I393" s="116" t="str">
        <f t="shared" si="111"/>
        <v/>
      </c>
      <c r="J393" s="7" t="str">
        <f t="shared" si="112"/>
        <v/>
      </c>
      <c r="K393" s="9" t="str">
        <f t="shared" si="113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19"/>
      <c r="B394" s="4"/>
      <c r="C394" s="4"/>
      <c r="D394" s="7"/>
      <c r="E394" s="7"/>
      <c r="F394" s="8" t="str">
        <f t="shared" si="108"/>
        <v/>
      </c>
      <c r="G394" s="7" t="str">
        <f t="shared" si="109"/>
        <v/>
      </c>
      <c r="H394" s="5" t="str">
        <f t="shared" si="110"/>
        <v/>
      </c>
      <c r="I394" s="116" t="str">
        <f t="shared" si="111"/>
        <v/>
      </c>
      <c r="J394" s="7" t="str">
        <f t="shared" si="112"/>
        <v/>
      </c>
      <c r="K394" s="9" t="str">
        <f t="shared" si="113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19"/>
      <c r="B395" s="4"/>
      <c r="C395" s="4"/>
      <c r="D395" s="7"/>
      <c r="E395" s="7"/>
      <c r="F395" s="8" t="str">
        <f t="shared" si="108"/>
        <v/>
      </c>
      <c r="G395" s="7" t="str">
        <f t="shared" si="109"/>
        <v/>
      </c>
      <c r="H395" s="5" t="str">
        <f t="shared" si="110"/>
        <v/>
      </c>
      <c r="I395" s="116" t="str">
        <f t="shared" si="111"/>
        <v/>
      </c>
      <c r="J395" s="7" t="str">
        <f t="shared" si="112"/>
        <v/>
      </c>
      <c r="K395" s="9" t="str">
        <f t="shared" si="113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19"/>
      <c r="B396" s="4"/>
      <c r="C396" s="4"/>
      <c r="D396" s="7"/>
      <c r="E396" s="7"/>
      <c r="F396" s="8" t="str">
        <f t="shared" si="108"/>
        <v/>
      </c>
      <c r="G396" s="7" t="str">
        <f t="shared" si="109"/>
        <v/>
      </c>
      <c r="H396" s="5" t="str">
        <f t="shared" si="110"/>
        <v/>
      </c>
      <c r="I396" s="116" t="str">
        <f t="shared" si="111"/>
        <v/>
      </c>
      <c r="J396" s="7" t="str">
        <f t="shared" si="112"/>
        <v/>
      </c>
      <c r="K396" s="9" t="str">
        <f t="shared" si="113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19"/>
      <c r="B397" s="4"/>
      <c r="C397" s="4"/>
      <c r="D397" s="7"/>
      <c r="E397" s="7"/>
      <c r="F397" s="8" t="str">
        <f t="shared" si="108"/>
        <v/>
      </c>
      <c r="G397" s="7" t="str">
        <f t="shared" si="109"/>
        <v/>
      </c>
      <c r="H397" s="5" t="str">
        <f t="shared" si="110"/>
        <v/>
      </c>
      <c r="I397" s="116" t="str">
        <f t="shared" si="111"/>
        <v/>
      </c>
      <c r="J397" s="7" t="str">
        <f t="shared" si="112"/>
        <v/>
      </c>
      <c r="K397" s="9" t="str">
        <f t="shared" si="113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19"/>
      <c r="B398" s="4"/>
      <c r="C398" s="4"/>
      <c r="D398" s="7"/>
      <c r="E398" s="7"/>
      <c r="F398" s="8" t="str">
        <f t="shared" si="108"/>
        <v/>
      </c>
      <c r="G398" s="7" t="str">
        <f t="shared" si="109"/>
        <v/>
      </c>
      <c r="H398" s="5" t="str">
        <f t="shared" si="110"/>
        <v/>
      </c>
      <c r="I398" s="116" t="str">
        <f t="shared" si="111"/>
        <v/>
      </c>
      <c r="J398" s="7" t="str">
        <f t="shared" si="112"/>
        <v/>
      </c>
      <c r="K398" s="9" t="str">
        <f t="shared" si="113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19"/>
      <c r="B399" s="4"/>
      <c r="C399" s="4"/>
      <c r="D399" s="7"/>
      <c r="E399" s="7"/>
      <c r="F399" s="8" t="str">
        <f t="shared" si="108"/>
        <v/>
      </c>
      <c r="G399" s="7" t="str">
        <f t="shared" si="109"/>
        <v/>
      </c>
      <c r="H399" s="5" t="str">
        <f t="shared" si="110"/>
        <v/>
      </c>
      <c r="I399" s="116" t="str">
        <f t="shared" si="111"/>
        <v/>
      </c>
      <c r="J399" s="7" t="str">
        <f t="shared" si="112"/>
        <v/>
      </c>
      <c r="K399" s="9" t="str">
        <f t="shared" si="113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19"/>
      <c r="B400" s="4"/>
      <c r="C400" s="4"/>
      <c r="D400" s="7"/>
      <c r="E400" s="7"/>
      <c r="F400" s="8" t="str">
        <f t="shared" si="108"/>
        <v/>
      </c>
      <c r="G400" s="7" t="str">
        <f t="shared" si="109"/>
        <v/>
      </c>
      <c r="H400" s="5" t="str">
        <f t="shared" si="110"/>
        <v/>
      </c>
      <c r="I400" s="116" t="str">
        <f t="shared" si="111"/>
        <v/>
      </c>
      <c r="J400" s="7" t="str">
        <f t="shared" si="112"/>
        <v/>
      </c>
      <c r="K400" s="9" t="str">
        <f t="shared" si="113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19"/>
      <c r="B401" s="4"/>
      <c r="C401" s="4"/>
      <c r="D401" s="7"/>
      <c r="E401" s="7"/>
      <c r="F401" s="8" t="str">
        <f t="shared" ref="F401:F464" si="114">IF(ISBLANK(B401),"",IF(I401="L","Baixa",IF(I401="A","Média",IF(I401="","","Alta"))))</f>
        <v/>
      </c>
      <c r="G401" s="7" t="str">
        <f t="shared" ref="G401:G464" si="115">CONCATENATE(B401,I401)</f>
        <v/>
      </c>
      <c r="H401" s="5" t="str">
        <f t="shared" ref="H401:H464" si="116">IF(ISBLANK(B401),"",IF(B401="ALI",IF(I401="L",7,IF(I401="A",10,15)),IF(B401="AIE",IF(I401="L",5,IF(I401="A",7,10)),IF(B401="SE",IF(I401="L",4,IF(I401="A",5,7)),IF(OR(B401="EE",B401="CE"),IF(I401="L",3,IF(I401="A",4,6)),0)))))</f>
        <v/>
      </c>
      <c r="I401" s="116" t="str">
        <f t="shared" ref="I401:I464" si="117">IF(OR(ISBLANK(D401),ISBLANK(E401)),IF(OR(B401="ALI",B401="AIE"),"L",IF(OR(B401="EE",B401="SE",B401="CE"),"A","")),IF(B401="EE",IF(E401&gt;=3,IF(D401&gt;=5,"H","A"),IF(E401&gt;=2,IF(D401&gt;=16,"H",IF(D401&lt;=4,"L","A")),IF(D401&lt;=15,"L","A"))),IF(OR(B401="SE",B401="CE"),IF(E401&gt;=4,IF(D401&gt;=6,"H","A"),IF(E401&gt;=2,IF(D401&gt;=20,"H",IF(D401&lt;=5,"L","A")),IF(D401&lt;=19,"L","A"))),IF(OR(B401="ALI",B401="AIE"),IF(E401&gt;=6,IF(D401&gt;=20,"H","A"),IF(E401&gt;=2,IF(D401&gt;=51,"H",IF(D401&lt;=19,"L","A")),IF(D401&lt;=50,"L","A"))),""))))</f>
        <v/>
      </c>
      <c r="J401" s="7" t="str">
        <f t="shared" ref="J401:J464" si="118">CONCATENATE(B401,C401)</f>
        <v/>
      </c>
      <c r="K401" s="9" t="str">
        <f t="shared" si="113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19"/>
      <c r="B402" s="4"/>
      <c r="C402" s="4"/>
      <c r="D402" s="7"/>
      <c r="E402" s="7"/>
      <c r="F402" s="8" t="str">
        <f t="shared" si="114"/>
        <v/>
      </c>
      <c r="G402" s="7" t="str">
        <f t="shared" si="115"/>
        <v/>
      </c>
      <c r="H402" s="5" t="str">
        <f t="shared" si="116"/>
        <v/>
      </c>
      <c r="I402" s="116" t="str">
        <f t="shared" si="117"/>
        <v/>
      </c>
      <c r="J402" s="7" t="str">
        <f t="shared" si="118"/>
        <v/>
      </c>
      <c r="K402" s="9" t="str">
        <f t="shared" si="113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19"/>
      <c r="B403" s="4"/>
      <c r="C403" s="4"/>
      <c r="D403" s="7"/>
      <c r="E403" s="7"/>
      <c r="F403" s="8" t="str">
        <f t="shared" si="114"/>
        <v/>
      </c>
      <c r="G403" s="7" t="str">
        <f t="shared" si="115"/>
        <v/>
      </c>
      <c r="H403" s="5" t="str">
        <f t="shared" si="116"/>
        <v/>
      </c>
      <c r="I403" s="116" t="str">
        <f t="shared" si="117"/>
        <v/>
      </c>
      <c r="J403" s="7" t="str">
        <f t="shared" si="118"/>
        <v/>
      </c>
      <c r="K403" s="9" t="str">
        <f t="shared" ref="K403:K466" si="119">IF(OR(H403="",H403=0),L403,H403)</f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19"/>
      <c r="B404" s="4"/>
      <c r="C404" s="4"/>
      <c r="D404" s="7"/>
      <c r="E404" s="7"/>
      <c r="F404" s="8" t="str">
        <f t="shared" si="114"/>
        <v/>
      </c>
      <c r="G404" s="7" t="str">
        <f t="shared" si="115"/>
        <v/>
      </c>
      <c r="H404" s="5" t="str">
        <f t="shared" si="116"/>
        <v/>
      </c>
      <c r="I404" s="116" t="str">
        <f t="shared" si="117"/>
        <v/>
      </c>
      <c r="J404" s="7" t="str">
        <f t="shared" si="118"/>
        <v/>
      </c>
      <c r="K404" s="9" t="str">
        <f t="shared" si="119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19"/>
      <c r="B405" s="4"/>
      <c r="C405" s="4"/>
      <c r="D405" s="7"/>
      <c r="E405" s="7"/>
      <c r="F405" s="8" t="str">
        <f t="shared" si="114"/>
        <v/>
      </c>
      <c r="G405" s="7" t="str">
        <f t="shared" si="115"/>
        <v/>
      </c>
      <c r="H405" s="5" t="str">
        <f t="shared" si="116"/>
        <v/>
      </c>
      <c r="I405" s="116" t="str">
        <f t="shared" si="117"/>
        <v/>
      </c>
      <c r="J405" s="7" t="str">
        <f t="shared" si="118"/>
        <v/>
      </c>
      <c r="K405" s="9" t="str">
        <f t="shared" si="119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19"/>
      <c r="B406" s="4"/>
      <c r="C406" s="4"/>
      <c r="D406" s="7"/>
      <c r="E406" s="7"/>
      <c r="F406" s="8" t="str">
        <f t="shared" si="114"/>
        <v/>
      </c>
      <c r="G406" s="7" t="str">
        <f t="shared" si="115"/>
        <v/>
      </c>
      <c r="H406" s="5" t="str">
        <f t="shared" si="116"/>
        <v/>
      </c>
      <c r="I406" s="116" t="str">
        <f t="shared" si="117"/>
        <v/>
      </c>
      <c r="J406" s="7" t="str">
        <f t="shared" si="118"/>
        <v/>
      </c>
      <c r="K406" s="9" t="str">
        <f t="shared" si="119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19"/>
      <c r="B407" s="4"/>
      <c r="C407" s="4"/>
      <c r="D407" s="7"/>
      <c r="E407" s="7"/>
      <c r="F407" s="8" t="str">
        <f t="shared" si="114"/>
        <v/>
      </c>
      <c r="G407" s="7" t="str">
        <f t="shared" si="115"/>
        <v/>
      </c>
      <c r="H407" s="5" t="str">
        <f t="shared" si="116"/>
        <v/>
      </c>
      <c r="I407" s="116" t="str">
        <f t="shared" si="117"/>
        <v/>
      </c>
      <c r="J407" s="7" t="str">
        <f t="shared" si="118"/>
        <v/>
      </c>
      <c r="K407" s="9" t="str">
        <f t="shared" si="119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19"/>
      <c r="B408" s="4"/>
      <c r="C408" s="4"/>
      <c r="D408" s="7"/>
      <c r="E408" s="7"/>
      <c r="F408" s="8" t="str">
        <f t="shared" si="114"/>
        <v/>
      </c>
      <c r="G408" s="7" t="str">
        <f t="shared" si="115"/>
        <v/>
      </c>
      <c r="H408" s="5" t="str">
        <f t="shared" si="116"/>
        <v/>
      </c>
      <c r="I408" s="116" t="str">
        <f t="shared" si="117"/>
        <v/>
      </c>
      <c r="J408" s="7" t="str">
        <f t="shared" si="118"/>
        <v/>
      </c>
      <c r="K408" s="9" t="str">
        <f t="shared" si="119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19"/>
      <c r="B409" s="4"/>
      <c r="C409" s="4"/>
      <c r="D409" s="7"/>
      <c r="E409" s="7"/>
      <c r="F409" s="8" t="str">
        <f t="shared" si="114"/>
        <v/>
      </c>
      <c r="G409" s="7" t="str">
        <f t="shared" si="115"/>
        <v/>
      </c>
      <c r="H409" s="5" t="str">
        <f t="shared" si="116"/>
        <v/>
      </c>
      <c r="I409" s="116" t="str">
        <f t="shared" si="117"/>
        <v/>
      </c>
      <c r="J409" s="7" t="str">
        <f t="shared" si="118"/>
        <v/>
      </c>
      <c r="K409" s="9" t="str">
        <f t="shared" si="119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19"/>
      <c r="B410" s="4"/>
      <c r="C410" s="4"/>
      <c r="D410" s="7"/>
      <c r="E410" s="7"/>
      <c r="F410" s="8" t="str">
        <f t="shared" si="114"/>
        <v/>
      </c>
      <c r="G410" s="7" t="str">
        <f t="shared" si="115"/>
        <v/>
      </c>
      <c r="H410" s="5" t="str">
        <f t="shared" si="116"/>
        <v/>
      </c>
      <c r="I410" s="116" t="str">
        <f t="shared" si="117"/>
        <v/>
      </c>
      <c r="J410" s="7" t="str">
        <f t="shared" si="118"/>
        <v/>
      </c>
      <c r="K410" s="9" t="str">
        <f t="shared" si="119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19"/>
      <c r="B411" s="4"/>
      <c r="C411" s="4"/>
      <c r="D411" s="7"/>
      <c r="E411" s="7"/>
      <c r="F411" s="8" t="str">
        <f t="shared" si="114"/>
        <v/>
      </c>
      <c r="G411" s="7" t="str">
        <f t="shared" si="115"/>
        <v/>
      </c>
      <c r="H411" s="5" t="str">
        <f t="shared" si="116"/>
        <v/>
      </c>
      <c r="I411" s="116" t="str">
        <f t="shared" si="117"/>
        <v/>
      </c>
      <c r="J411" s="7" t="str">
        <f t="shared" si="118"/>
        <v/>
      </c>
      <c r="K411" s="9" t="str">
        <f t="shared" si="119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19"/>
      <c r="B412" s="4"/>
      <c r="C412" s="4"/>
      <c r="D412" s="7"/>
      <c r="E412" s="7"/>
      <c r="F412" s="8" t="str">
        <f t="shared" si="114"/>
        <v/>
      </c>
      <c r="G412" s="7" t="str">
        <f t="shared" si="115"/>
        <v/>
      </c>
      <c r="H412" s="5" t="str">
        <f t="shared" si="116"/>
        <v/>
      </c>
      <c r="I412" s="116" t="str">
        <f t="shared" si="117"/>
        <v/>
      </c>
      <c r="J412" s="7" t="str">
        <f t="shared" si="118"/>
        <v/>
      </c>
      <c r="K412" s="9" t="str">
        <f t="shared" si="119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19"/>
      <c r="B413" s="4"/>
      <c r="C413" s="4"/>
      <c r="D413" s="7"/>
      <c r="E413" s="7"/>
      <c r="F413" s="8" t="str">
        <f t="shared" si="114"/>
        <v/>
      </c>
      <c r="G413" s="7" t="str">
        <f t="shared" si="115"/>
        <v/>
      </c>
      <c r="H413" s="5" t="str">
        <f t="shared" si="116"/>
        <v/>
      </c>
      <c r="I413" s="116" t="str">
        <f t="shared" si="117"/>
        <v/>
      </c>
      <c r="J413" s="7" t="str">
        <f t="shared" si="118"/>
        <v/>
      </c>
      <c r="K413" s="9" t="str">
        <f t="shared" si="119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19"/>
      <c r="B414" s="4"/>
      <c r="C414" s="4"/>
      <c r="D414" s="7"/>
      <c r="E414" s="7"/>
      <c r="F414" s="8" t="str">
        <f t="shared" si="114"/>
        <v/>
      </c>
      <c r="G414" s="7" t="str">
        <f t="shared" si="115"/>
        <v/>
      </c>
      <c r="H414" s="5" t="str">
        <f t="shared" si="116"/>
        <v/>
      </c>
      <c r="I414" s="116" t="str">
        <f t="shared" si="117"/>
        <v/>
      </c>
      <c r="J414" s="7" t="str">
        <f t="shared" si="118"/>
        <v/>
      </c>
      <c r="K414" s="9" t="str">
        <f t="shared" si="119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19"/>
      <c r="B415" s="4"/>
      <c r="C415" s="4"/>
      <c r="D415" s="7"/>
      <c r="E415" s="7"/>
      <c r="F415" s="8" t="str">
        <f t="shared" si="114"/>
        <v/>
      </c>
      <c r="G415" s="7" t="str">
        <f t="shared" si="115"/>
        <v/>
      </c>
      <c r="H415" s="5" t="str">
        <f t="shared" si="116"/>
        <v/>
      </c>
      <c r="I415" s="116" t="str">
        <f t="shared" si="117"/>
        <v/>
      </c>
      <c r="J415" s="7" t="str">
        <f t="shared" si="118"/>
        <v/>
      </c>
      <c r="K415" s="9" t="str">
        <f t="shared" si="119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19"/>
      <c r="B416" s="4"/>
      <c r="C416" s="4"/>
      <c r="D416" s="7"/>
      <c r="E416" s="7"/>
      <c r="F416" s="8" t="str">
        <f t="shared" si="114"/>
        <v/>
      </c>
      <c r="G416" s="7" t="str">
        <f t="shared" si="115"/>
        <v/>
      </c>
      <c r="H416" s="5" t="str">
        <f t="shared" si="116"/>
        <v/>
      </c>
      <c r="I416" s="116" t="str">
        <f t="shared" si="117"/>
        <v/>
      </c>
      <c r="J416" s="7" t="str">
        <f t="shared" si="118"/>
        <v/>
      </c>
      <c r="K416" s="9" t="str">
        <f t="shared" si="119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19"/>
      <c r="B417" s="4"/>
      <c r="C417" s="4"/>
      <c r="D417" s="7"/>
      <c r="E417" s="7"/>
      <c r="F417" s="8" t="str">
        <f t="shared" si="114"/>
        <v/>
      </c>
      <c r="G417" s="7" t="str">
        <f t="shared" si="115"/>
        <v/>
      </c>
      <c r="H417" s="5" t="str">
        <f t="shared" si="116"/>
        <v/>
      </c>
      <c r="I417" s="116" t="str">
        <f t="shared" si="117"/>
        <v/>
      </c>
      <c r="J417" s="7" t="str">
        <f t="shared" si="118"/>
        <v/>
      </c>
      <c r="K417" s="9" t="str">
        <f t="shared" si="119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19"/>
      <c r="B418" s="4"/>
      <c r="C418" s="4"/>
      <c r="D418" s="7"/>
      <c r="E418" s="7"/>
      <c r="F418" s="8" t="str">
        <f t="shared" si="114"/>
        <v/>
      </c>
      <c r="G418" s="7" t="str">
        <f t="shared" si="115"/>
        <v/>
      </c>
      <c r="H418" s="5" t="str">
        <f t="shared" si="116"/>
        <v/>
      </c>
      <c r="I418" s="116" t="str">
        <f t="shared" si="117"/>
        <v/>
      </c>
      <c r="J418" s="7" t="str">
        <f t="shared" si="118"/>
        <v/>
      </c>
      <c r="K418" s="9" t="str">
        <f t="shared" si="119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19"/>
      <c r="B419" s="4"/>
      <c r="C419" s="4"/>
      <c r="D419" s="7"/>
      <c r="E419" s="7"/>
      <c r="F419" s="8" t="str">
        <f t="shared" si="114"/>
        <v/>
      </c>
      <c r="G419" s="7" t="str">
        <f t="shared" si="115"/>
        <v/>
      </c>
      <c r="H419" s="5" t="str">
        <f t="shared" si="116"/>
        <v/>
      </c>
      <c r="I419" s="116" t="str">
        <f t="shared" si="117"/>
        <v/>
      </c>
      <c r="J419" s="7" t="str">
        <f t="shared" si="118"/>
        <v/>
      </c>
      <c r="K419" s="9" t="str">
        <f t="shared" si="119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19"/>
      <c r="B420" s="4"/>
      <c r="C420" s="4"/>
      <c r="D420" s="7"/>
      <c r="E420" s="7"/>
      <c r="F420" s="8" t="str">
        <f t="shared" si="114"/>
        <v/>
      </c>
      <c r="G420" s="7" t="str">
        <f t="shared" si="115"/>
        <v/>
      </c>
      <c r="H420" s="5" t="str">
        <f t="shared" si="116"/>
        <v/>
      </c>
      <c r="I420" s="116" t="str">
        <f t="shared" si="117"/>
        <v/>
      </c>
      <c r="J420" s="7" t="str">
        <f t="shared" si="118"/>
        <v/>
      </c>
      <c r="K420" s="9" t="str">
        <f t="shared" si="119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19"/>
      <c r="B421" s="4"/>
      <c r="C421" s="4"/>
      <c r="D421" s="7"/>
      <c r="E421" s="7"/>
      <c r="F421" s="8" t="str">
        <f t="shared" si="114"/>
        <v/>
      </c>
      <c r="G421" s="7" t="str">
        <f t="shared" si="115"/>
        <v/>
      </c>
      <c r="H421" s="5" t="str">
        <f t="shared" si="116"/>
        <v/>
      </c>
      <c r="I421" s="116" t="str">
        <f t="shared" si="117"/>
        <v/>
      </c>
      <c r="J421" s="7" t="str">
        <f t="shared" si="118"/>
        <v/>
      </c>
      <c r="K421" s="9" t="str">
        <f t="shared" si="119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19"/>
      <c r="B422" s="4"/>
      <c r="C422" s="4"/>
      <c r="D422" s="7"/>
      <c r="E422" s="7"/>
      <c r="F422" s="8" t="str">
        <f t="shared" si="114"/>
        <v/>
      </c>
      <c r="G422" s="7" t="str">
        <f t="shared" si="115"/>
        <v/>
      </c>
      <c r="H422" s="5" t="str">
        <f t="shared" si="116"/>
        <v/>
      </c>
      <c r="I422" s="116" t="str">
        <f t="shared" si="117"/>
        <v/>
      </c>
      <c r="J422" s="7" t="str">
        <f t="shared" si="118"/>
        <v/>
      </c>
      <c r="K422" s="9" t="str">
        <f t="shared" si="119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19"/>
      <c r="B423" s="4"/>
      <c r="C423" s="4"/>
      <c r="D423" s="7"/>
      <c r="E423" s="7"/>
      <c r="F423" s="8" t="str">
        <f t="shared" si="114"/>
        <v/>
      </c>
      <c r="G423" s="7" t="str">
        <f t="shared" si="115"/>
        <v/>
      </c>
      <c r="H423" s="5" t="str">
        <f t="shared" si="116"/>
        <v/>
      </c>
      <c r="I423" s="116" t="str">
        <f t="shared" si="117"/>
        <v/>
      </c>
      <c r="J423" s="7" t="str">
        <f t="shared" si="118"/>
        <v/>
      </c>
      <c r="K423" s="9" t="str">
        <f t="shared" si="119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19"/>
      <c r="B424" s="4"/>
      <c r="C424" s="4"/>
      <c r="D424" s="7"/>
      <c r="E424" s="7"/>
      <c r="F424" s="8" t="str">
        <f t="shared" si="114"/>
        <v/>
      </c>
      <c r="G424" s="7" t="str">
        <f t="shared" si="115"/>
        <v/>
      </c>
      <c r="H424" s="5" t="str">
        <f t="shared" si="116"/>
        <v/>
      </c>
      <c r="I424" s="116" t="str">
        <f t="shared" si="117"/>
        <v/>
      </c>
      <c r="J424" s="7" t="str">
        <f t="shared" si="118"/>
        <v/>
      </c>
      <c r="K424" s="9" t="str">
        <f t="shared" si="119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19"/>
      <c r="B425" s="4"/>
      <c r="C425" s="4"/>
      <c r="D425" s="7"/>
      <c r="E425" s="7"/>
      <c r="F425" s="8" t="str">
        <f t="shared" si="114"/>
        <v/>
      </c>
      <c r="G425" s="7" t="str">
        <f t="shared" si="115"/>
        <v/>
      </c>
      <c r="H425" s="5" t="str">
        <f t="shared" si="116"/>
        <v/>
      </c>
      <c r="I425" s="116" t="str">
        <f t="shared" si="117"/>
        <v/>
      </c>
      <c r="J425" s="7" t="str">
        <f t="shared" si="118"/>
        <v/>
      </c>
      <c r="K425" s="9" t="str">
        <f t="shared" si="119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19"/>
      <c r="B426" s="4"/>
      <c r="C426" s="4"/>
      <c r="D426" s="7"/>
      <c r="E426" s="7"/>
      <c r="F426" s="8" t="str">
        <f t="shared" si="114"/>
        <v/>
      </c>
      <c r="G426" s="7" t="str">
        <f t="shared" si="115"/>
        <v/>
      </c>
      <c r="H426" s="5" t="str">
        <f t="shared" si="116"/>
        <v/>
      </c>
      <c r="I426" s="116" t="str">
        <f t="shared" si="117"/>
        <v/>
      </c>
      <c r="J426" s="7" t="str">
        <f t="shared" si="118"/>
        <v/>
      </c>
      <c r="K426" s="9" t="str">
        <f t="shared" si="119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19"/>
      <c r="B427" s="4"/>
      <c r="C427" s="4"/>
      <c r="D427" s="7"/>
      <c r="E427" s="7"/>
      <c r="F427" s="8" t="str">
        <f t="shared" si="114"/>
        <v/>
      </c>
      <c r="G427" s="7" t="str">
        <f t="shared" si="115"/>
        <v/>
      </c>
      <c r="H427" s="5" t="str">
        <f t="shared" si="116"/>
        <v/>
      </c>
      <c r="I427" s="116" t="str">
        <f t="shared" si="117"/>
        <v/>
      </c>
      <c r="J427" s="7" t="str">
        <f t="shared" si="118"/>
        <v/>
      </c>
      <c r="K427" s="9" t="str">
        <f t="shared" si="119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19"/>
      <c r="B428" s="4"/>
      <c r="C428" s="4"/>
      <c r="D428" s="7"/>
      <c r="E428" s="7"/>
      <c r="F428" s="8" t="str">
        <f t="shared" si="114"/>
        <v/>
      </c>
      <c r="G428" s="7" t="str">
        <f t="shared" si="115"/>
        <v/>
      </c>
      <c r="H428" s="5" t="str">
        <f t="shared" si="116"/>
        <v/>
      </c>
      <c r="I428" s="116" t="str">
        <f t="shared" si="117"/>
        <v/>
      </c>
      <c r="J428" s="7" t="str">
        <f t="shared" si="118"/>
        <v/>
      </c>
      <c r="K428" s="9" t="str">
        <f t="shared" si="119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19"/>
      <c r="B429" s="4"/>
      <c r="C429" s="4"/>
      <c r="D429" s="7"/>
      <c r="E429" s="7"/>
      <c r="F429" s="8" t="str">
        <f t="shared" si="114"/>
        <v/>
      </c>
      <c r="G429" s="7" t="str">
        <f t="shared" si="115"/>
        <v/>
      </c>
      <c r="H429" s="5" t="str">
        <f t="shared" si="116"/>
        <v/>
      </c>
      <c r="I429" s="116" t="str">
        <f t="shared" si="117"/>
        <v/>
      </c>
      <c r="J429" s="7" t="str">
        <f t="shared" si="118"/>
        <v/>
      </c>
      <c r="K429" s="9" t="str">
        <f t="shared" si="119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19"/>
      <c r="B430" s="4"/>
      <c r="C430" s="4"/>
      <c r="D430" s="7"/>
      <c r="E430" s="7"/>
      <c r="F430" s="8" t="str">
        <f t="shared" si="114"/>
        <v/>
      </c>
      <c r="G430" s="7" t="str">
        <f t="shared" si="115"/>
        <v/>
      </c>
      <c r="H430" s="5" t="str">
        <f t="shared" si="116"/>
        <v/>
      </c>
      <c r="I430" s="116" t="str">
        <f t="shared" si="117"/>
        <v/>
      </c>
      <c r="J430" s="7" t="str">
        <f t="shared" si="118"/>
        <v/>
      </c>
      <c r="K430" s="9" t="str">
        <f t="shared" si="119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19"/>
      <c r="B431" s="4"/>
      <c r="C431" s="4"/>
      <c r="D431" s="7"/>
      <c r="E431" s="7"/>
      <c r="F431" s="8" t="str">
        <f t="shared" si="114"/>
        <v/>
      </c>
      <c r="G431" s="7" t="str">
        <f t="shared" si="115"/>
        <v/>
      </c>
      <c r="H431" s="5" t="str">
        <f t="shared" si="116"/>
        <v/>
      </c>
      <c r="I431" s="116" t="str">
        <f t="shared" si="117"/>
        <v/>
      </c>
      <c r="J431" s="7" t="str">
        <f t="shared" si="118"/>
        <v/>
      </c>
      <c r="K431" s="9" t="str">
        <f t="shared" si="119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19"/>
      <c r="B432" s="4"/>
      <c r="C432" s="4"/>
      <c r="D432" s="7"/>
      <c r="E432" s="7"/>
      <c r="F432" s="8" t="str">
        <f t="shared" si="114"/>
        <v/>
      </c>
      <c r="G432" s="7" t="str">
        <f t="shared" si="115"/>
        <v/>
      </c>
      <c r="H432" s="5" t="str">
        <f t="shared" si="116"/>
        <v/>
      </c>
      <c r="I432" s="116" t="str">
        <f t="shared" si="117"/>
        <v/>
      </c>
      <c r="J432" s="7" t="str">
        <f t="shared" si="118"/>
        <v/>
      </c>
      <c r="K432" s="9" t="str">
        <f t="shared" si="119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19"/>
      <c r="B433" s="4"/>
      <c r="C433" s="4"/>
      <c r="D433" s="7"/>
      <c r="E433" s="7"/>
      <c r="F433" s="8" t="str">
        <f t="shared" si="114"/>
        <v/>
      </c>
      <c r="G433" s="7" t="str">
        <f t="shared" si="115"/>
        <v/>
      </c>
      <c r="H433" s="5" t="str">
        <f t="shared" si="116"/>
        <v/>
      </c>
      <c r="I433" s="116" t="str">
        <f t="shared" si="117"/>
        <v/>
      </c>
      <c r="J433" s="7" t="str">
        <f t="shared" si="118"/>
        <v/>
      </c>
      <c r="K433" s="9" t="str">
        <f t="shared" si="119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19"/>
      <c r="B434" s="4"/>
      <c r="C434" s="4"/>
      <c r="D434" s="7"/>
      <c r="E434" s="7"/>
      <c r="F434" s="8" t="str">
        <f t="shared" si="114"/>
        <v/>
      </c>
      <c r="G434" s="7" t="str">
        <f t="shared" si="115"/>
        <v/>
      </c>
      <c r="H434" s="5" t="str">
        <f t="shared" si="116"/>
        <v/>
      </c>
      <c r="I434" s="116" t="str">
        <f t="shared" si="117"/>
        <v/>
      </c>
      <c r="J434" s="7" t="str">
        <f t="shared" si="118"/>
        <v/>
      </c>
      <c r="K434" s="9" t="str">
        <f t="shared" si="119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19"/>
      <c r="B435" s="4"/>
      <c r="C435" s="4"/>
      <c r="D435" s="7"/>
      <c r="E435" s="7"/>
      <c r="F435" s="8" t="str">
        <f t="shared" si="114"/>
        <v/>
      </c>
      <c r="G435" s="7" t="str">
        <f t="shared" si="115"/>
        <v/>
      </c>
      <c r="H435" s="5" t="str">
        <f t="shared" si="116"/>
        <v/>
      </c>
      <c r="I435" s="116" t="str">
        <f t="shared" si="117"/>
        <v/>
      </c>
      <c r="J435" s="7" t="str">
        <f t="shared" si="118"/>
        <v/>
      </c>
      <c r="K435" s="9" t="str">
        <f t="shared" si="119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19"/>
      <c r="B436" s="4"/>
      <c r="C436" s="4"/>
      <c r="D436" s="7"/>
      <c r="E436" s="7"/>
      <c r="F436" s="8" t="str">
        <f t="shared" si="114"/>
        <v/>
      </c>
      <c r="G436" s="7" t="str">
        <f t="shared" si="115"/>
        <v/>
      </c>
      <c r="H436" s="5" t="str">
        <f t="shared" si="116"/>
        <v/>
      </c>
      <c r="I436" s="116" t="str">
        <f t="shared" si="117"/>
        <v/>
      </c>
      <c r="J436" s="7" t="str">
        <f t="shared" si="118"/>
        <v/>
      </c>
      <c r="K436" s="9" t="str">
        <f t="shared" si="119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19"/>
      <c r="B437" s="4"/>
      <c r="C437" s="4"/>
      <c r="D437" s="7"/>
      <c r="E437" s="7"/>
      <c r="F437" s="8" t="str">
        <f t="shared" si="114"/>
        <v/>
      </c>
      <c r="G437" s="7" t="str">
        <f t="shared" si="115"/>
        <v/>
      </c>
      <c r="H437" s="5" t="str">
        <f t="shared" si="116"/>
        <v/>
      </c>
      <c r="I437" s="116" t="str">
        <f t="shared" si="117"/>
        <v/>
      </c>
      <c r="J437" s="7" t="str">
        <f t="shared" si="118"/>
        <v/>
      </c>
      <c r="K437" s="9" t="str">
        <f t="shared" si="119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19"/>
      <c r="B438" s="4"/>
      <c r="C438" s="4"/>
      <c r="D438" s="7"/>
      <c r="E438" s="7"/>
      <c r="F438" s="8" t="str">
        <f t="shared" si="114"/>
        <v/>
      </c>
      <c r="G438" s="7" t="str">
        <f t="shared" si="115"/>
        <v/>
      </c>
      <c r="H438" s="5" t="str">
        <f t="shared" si="116"/>
        <v/>
      </c>
      <c r="I438" s="116" t="str">
        <f t="shared" si="117"/>
        <v/>
      </c>
      <c r="J438" s="7" t="str">
        <f t="shared" si="118"/>
        <v/>
      </c>
      <c r="K438" s="9" t="str">
        <f t="shared" si="119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19"/>
      <c r="B439" s="4"/>
      <c r="C439" s="4"/>
      <c r="D439" s="7"/>
      <c r="E439" s="7"/>
      <c r="F439" s="8" t="str">
        <f t="shared" si="114"/>
        <v/>
      </c>
      <c r="G439" s="7" t="str">
        <f t="shared" si="115"/>
        <v/>
      </c>
      <c r="H439" s="5" t="str">
        <f t="shared" si="116"/>
        <v/>
      </c>
      <c r="I439" s="116" t="str">
        <f t="shared" si="117"/>
        <v/>
      </c>
      <c r="J439" s="7" t="str">
        <f t="shared" si="118"/>
        <v/>
      </c>
      <c r="K439" s="9" t="str">
        <f t="shared" si="119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19"/>
      <c r="B440" s="4"/>
      <c r="C440" s="4"/>
      <c r="D440" s="7"/>
      <c r="E440" s="7"/>
      <c r="F440" s="8" t="str">
        <f t="shared" si="114"/>
        <v/>
      </c>
      <c r="G440" s="7" t="str">
        <f t="shared" si="115"/>
        <v/>
      </c>
      <c r="H440" s="5" t="str">
        <f t="shared" si="116"/>
        <v/>
      </c>
      <c r="I440" s="116" t="str">
        <f t="shared" si="117"/>
        <v/>
      </c>
      <c r="J440" s="7" t="str">
        <f t="shared" si="118"/>
        <v/>
      </c>
      <c r="K440" s="9" t="str">
        <f t="shared" si="119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19"/>
      <c r="B441" s="4"/>
      <c r="C441" s="4"/>
      <c r="D441" s="7"/>
      <c r="E441" s="7"/>
      <c r="F441" s="8" t="str">
        <f t="shared" si="114"/>
        <v/>
      </c>
      <c r="G441" s="7" t="str">
        <f t="shared" si="115"/>
        <v/>
      </c>
      <c r="H441" s="5" t="str">
        <f t="shared" si="116"/>
        <v/>
      </c>
      <c r="I441" s="116" t="str">
        <f t="shared" si="117"/>
        <v/>
      </c>
      <c r="J441" s="7" t="str">
        <f t="shared" si="118"/>
        <v/>
      </c>
      <c r="K441" s="9" t="str">
        <f t="shared" si="119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19"/>
      <c r="B442" s="4"/>
      <c r="C442" s="4"/>
      <c r="D442" s="7"/>
      <c r="E442" s="7"/>
      <c r="F442" s="8" t="str">
        <f t="shared" si="114"/>
        <v/>
      </c>
      <c r="G442" s="7" t="str">
        <f t="shared" si="115"/>
        <v/>
      </c>
      <c r="H442" s="5" t="str">
        <f t="shared" si="116"/>
        <v/>
      </c>
      <c r="I442" s="116" t="str">
        <f t="shared" si="117"/>
        <v/>
      </c>
      <c r="J442" s="7" t="str">
        <f t="shared" si="118"/>
        <v/>
      </c>
      <c r="K442" s="9" t="str">
        <f t="shared" si="119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19"/>
      <c r="B443" s="4"/>
      <c r="C443" s="4"/>
      <c r="D443" s="7"/>
      <c r="E443" s="7"/>
      <c r="F443" s="8" t="str">
        <f t="shared" si="114"/>
        <v/>
      </c>
      <c r="G443" s="7" t="str">
        <f t="shared" si="115"/>
        <v/>
      </c>
      <c r="H443" s="5" t="str">
        <f t="shared" si="116"/>
        <v/>
      </c>
      <c r="I443" s="116" t="str">
        <f t="shared" si="117"/>
        <v/>
      </c>
      <c r="J443" s="7" t="str">
        <f t="shared" si="118"/>
        <v/>
      </c>
      <c r="K443" s="9" t="str">
        <f t="shared" si="119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19"/>
      <c r="B444" s="4"/>
      <c r="C444" s="4"/>
      <c r="D444" s="7"/>
      <c r="E444" s="7"/>
      <c r="F444" s="8" t="str">
        <f t="shared" si="114"/>
        <v/>
      </c>
      <c r="G444" s="7" t="str">
        <f t="shared" si="115"/>
        <v/>
      </c>
      <c r="H444" s="5" t="str">
        <f t="shared" si="116"/>
        <v/>
      </c>
      <c r="I444" s="116" t="str">
        <f t="shared" si="117"/>
        <v/>
      </c>
      <c r="J444" s="7" t="str">
        <f t="shared" si="118"/>
        <v/>
      </c>
      <c r="K444" s="9" t="str">
        <f t="shared" si="119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19"/>
      <c r="B445" s="4"/>
      <c r="C445" s="4"/>
      <c r="D445" s="7"/>
      <c r="E445" s="7"/>
      <c r="F445" s="8" t="str">
        <f t="shared" si="114"/>
        <v/>
      </c>
      <c r="G445" s="7" t="str">
        <f t="shared" si="115"/>
        <v/>
      </c>
      <c r="H445" s="5" t="str">
        <f t="shared" si="116"/>
        <v/>
      </c>
      <c r="I445" s="116" t="str">
        <f t="shared" si="117"/>
        <v/>
      </c>
      <c r="J445" s="7" t="str">
        <f t="shared" si="118"/>
        <v/>
      </c>
      <c r="K445" s="9" t="str">
        <f t="shared" si="119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19"/>
      <c r="B446" s="4"/>
      <c r="C446" s="4"/>
      <c r="D446" s="7"/>
      <c r="E446" s="7"/>
      <c r="F446" s="8" t="str">
        <f t="shared" si="114"/>
        <v/>
      </c>
      <c r="G446" s="7" t="str">
        <f t="shared" si="115"/>
        <v/>
      </c>
      <c r="H446" s="5" t="str">
        <f t="shared" si="116"/>
        <v/>
      </c>
      <c r="I446" s="116" t="str">
        <f t="shared" si="117"/>
        <v/>
      </c>
      <c r="J446" s="7" t="str">
        <f t="shared" si="118"/>
        <v/>
      </c>
      <c r="K446" s="9" t="str">
        <f t="shared" si="119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19"/>
      <c r="B447" s="4"/>
      <c r="C447" s="4"/>
      <c r="D447" s="7"/>
      <c r="E447" s="7"/>
      <c r="F447" s="8" t="str">
        <f t="shared" si="114"/>
        <v/>
      </c>
      <c r="G447" s="7" t="str">
        <f t="shared" si="115"/>
        <v/>
      </c>
      <c r="H447" s="5" t="str">
        <f t="shared" si="116"/>
        <v/>
      </c>
      <c r="I447" s="116" t="str">
        <f t="shared" si="117"/>
        <v/>
      </c>
      <c r="J447" s="7" t="str">
        <f t="shared" si="118"/>
        <v/>
      </c>
      <c r="K447" s="9" t="str">
        <f t="shared" si="119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19"/>
      <c r="B448" s="4"/>
      <c r="C448" s="4"/>
      <c r="D448" s="7"/>
      <c r="E448" s="7"/>
      <c r="F448" s="8" t="str">
        <f t="shared" si="114"/>
        <v/>
      </c>
      <c r="G448" s="7" t="str">
        <f t="shared" si="115"/>
        <v/>
      </c>
      <c r="H448" s="5" t="str">
        <f t="shared" si="116"/>
        <v/>
      </c>
      <c r="I448" s="116" t="str">
        <f t="shared" si="117"/>
        <v/>
      </c>
      <c r="J448" s="7" t="str">
        <f t="shared" si="118"/>
        <v/>
      </c>
      <c r="K448" s="9" t="str">
        <f t="shared" si="119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19"/>
      <c r="B449" s="4"/>
      <c r="C449" s="4"/>
      <c r="D449" s="7"/>
      <c r="E449" s="7"/>
      <c r="F449" s="8" t="str">
        <f t="shared" si="114"/>
        <v/>
      </c>
      <c r="G449" s="7" t="str">
        <f t="shared" si="115"/>
        <v/>
      </c>
      <c r="H449" s="5" t="str">
        <f t="shared" si="116"/>
        <v/>
      </c>
      <c r="I449" s="116" t="str">
        <f t="shared" si="117"/>
        <v/>
      </c>
      <c r="J449" s="7" t="str">
        <f t="shared" si="118"/>
        <v/>
      </c>
      <c r="K449" s="9" t="str">
        <f t="shared" si="119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19"/>
      <c r="B450" s="4"/>
      <c r="C450" s="4"/>
      <c r="D450" s="7"/>
      <c r="E450" s="7"/>
      <c r="F450" s="8" t="str">
        <f t="shared" si="114"/>
        <v/>
      </c>
      <c r="G450" s="7" t="str">
        <f t="shared" si="115"/>
        <v/>
      </c>
      <c r="H450" s="5" t="str">
        <f t="shared" si="116"/>
        <v/>
      </c>
      <c r="I450" s="116" t="str">
        <f t="shared" si="117"/>
        <v/>
      </c>
      <c r="J450" s="7" t="str">
        <f t="shared" si="118"/>
        <v/>
      </c>
      <c r="K450" s="9" t="str">
        <f t="shared" si="119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19"/>
      <c r="B451" s="4"/>
      <c r="C451" s="4"/>
      <c r="D451" s="7"/>
      <c r="E451" s="7"/>
      <c r="F451" s="8" t="str">
        <f t="shared" si="114"/>
        <v/>
      </c>
      <c r="G451" s="7" t="str">
        <f t="shared" si="115"/>
        <v/>
      </c>
      <c r="H451" s="5" t="str">
        <f t="shared" si="116"/>
        <v/>
      </c>
      <c r="I451" s="116" t="str">
        <f t="shared" si="117"/>
        <v/>
      </c>
      <c r="J451" s="7" t="str">
        <f t="shared" si="118"/>
        <v/>
      </c>
      <c r="K451" s="9" t="str">
        <f t="shared" si="119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19"/>
      <c r="B452" s="4"/>
      <c r="C452" s="4"/>
      <c r="D452" s="7"/>
      <c r="E452" s="7"/>
      <c r="F452" s="8" t="str">
        <f t="shared" si="114"/>
        <v/>
      </c>
      <c r="G452" s="7" t="str">
        <f t="shared" si="115"/>
        <v/>
      </c>
      <c r="H452" s="5" t="str">
        <f t="shared" si="116"/>
        <v/>
      </c>
      <c r="I452" s="116" t="str">
        <f t="shared" si="117"/>
        <v/>
      </c>
      <c r="J452" s="7" t="str">
        <f t="shared" si="118"/>
        <v/>
      </c>
      <c r="K452" s="9" t="str">
        <f t="shared" si="119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19"/>
      <c r="B453" s="4"/>
      <c r="C453" s="4"/>
      <c r="D453" s="7"/>
      <c r="E453" s="7"/>
      <c r="F453" s="8" t="str">
        <f t="shared" si="114"/>
        <v/>
      </c>
      <c r="G453" s="7" t="str">
        <f t="shared" si="115"/>
        <v/>
      </c>
      <c r="H453" s="5" t="str">
        <f t="shared" si="116"/>
        <v/>
      </c>
      <c r="I453" s="116" t="str">
        <f t="shared" si="117"/>
        <v/>
      </c>
      <c r="J453" s="7" t="str">
        <f t="shared" si="118"/>
        <v/>
      </c>
      <c r="K453" s="9" t="str">
        <f t="shared" si="119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19"/>
      <c r="B454" s="4"/>
      <c r="C454" s="4"/>
      <c r="D454" s="7"/>
      <c r="E454" s="7"/>
      <c r="F454" s="8" t="str">
        <f t="shared" si="114"/>
        <v/>
      </c>
      <c r="G454" s="7" t="str">
        <f t="shared" si="115"/>
        <v/>
      </c>
      <c r="H454" s="5" t="str">
        <f t="shared" si="116"/>
        <v/>
      </c>
      <c r="I454" s="116" t="str">
        <f t="shared" si="117"/>
        <v/>
      </c>
      <c r="J454" s="7" t="str">
        <f t="shared" si="118"/>
        <v/>
      </c>
      <c r="K454" s="9" t="str">
        <f t="shared" si="119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19"/>
      <c r="B455" s="4"/>
      <c r="C455" s="4"/>
      <c r="D455" s="7"/>
      <c r="E455" s="7"/>
      <c r="F455" s="8" t="str">
        <f t="shared" si="114"/>
        <v/>
      </c>
      <c r="G455" s="7" t="str">
        <f t="shared" si="115"/>
        <v/>
      </c>
      <c r="H455" s="5" t="str">
        <f t="shared" si="116"/>
        <v/>
      </c>
      <c r="I455" s="116" t="str">
        <f t="shared" si="117"/>
        <v/>
      </c>
      <c r="J455" s="7" t="str">
        <f t="shared" si="118"/>
        <v/>
      </c>
      <c r="K455" s="9" t="str">
        <f t="shared" si="119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19"/>
      <c r="B456" s="4"/>
      <c r="C456" s="4"/>
      <c r="D456" s="7"/>
      <c r="E456" s="7"/>
      <c r="F456" s="8" t="str">
        <f t="shared" si="114"/>
        <v/>
      </c>
      <c r="G456" s="7" t="str">
        <f t="shared" si="115"/>
        <v/>
      </c>
      <c r="H456" s="5" t="str">
        <f t="shared" si="116"/>
        <v/>
      </c>
      <c r="I456" s="116" t="str">
        <f t="shared" si="117"/>
        <v/>
      </c>
      <c r="J456" s="7" t="str">
        <f t="shared" si="118"/>
        <v/>
      </c>
      <c r="K456" s="9" t="str">
        <f t="shared" si="119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19"/>
      <c r="B457" s="4"/>
      <c r="C457" s="4"/>
      <c r="D457" s="7"/>
      <c r="E457" s="7"/>
      <c r="F457" s="8" t="str">
        <f t="shared" si="114"/>
        <v/>
      </c>
      <c r="G457" s="7" t="str">
        <f t="shared" si="115"/>
        <v/>
      </c>
      <c r="H457" s="5" t="str">
        <f t="shared" si="116"/>
        <v/>
      </c>
      <c r="I457" s="116" t="str">
        <f t="shared" si="117"/>
        <v/>
      </c>
      <c r="J457" s="7" t="str">
        <f t="shared" si="118"/>
        <v/>
      </c>
      <c r="K457" s="9" t="str">
        <f t="shared" si="119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19"/>
      <c r="B458" s="4"/>
      <c r="C458" s="4"/>
      <c r="D458" s="7"/>
      <c r="E458" s="7"/>
      <c r="F458" s="8" t="str">
        <f t="shared" si="114"/>
        <v/>
      </c>
      <c r="G458" s="7" t="str">
        <f t="shared" si="115"/>
        <v/>
      </c>
      <c r="H458" s="5" t="str">
        <f t="shared" si="116"/>
        <v/>
      </c>
      <c r="I458" s="116" t="str">
        <f t="shared" si="117"/>
        <v/>
      </c>
      <c r="J458" s="7" t="str">
        <f t="shared" si="118"/>
        <v/>
      </c>
      <c r="K458" s="9" t="str">
        <f t="shared" si="119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19"/>
      <c r="B459" s="4"/>
      <c r="C459" s="4"/>
      <c r="D459" s="7"/>
      <c r="E459" s="7"/>
      <c r="F459" s="8" t="str">
        <f t="shared" si="114"/>
        <v/>
      </c>
      <c r="G459" s="7" t="str">
        <f t="shared" si="115"/>
        <v/>
      </c>
      <c r="H459" s="5" t="str">
        <f t="shared" si="116"/>
        <v/>
      </c>
      <c r="I459" s="116" t="str">
        <f t="shared" si="117"/>
        <v/>
      </c>
      <c r="J459" s="7" t="str">
        <f t="shared" si="118"/>
        <v/>
      </c>
      <c r="K459" s="9" t="str">
        <f t="shared" si="119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19"/>
      <c r="B460" s="4"/>
      <c r="C460" s="4"/>
      <c r="D460" s="7"/>
      <c r="E460" s="7"/>
      <c r="F460" s="8" t="str">
        <f t="shared" si="114"/>
        <v/>
      </c>
      <c r="G460" s="7" t="str">
        <f t="shared" si="115"/>
        <v/>
      </c>
      <c r="H460" s="5" t="str">
        <f t="shared" si="116"/>
        <v/>
      </c>
      <c r="I460" s="116" t="str">
        <f t="shared" si="117"/>
        <v/>
      </c>
      <c r="J460" s="7" t="str">
        <f t="shared" si="118"/>
        <v/>
      </c>
      <c r="K460" s="9" t="str">
        <f t="shared" si="119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19"/>
      <c r="B461" s="4"/>
      <c r="C461" s="4"/>
      <c r="D461" s="7"/>
      <c r="E461" s="7"/>
      <c r="F461" s="8" t="str">
        <f t="shared" si="114"/>
        <v/>
      </c>
      <c r="G461" s="7" t="str">
        <f t="shared" si="115"/>
        <v/>
      </c>
      <c r="H461" s="5" t="str">
        <f t="shared" si="116"/>
        <v/>
      </c>
      <c r="I461" s="116" t="str">
        <f t="shared" si="117"/>
        <v/>
      </c>
      <c r="J461" s="7" t="str">
        <f t="shared" si="118"/>
        <v/>
      </c>
      <c r="K461" s="9" t="str">
        <f t="shared" si="119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19"/>
      <c r="B462" s="4"/>
      <c r="C462" s="4"/>
      <c r="D462" s="7"/>
      <c r="E462" s="7"/>
      <c r="F462" s="8" t="str">
        <f t="shared" si="114"/>
        <v/>
      </c>
      <c r="G462" s="7" t="str">
        <f t="shared" si="115"/>
        <v/>
      </c>
      <c r="H462" s="5" t="str">
        <f t="shared" si="116"/>
        <v/>
      </c>
      <c r="I462" s="116" t="str">
        <f t="shared" si="117"/>
        <v/>
      </c>
      <c r="J462" s="7" t="str">
        <f t="shared" si="118"/>
        <v/>
      </c>
      <c r="K462" s="9" t="str">
        <f t="shared" si="119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19"/>
      <c r="B463" s="4"/>
      <c r="C463" s="4"/>
      <c r="D463" s="7"/>
      <c r="E463" s="7"/>
      <c r="F463" s="8" t="str">
        <f t="shared" si="114"/>
        <v/>
      </c>
      <c r="G463" s="7" t="str">
        <f t="shared" si="115"/>
        <v/>
      </c>
      <c r="H463" s="5" t="str">
        <f t="shared" si="116"/>
        <v/>
      </c>
      <c r="I463" s="116" t="str">
        <f t="shared" si="117"/>
        <v/>
      </c>
      <c r="J463" s="7" t="str">
        <f t="shared" si="118"/>
        <v/>
      </c>
      <c r="K463" s="9" t="str">
        <f t="shared" si="119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19"/>
      <c r="B464" s="4"/>
      <c r="C464" s="4"/>
      <c r="D464" s="7"/>
      <c r="E464" s="7"/>
      <c r="F464" s="8" t="str">
        <f t="shared" si="114"/>
        <v/>
      </c>
      <c r="G464" s="7" t="str">
        <f t="shared" si="115"/>
        <v/>
      </c>
      <c r="H464" s="5" t="str">
        <f t="shared" si="116"/>
        <v/>
      </c>
      <c r="I464" s="116" t="str">
        <f t="shared" si="117"/>
        <v/>
      </c>
      <c r="J464" s="7" t="str">
        <f t="shared" si="118"/>
        <v/>
      </c>
      <c r="K464" s="9" t="str">
        <f t="shared" si="119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19"/>
      <c r="B465" s="4"/>
      <c r="C465" s="4"/>
      <c r="D465" s="7"/>
      <c r="E465" s="7"/>
      <c r="F465" s="8" t="str">
        <f t="shared" ref="F465:F528" si="120">IF(ISBLANK(B465),"",IF(I465="L","Baixa",IF(I465="A","Média",IF(I465="","","Alta"))))</f>
        <v/>
      </c>
      <c r="G465" s="7" t="str">
        <f t="shared" ref="G465:G528" si="121">CONCATENATE(B465,I465)</f>
        <v/>
      </c>
      <c r="H465" s="5" t="str">
        <f t="shared" ref="H465:H528" si="122">IF(ISBLANK(B465),"",IF(B465="ALI",IF(I465="L",7,IF(I465="A",10,15)),IF(B465="AIE",IF(I465="L",5,IF(I465="A",7,10)),IF(B465="SE",IF(I465="L",4,IF(I465="A",5,7)),IF(OR(B465="EE",B465="CE"),IF(I465="L",3,IF(I465="A",4,6)),0)))))</f>
        <v/>
      </c>
      <c r="I465" s="116" t="str">
        <f t="shared" ref="I465:I528" si="123">IF(OR(ISBLANK(D465),ISBLANK(E465)),IF(OR(B465="ALI",B465="AIE"),"L",IF(OR(B465="EE",B465="SE",B465="CE"),"A","")),IF(B465="EE",IF(E465&gt;=3,IF(D465&gt;=5,"H","A"),IF(E465&gt;=2,IF(D465&gt;=16,"H",IF(D465&lt;=4,"L","A")),IF(D465&lt;=15,"L","A"))),IF(OR(B465="SE",B465="CE"),IF(E465&gt;=4,IF(D465&gt;=6,"H","A"),IF(E465&gt;=2,IF(D465&gt;=20,"H",IF(D465&lt;=5,"L","A")),IF(D465&lt;=19,"L","A"))),IF(OR(B465="ALI",B465="AIE"),IF(E465&gt;=6,IF(D465&gt;=20,"H","A"),IF(E465&gt;=2,IF(D465&gt;=51,"H",IF(D465&lt;=19,"L","A")),IF(D465&lt;=50,"L","A"))),""))))</f>
        <v/>
      </c>
      <c r="J465" s="7" t="str">
        <f t="shared" ref="J465:J528" si="124">CONCATENATE(B465,C465)</f>
        <v/>
      </c>
      <c r="K465" s="9" t="str">
        <f t="shared" si="119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19"/>
      <c r="B466" s="4"/>
      <c r="C466" s="4"/>
      <c r="D466" s="7"/>
      <c r="E466" s="7"/>
      <c r="F466" s="8" t="str">
        <f t="shared" si="120"/>
        <v/>
      </c>
      <c r="G466" s="7" t="str">
        <f t="shared" si="121"/>
        <v/>
      </c>
      <c r="H466" s="5" t="str">
        <f t="shared" si="122"/>
        <v/>
      </c>
      <c r="I466" s="116" t="str">
        <f t="shared" si="123"/>
        <v/>
      </c>
      <c r="J466" s="7" t="str">
        <f t="shared" si="124"/>
        <v/>
      </c>
      <c r="K466" s="9" t="str">
        <f t="shared" si="119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19"/>
      <c r="B467" s="4"/>
      <c r="C467" s="4"/>
      <c r="D467" s="7"/>
      <c r="E467" s="7"/>
      <c r="F467" s="8" t="str">
        <f t="shared" si="120"/>
        <v/>
      </c>
      <c r="G467" s="7" t="str">
        <f t="shared" si="121"/>
        <v/>
      </c>
      <c r="H467" s="5" t="str">
        <f t="shared" si="122"/>
        <v/>
      </c>
      <c r="I467" s="116" t="str">
        <f t="shared" si="123"/>
        <v/>
      </c>
      <c r="J467" s="7" t="str">
        <f t="shared" si="124"/>
        <v/>
      </c>
      <c r="K467" s="9" t="str">
        <f t="shared" ref="K467:K530" si="125">IF(OR(H467="",H467=0),L467,H467)</f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19"/>
      <c r="B468" s="4"/>
      <c r="C468" s="4"/>
      <c r="D468" s="7"/>
      <c r="E468" s="7"/>
      <c r="F468" s="8" t="str">
        <f t="shared" si="120"/>
        <v/>
      </c>
      <c r="G468" s="7" t="str">
        <f t="shared" si="121"/>
        <v/>
      </c>
      <c r="H468" s="5" t="str">
        <f t="shared" si="122"/>
        <v/>
      </c>
      <c r="I468" s="116" t="str">
        <f t="shared" si="123"/>
        <v/>
      </c>
      <c r="J468" s="7" t="str">
        <f t="shared" si="124"/>
        <v/>
      </c>
      <c r="K468" s="9" t="str">
        <f t="shared" si="125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5">
      <c r="A469" s="119"/>
      <c r="B469" s="4"/>
      <c r="C469" s="4"/>
      <c r="D469" s="7"/>
      <c r="E469" s="7"/>
      <c r="F469" s="8" t="str">
        <f t="shared" si="120"/>
        <v/>
      </c>
      <c r="G469" s="7" t="str">
        <f t="shared" si="121"/>
        <v/>
      </c>
      <c r="H469" s="5" t="str">
        <f t="shared" si="122"/>
        <v/>
      </c>
      <c r="I469" s="116" t="str">
        <f t="shared" si="123"/>
        <v/>
      </c>
      <c r="J469" s="7" t="str">
        <f t="shared" si="124"/>
        <v/>
      </c>
      <c r="K469" s="9" t="str">
        <f t="shared" si="125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5">
      <c r="A470" s="119"/>
      <c r="B470" s="4"/>
      <c r="C470" s="4"/>
      <c r="D470" s="7"/>
      <c r="E470" s="7"/>
      <c r="F470" s="8" t="str">
        <f t="shared" si="120"/>
        <v/>
      </c>
      <c r="G470" s="7" t="str">
        <f t="shared" si="121"/>
        <v/>
      </c>
      <c r="H470" s="5" t="str">
        <f t="shared" si="122"/>
        <v/>
      </c>
      <c r="I470" s="116" t="str">
        <f t="shared" si="123"/>
        <v/>
      </c>
      <c r="J470" s="7" t="str">
        <f t="shared" si="124"/>
        <v/>
      </c>
      <c r="K470" s="9" t="str">
        <f t="shared" si="125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5">
      <c r="A471" s="119"/>
      <c r="B471" s="4"/>
      <c r="C471" s="4"/>
      <c r="D471" s="7"/>
      <c r="E471" s="7"/>
      <c r="F471" s="8" t="str">
        <f t="shared" si="120"/>
        <v/>
      </c>
      <c r="G471" s="7" t="str">
        <f t="shared" si="121"/>
        <v/>
      </c>
      <c r="H471" s="5" t="str">
        <f t="shared" si="122"/>
        <v/>
      </c>
      <c r="I471" s="116" t="str">
        <f t="shared" si="123"/>
        <v/>
      </c>
      <c r="J471" s="7" t="str">
        <f t="shared" si="124"/>
        <v/>
      </c>
      <c r="K471" s="9" t="str">
        <f t="shared" si="125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5">
      <c r="A472" s="119"/>
      <c r="B472" s="4"/>
      <c r="C472" s="4"/>
      <c r="D472" s="7"/>
      <c r="E472" s="7"/>
      <c r="F472" s="8" t="str">
        <f t="shared" si="120"/>
        <v/>
      </c>
      <c r="G472" s="7" t="str">
        <f t="shared" si="121"/>
        <v/>
      </c>
      <c r="H472" s="5" t="str">
        <f t="shared" si="122"/>
        <v/>
      </c>
      <c r="I472" s="116" t="str">
        <f t="shared" si="123"/>
        <v/>
      </c>
      <c r="J472" s="7" t="str">
        <f t="shared" si="124"/>
        <v/>
      </c>
      <c r="K472" s="9" t="str">
        <f t="shared" si="125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5">
      <c r="A473" s="119"/>
      <c r="B473" s="4"/>
      <c r="C473" s="4"/>
      <c r="D473" s="7"/>
      <c r="E473" s="7"/>
      <c r="F473" s="8" t="str">
        <f t="shared" si="120"/>
        <v/>
      </c>
      <c r="G473" s="7" t="str">
        <f t="shared" si="121"/>
        <v/>
      </c>
      <c r="H473" s="5" t="str">
        <f t="shared" si="122"/>
        <v/>
      </c>
      <c r="I473" s="116" t="str">
        <f t="shared" si="123"/>
        <v/>
      </c>
      <c r="J473" s="7" t="str">
        <f t="shared" si="124"/>
        <v/>
      </c>
      <c r="K473" s="9" t="str">
        <f t="shared" si="125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5">
      <c r="A474" s="119"/>
      <c r="B474" s="4"/>
      <c r="C474" s="4"/>
      <c r="D474" s="7"/>
      <c r="E474" s="7"/>
      <c r="F474" s="8" t="str">
        <f t="shared" si="120"/>
        <v/>
      </c>
      <c r="G474" s="7" t="str">
        <f t="shared" si="121"/>
        <v/>
      </c>
      <c r="H474" s="5" t="str">
        <f t="shared" si="122"/>
        <v/>
      </c>
      <c r="I474" s="116" t="str">
        <f t="shared" si="123"/>
        <v/>
      </c>
      <c r="J474" s="7" t="str">
        <f t="shared" si="124"/>
        <v/>
      </c>
      <c r="K474" s="9" t="str">
        <f t="shared" si="125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5">
      <c r="A475" s="119"/>
      <c r="B475" s="4"/>
      <c r="C475" s="4"/>
      <c r="D475" s="7"/>
      <c r="E475" s="7"/>
      <c r="F475" s="8" t="str">
        <f t="shared" si="120"/>
        <v/>
      </c>
      <c r="G475" s="7" t="str">
        <f t="shared" si="121"/>
        <v/>
      </c>
      <c r="H475" s="5" t="str">
        <f t="shared" si="122"/>
        <v/>
      </c>
      <c r="I475" s="116" t="str">
        <f t="shared" si="123"/>
        <v/>
      </c>
      <c r="J475" s="7" t="str">
        <f t="shared" si="124"/>
        <v/>
      </c>
      <c r="K475" s="9" t="str">
        <f t="shared" si="125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5">
      <c r="A476" s="119"/>
      <c r="B476" s="4"/>
      <c r="C476" s="4"/>
      <c r="D476" s="7"/>
      <c r="E476" s="7"/>
      <c r="F476" s="8" t="str">
        <f t="shared" si="120"/>
        <v/>
      </c>
      <c r="G476" s="7" t="str">
        <f t="shared" si="121"/>
        <v/>
      </c>
      <c r="H476" s="5" t="str">
        <f t="shared" si="122"/>
        <v/>
      </c>
      <c r="I476" s="116" t="str">
        <f t="shared" si="123"/>
        <v/>
      </c>
      <c r="J476" s="7" t="str">
        <f t="shared" si="124"/>
        <v/>
      </c>
      <c r="K476" s="9" t="str">
        <f t="shared" si="125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5">
      <c r="A477" s="119"/>
      <c r="B477" s="4"/>
      <c r="C477" s="4"/>
      <c r="D477" s="7"/>
      <c r="E477" s="7"/>
      <c r="F477" s="8" t="str">
        <f t="shared" si="120"/>
        <v/>
      </c>
      <c r="G477" s="7" t="str">
        <f t="shared" si="121"/>
        <v/>
      </c>
      <c r="H477" s="5" t="str">
        <f t="shared" si="122"/>
        <v/>
      </c>
      <c r="I477" s="116" t="str">
        <f t="shared" si="123"/>
        <v/>
      </c>
      <c r="J477" s="7" t="str">
        <f t="shared" si="124"/>
        <v/>
      </c>
      <c r="K477" s="9" t="str">
        <f t="shared" si="125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5">
      <c r="A478" s="119"/>
      <c r="B478" s="4"/>
      <c r="C478" s="4"/>
      <c r="D478" s="7"/>
      <c r="E478" s="7"/>
      <c r="F478" s="8" t="str">
        <f t="shared" si="120"/>
        <v/>
      </c>
      <c r="G478" s="7" t="str">
        <f t="shared" si="121"/>
        <v/>
      </c>
      <c r="H478" s="5" t="str">
        <f t="shared" si="122"/>
        <v/>
      </c>
      <c r="I478" s="116" t="str">
        <f t="shared" si="123"/>
        <v/>
      </c>
      <c r="J478" s="7" t="str">
        <f t="shared" si="124"/>
        <v/>
      </c>
      <c r="K478" s="9" t="str">
        <f t="shared" si="125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5">
      <c r="A479" s="119"/>
      <c r="B479" s="4"/>
      <c r="C479" s="4"/>
      <c r="D479" s="7"/>
      <c r="E479" s="7"/>
      <c r="F479" s="8" t="str">
        <f t="shared" si="120"/>
        <v/>
      </c>
      <c r="G479" s="7" t="str">
        <f t="shared" si="121"/>
        <v/>
      </c>
      <c r="H479" s="5" t="str">
        <f t="shared" si="122"/>
        <v/>
      </c>
      <c r="I479" s="116" t="str">
        <f t="shared" si="123"/>
        <v/>
      </c>
      <c r="J479" s="7" t="str">
        <f t="shared" si="124"/>
        <v/>
      </c>
      <c r="K479" s="9" t="str">
        <f t="shared" si="125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5">
      <c r="A480" s="119"/>
      <c r="B480" s="4"/>
      <c r="C480" s="4"/>
      <c r="D480" s="7"/>
      <c r="E480" s="7"/>
      <c r="F480" s="8" t="str">
        <f t="shared" si="120"/>
        <v/>
      </c>
      <c r="G480" s="7" t="str">
        <f t="shared" si="121"/>
        <v/>
      </c>
      <c r="H480" s="5" t="str">
        <f t="shared" si="122"/>
        <v/>
      </c>
      <c r="I480" s="116" t="str">
        <f t="shared" si="123"/>
        <v/>
      </c>
      <c r="J480" s="7" t="str">
        <f t="shared" si="124"/>
        <v/>
      </c>
      <c r="K480" s="9" t="str">
        <f t="shared" si="125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5">
      <c r="A481" s="119"/>
      <c r="B481" s="4"/>
      <c r="C481" s="4"/>
      <c r="D481" s="7"/>
      <c r="E481" s="7"/>
      <c r="F481" s="8" t="str">
        <f t="shared" si="120"/>
        <v/>
      </c>
      <c r="G481" s="7" t="str">
        <f t="shared" si="121"/>
        <v/>
      </c>
      <c r="H481" s="5" t="str">
        <f t="shared" si="122"/>
        <v/>
      </c>
      <c r="I481" s="116" t="str">
        <f t="shared" si="123"/>
        <v/>
      </c>
      <c r="J481" s="7" t="str">
        <f t="shared" si="124"/>
        <v/>
      </c>
      <c r="K481" s="9" t="str">
        <f t="shared" si="125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5">
      <c r="A482" s="119"/>
      <c r="B482" s="4"/>
      <c r="C482" s="4"/>
      <c r="D482" s="7"/>
      <c r="E482" s="7"/>
      <c r="F482" s="8" t="str">
        <f t="shared" si="120"/>
        <v/>
      </c>
      <c r="G482" s="7" t="str">
        <f t="shared" si="121"/>
        <v/>
      </c>
      <c r="H482" s="5" t="str">
        <f t="shared" si="122"/>
        <v/>
      </c>
      <c r="I482" s="116" t="str">
        <f t="shared" si="123"/>
        <v/>
      </c>
      <c r="J482" s="7" t="str">
        <f t="shared" si="124"/>
        <v/>
      </c>
      <c r="K482" s="9" t="str">
        <f t="shared" si="125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5">
      <c r="A483" s="119"/>
      <c r="B483" s="4"/>
      <c r="C483" s="4"/>
      <c r="D483" s="7"/>
      <c r="E483" s="7"/>
      <c r="F483" s="8" t="str">
        <f t="shared" si="120"/>
        <v/>
      </c>
      <c r="G483" s="7" t="str">
        <f t="shared" si="121"/>
        <v/>
      </c>
      <c r="H483" s="5" t="str">
        <f t="shared" si="122"/>
        <v/>
      </c>
      <c r="I483" s="116" t="str">
        <f t="shared" si="123"/>
        <v/>
      </c>
      <c r="J483" s="7" t="str">
        <f t="shared" si="124"/>
        <v/>
      </c>
      <c r="K483" s="9" t="str">
        <f t="shared" si="125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5">
      <c r="A484" s="119"/>
      <c r="B484" s="4"/>
      <c r="C484" s="4"/>
      <c r="D484" s="7"/>
      <c r="E484" s="7"/>
      <c r="F484" s="8" t="str">
        <f t="shared" si="120"/>
        <v/>
      </c>
      <c r="G484" s="7" t="str">
        <f t="shared" si="121"/>
        <v/>
      </c>
      <c r="H484" s="5" t="str">
        <f t="shared" si="122"/>
        <v/>
      </c>
      <c r="I484" s="116" t="str">
        <f t="shared" si="123"/>
        <v/>
      </c>
      <c r="J484" s="7" t="str">
        <f t="shared" si="124"/>
        <v/>
      </c>
      <c r="K484" s="9" t="str">
        <f t="shared" si="125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5">
      <c r="A485" s="119"/>
      <c r="B485" s="4"/>
      <c r="C485" s="4"/>
      <c r="D485" s="7"/>
      <c r="E485" s="7"/>
      <c r="F485" s="8" t="str">
        <f t="shared" si="120"/>
        <v/>
      </c>
      <c r="G485" s="7" t="str">
        <f t="shared" si="121"/>
        <v/>
      </c>
      <c r="H485" s="5" t="str">
        <f t="shared" si="122"/>
        <v/>
      </c>
      <c r="I485" s="116" t="str">
        <f t="shared" si="123"/>
        <v/>
      </c>
      <c r="J485" s="7" t="str">
        <f t="shared" si="124"/>
        <v/>
      </c>
      <c r="K485" s="9" t="str">
        <f t="shared" si="125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5">
      <c r="A486" s="119"/>
      <c r="B486" s="4"/>
      <c r="C486" s="4"/>
      <c r="D486" s="7"/>
      <c r="E486" s="7"/>
      <c r="F486" s="8" t="str">
        <f t="shared" si="120"/>
        <v/>
      </c>
      <c r="G486" s="7" t="str">
        <f t="shared" si="121"/>
        <v/>
      </c>
      <c r="H486" s="5" t="str">
        <f t="shared" si="122"/>
        <v/>
      </c>
      <c r="I486" s="116" t="str">
        <f t="shared" si="123"/>
        <v/>
      </c>
      <c r="J486" s="7" t="str">
        <f t="shared" si="124"/>
        <v/>
      </c>
      <c r="K486" s="9" t="str">
        <f t="shared" si="125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5">
      <c r="A487" s="119"/>
      <c r="B487" s="4"/>
      <c r="C487" s="4"/>
      <c r="D487" s="7"/>
      <c r="E487" s="7"/>
      <c r="F487" s="8" t="str">
        <f t="shared" si="120"/>
        <v/>
      </c>
      <c r="G487" s="7" t="str">
        <f t="shared" si="121"/>
        <v/>
      </c>
      <c r="H487" s="5" t="str">
        <f t="shared" si="122"/>
        <v/>
      </c>
      <c r="I487" s="116" t="str">
        <f t="shared" si="123"/>
        <v/>
      </c>
      <c r="J487" s="7" t="str">
        <f t="shared" si="124"/>
        <v/>
      </c>
      <c r="K487" s="9" t="str">
        <f t="shared" si="125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5">
      <c r="A488" s="119"/>
      <c r="B488" s="4"/>
      <c r="C488" s="4"/>
      <c r="D488" s="7"/>
      <c r="E488" s="7"/>
      <c r="F488" s="8" t="str">
        <f t="shared" si="120"/>
        <v/>
      </c>
      <c r="G488" s="7" t="str">
        <f t="shared" si="121"/>
        <v/>
      </c>
      <c r="H488" s="5" t="str">
        <f t="shared" si="122"/>
        <v/>
      </c>
      <c r="I488" s="116" t="str">
        <f t="shared" si="123"/>
        <v/>
      </c>
      <c r="J488" s="7" t="str">
        <f t="shared" si="124"/>
        <v/>
      </c>
      <c r="K488" s="9" t="str">
        <f t="shared" si="125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5">
      <c r="A489" s="119"/>
      <c r="B489" s="4"/>
      <c r="C489" s="4"/>
      <c r="D489" s="7"/>
      <c r="E489" s="7"/>
      <c r="F489" s="8" t="str">
        <f t="shared" si="120"/>
        <v/>
      </c>
      <c r="G489" s="7" t="str">
        <f t="shared" si="121"/>
        <v/>
      </c>
      <c r="H489" s="5" t="str">
        <f t="shared" si="122"/>
        <v/>
      </c>
      <c r="I489" s="116" t="str">
        <f t="shared" si="123"/>
        <v/>
      </c>
      <c r="J489" s="7" t="str">
        <f t="shared" si="124"/>
        <v/>
      </c>
      <c r="K489" s="9" t="str">
        <f t="shared" si="125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5">
      <c r="A490" s="119"/>
      <c r="B490" s="4"/>
      <c r="C490" s="4"/>
      <c r="D490" s="7"/>
      <c r="E490" s="7"/>
      <c r="F490" s="8" t="str">
        <f t="shared" si="120"/>
        <v/>
      </c>
      <c r="G490" s="7" t="str">
        <f t="shared" si="121"/>
        <v/>
      </c>
      <c r="H490" s="5" t="str">
        <f t="shared" si="122"/>
        <v/>
      </c>
      <c r="I490" s="116" t="str">
        <f t="shared" si="123"/>
        <v/>
      </c>
      <c r="J490" s="7" t="str">
        <f t="shared" si="124"/>
        <v/>
      </c>
      <c r="K490" s="9" t="str">
        <f t="shared" si="125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5">
      <c r="A491" s="119"/>
      <c r="B491" s="4"/>
      <c r="C491" s="4"/>
      <c r="D491" s="7"/>
      <c r="E491" s="7"/>
      <c r="F491" s="8" t="str">
        <f t="shared" si="120"/>
        <v/>
      </c>
      <c r="G491" s="7" t="str">
        <f t="shared" si="121"/>
        <v/>
      </c>
      <c r="H491" s="5" t="str">
        <f t="shared" si="122"/>
        <v/>
      </c>
      <c r="I491" s="116" t="str">
        <f t="shared" si="123"/>
        <v/>
      </c>
      <c r="J491" s="7" t="str">
        <f t="shared" si="124"/>
        <v/>
      </c>
      <c r="K491" s="9" t="str">
        <f t="shared" si="125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5">
      <c r="A492" s="119"/>
      <c r="B492" s="4"/>
      <c r="C492" s="4"/>
      <c r="D492" s="7"/>
      <c r="E492" s="7"/>
      <c r="F492" s="8" t="str">
        <f t="shared" si="120"/>
        <v/>
      </c>
      <c r="G492" s="7" t="str">
        <f t="shared" si="121"/>
        <v/>
      </c>
      <c r="H492" s="5" t="str">
        <f t="shared" si="122"/>
        <v/>
      </c>
      <c r="I492" s="116" t="str">
        <f t="shared" si="123"/>
        <v/>
      </c>
      <c r="J492" s="7" t="str">
        <f t="shared" si="124"/>
        <v/>
      </c>
      <c r="K492" s="9" t="str">
        <f t="shared" si="125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5">
      <c r="A493" s="119"/>
      <c r="B493" s="4"/>
      <c r="C493" s="4"/>
      <c r="D493" s="7"/>
      <c r="E493" s="7"/>
      <c r="F493" s="8" t="str">
        <f t="shared" si="120"/>
        <v/>
      </c>
      <c r="G493" s="7" t="str">
        <f t="shared" si="121"/>
        <v/>
      </c>
      <c r="H493" s="5" t="str">
        <f t="shared" si="122"/>
        <v/>
      </c>
      <c r="I493" s="116" t="str">
        <f t="shared" si="123"/>
        <v/>
      </c>
      <c r="J493" s="7" t="str">
        <f t="shared" si="124"/>
        <v/>
      </c>
      <c r="K493" s="9" t="str">
        <f t="shared" si="125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5">
      <c r="A494" s="119"/>
      <c r="B494" s="4"/>
      <c r="C494" s="4"/>
      <c r="D494" s="7"/>
      <c r="E494" s="7"/>
      <c r="F494" s="8" t="str">
        <f t="shared" si="120"/>
        <v/>
      </c>
      <c r="G494" s="7" t="str">
        <f t="shared" si="121"/>
        <v/>
      </c>
      <c r="H494" s="5" t="str">
        <f t="shared" si="122"/>
        <v/>
      </c>
      <c r="I494" s="116" t="str">
        <f t="shared" si="123"/>
        <v/>
      </c>
      <c r="J494" s="7" t="str">
        <f t="shared" si="124"/>
        <v/>
      </c>
      <c r="K494" s="9" t="str">
        <f t="shared" si="125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5">
      <c r="A495" s="119"/>
      <c r="B495" s="4"/>
      <c r="C495" s="4"/>
      <c r="D495" s="7"/>
      <c r="E495" s="7"/>
      <c r="F495" s="8" t="str">
        <f t="shared" si="120"/>
        <v/>
      </c>
      <c r="G495" s="7" t="str">
        <f t="shared" si="121"/>
        <v/>
      </c>
      <c r="H495" s="5" t="str">
        <f t="shared" si="122"/>
        <v/>
      </c>
      <c r="I495" s="116" t="str">
        <f t="shared" si="123"/>
        <v/>
      </c>
      <c r="J495" s="7" t="str">
        <f t="shared" si="124"/>
        <v/>
      </c>
      <c r="K495" s="9" t="str">
        <f t="shared" si="125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5">
      <c r="A496" s="119"/>
      <c r="B496" s="4"/>
      <c r="C496" s="4"/>
      <c r="D496" s="7"/>
      <c r="E496" s="7"/>
      <c r="F496" s="8" t="str">
        <f t="shared" si="120"/>
        <v/>
      </c>
      <c r="G496" s="7" t="str">
        <f t="shared" si="121"/>
        <v/>
      </c>
      <c r="H496" s="5" t="str">
        <f t="shared" si="122"/>
        <v/>
      </c>
      <c r="I496" s="116" t="str">
        <f t="shared" si="123"/>
        <v/>
      </c>
      <c r="J496" s="7" t="str">
        <f t="shared" si="124"/>
        <v/>
      </c>
      <c r="K496" s="9" t="str">
        <f t="shared" si="125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5">
      <c r="A497" s="119"/>
      <c r="B497" s="4"/>
      <c r="C497" s="4"/>
      <c r="D497" s="7"/>
      <c r="E497" s="7"/>
      <c r="F497" s="8" t="str">
        <f t="shared" si="120"/>
        <v/>
      </c>
      <c r="G497" s="7" t="str">
        <f t="shared" si="121"/>
        <v/>
      </c>
      <c r="H497" s="5" t="str">
        <f t="shared" si="122"/>
        <v/>
      </c>
      <c r="I497" s="116" t="str">
        <f t="shared" si="123"/>
        <v/>
      </c>
      <c r="J497" s="7" t="str">
        <f t="shared" si="124"/>
        <v/>
      </c>
      <c r="K497" s="9" t="str">
        <f t="shared" si="125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5">
      <c r="A498" s="119"/>
      <c r="B498" s="4"/>
      <c r="C498" s="4"/>
      <c r="D498" s="7"/>
      <c r="E498" s="7"/>
      <c r="F498" s="8" t="str">
        <f t="shared" si="120"/>
        <v/>
      </c>
      <c r="G498" s="7" t="str">
        <f t="shared" si="121"/>
        <v/>
      </c>
      <c r="H498" s="5" t="str">
        <f t="shared" si="122"/>
        <v/>
      </c>
      <c r="I498" s="116" t="str">
        <f t="shared" si="123"/>
        <v/>
      </c>
      <c r="J498" s="7" t="str">
        <f t="shared" si="124"/>
        <v/>
      </c>
      <c r="K498" s="9" t="str">
        <f t="shared" si="125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5">
      <c r="A499" s="119"/>
      <c r="B499" s="4"/>
      <c r="C499" s="4"/>
      <c r="D499" s="7"/>
      <c r="E499" s="7"/>
      <c r="F499" s="8" t="str">
        <f t="shared" si="120"/>
        <v/>
      </c>
      <c r="G499" s="7" t="str">
        <f t="shared" si="121"/>
        <v/>
      </c>
      <c r="H499" s="5" t="str">
        <f t="shared" si="122"/>
        <v/>
      </c>
      <c r="I499" s="116" t="str">
        <f t="shared" si="123"/>
        <v/>
      </c>
      <c r="J499" s="7" t="str">
        <f t="shared" si="124"/>
        <v/>
      </c>
      <c r="K499" s="9" t="str">
        <f t="shared" si="125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5">
      <c r="A500" s="119"/>
      <c r="B500" s="4"/>
      <c r="C500" s="4"/>
      <c r="D500" s="7"/>
      <c r="E500" s="7"/>
      <c r="F500" s="8" t="str">
        <f t="shared" si="120"/>
        <v/>
      </c>
      <c r="G500" s="7" t="str">
        <f t="shared" si="121"/>
        <v/>
      </c>
      <c r="H500" s="5" t="str">
        <f t="shared" si="122"/>
        <v/>
      </c>
      <c r="I500" s="116" t="str">
        <f t="shared" si="123"/>
        <v/>
      </c>
      <c r="J500" s="7" t="str">
        <f t="shared" si="124"/>
        <v/>
      </c>
      <c r="K500" s="9" t="str">
        <f t="shared" si="125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5">
      <c r="A501" s="119"/>
      <c r="B501" s="4"/>
      <c r="C501" s="4"/>
      <c r="D501" s="7"/>
      <c r="E501" s="7"/>
      <c r="F501" s="8" t="str">
        <f t="shared" si="120"/>
        <v/>
      </c>
      <c r="G501" s="7" t="str">
        <f t="shared" si="121"/>
        <v/>
      </c>
      <c r="H501" s="5" t="str">
        <f t="shared" si="122"/>
        <v/>
      </c>
      <c r="I501" s="116" t="str">
        <f t="shared" si="123"/>
        <v/>
      </c>
      <c r="J501" s="7" t="str">
        <f t="shared" si="124"/>
        <v/>
      </c>
      <c r="K501" s="9" t="str">
        <f t="shared" si="125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5">
      <c r="A502" s="119"/>
      <c r="B502" s="4"/>
      <c r="C502" s="4"/>
      <c r="D502" s="7"/>
      <c r="E502" s="7"/>
      <c r="F502" s="8" t="str">
        <f t="shared" si="120"/>
        <v/>
      </c>
      <c r="G502" s="7" t="str">
        <f t="shared" si="121"/>
        <v/>
      </c>
      <c r="H502" s="5" t="str">
        <f t="shared" si="122"/>
        <v/>
      </c>
      <c r="I502" s="116" t="str">
        <f t="shared" si="123"/>
        <v/>
      </c>
      <c r="J502" s="7" t="str">
        <f t="shared" si="124"/>
        <v/>
      </c>
      <c r="K502" s="9" t="str">
        <f t="shared" si="125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5">
      <c r="A503" s="119"/>
      <c r="B503" s="4"/>
      <c r="C503" s="4"/>
      <c r="D503" s="7"/>
      <c r="E503" s="7"/>
      <c r="F503" s="8" t="str">
        <f t="shared" si="120"/>
        <v/>
      </c>
      <c r="G503" s="7" t="str">
        <f t="shared" si="121"/>
        <v/>
      </c>
      <c r="H503" s="5" t="str">
        <f t="shared" si="122"/>
        <v/>
      </c>
      <c r="I503" s="116" t="str">
        <f t="shared" si="123"/>
        <v/>
      </c>
      <c r="J503" s="7" t="str">
        <f t="shared" si="124"/>
        <v/>
      </c>
      <c r="K503" s="9" t="str">
        <f t="shared" si="125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5">
      <c r="A504" s="119"/>
      <c r="B504" s="4"/>
      <c r="C504" s="4"/>
      <c r="D504" s="7"/>
      <c r="E504" s="7"/>
      <c r="F504" s="8" t="str">
        <f t="shared" si="120"/>
        <v/>
      </c>
      <c r="G504" s="7" t="str">
        <f t="shared" si="121"/>
        <v/>
      </c>
      <c r="H504" s="5" t="str">
        <f t="shared" si="122"/>
        <v/>
      </c>
      <c r="I504" s="116" t="str">
        <f t="shared" si="123"/>
        <v/>
      </c>
      <c r="J504" s="7" t="str">
        <f t="shared" si="124"/>
        <v/>
      </c>
      <c r="K504" s="9" t="str">
        <f t="shared" si="125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5">
      <c r="A505" s="119"/>
      <c r="B505" s="4"/>
      <c r="C505" s="4"/>
      <c r="D505" s="7"/>
      <c r="E505" s="7"/>
      <c r="F505" s="8" t="str">
        <f t="shared" si="120"/>
        <v/>
      </c>
      <c r="G505" s="7" t="str">
        <f t="shared" si="121"/>
        <v/>
      </c>
      <c r="H505" s="5" t="str">
        <f t="shared" si="122"/>
        <v/>
      </c>
      <c r="I505" s="116" t="str">
        <f t="shared" si="123"/>
        <v/>
      </c>
      <c r="J505" s="7" t="str">
        <f t="shared" si="124"/>
        <v/>
      </c>
      <c r="K505" s="9" t="str">
        <f t="shared" si="125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5">
      <c r="A506" s="119"/>
      <c r="B506" s="4"/>
      <c r="C506" s="4"/>
      <c r="D506" s="7"/>
      <c r="E506" s="7"/>
      <c r="F506" s="8" t="str">
        <f t="shared" si="120"/>
        <v/>
      </c>
      <c r="G506" s="7" t="str">
        <f t="shared" si="121"/>
        <v/>
      </c>
      <c r="H506" s="5" t="str">
        <f t="shared" si="122"/>
        <v/>
      </c>
      <c r="I506" s="116" t="str">
        <f t="shared" si="123"/>
        <v/>
      </c>
      <c r="J506" s="7" t="str">
        <f t="shared" si="124"/>
        <v/>
      </c>
      <c r="K506" s="9" t="str">
        <f t="shared" si="125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5">
      <c r="A507" s="119"/>
      <c r="B507" s="4"/>
      <c r="C507" s="4"/>
      <c r="D507" s="7"/>
      <c r="E507" s="7"/>
      <c r="F507" s="8" t="str">
        <f t="shared" si="120"/>
        <v/>
      </c>
      <c r="G507" s="7" t="str">
        <f t="shared" si="121"/>
        <v/>
      </c>
      <c r="H507" s="5" t="str">
        <f t="shared" si="122"/>
        <v/>
      </c>
      <c r="I507" s="116" t="str">
        <f t="shared" si="123"/>
        <v/>
      </c>
      <c r="J507" s="7" t="str">
        <f t="shared" si="124"/>
        <v/>
      </c>
      <c r="K507" s="9" t="str">
        <f t="shared" si="125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5">
      <c r="A508" s="119"/>
      <c r="B508" s="4"/>
      <c r="C508" s="4"/>
      <c r="D508" s="7"/>
      <c r="E508" s="7"/>
      <c r="F508" s="8" t="str">
        <f t="shared" si="120"/>
        <v/>
      </c>
      <c r="G508" s="7" t="str">
        <f t="shared" si="121"/>
        <v/>
      </c>
      <c r="H508" s="5" t="str">
        <f t="shared" si="122"/>
        <v/>
      </c>
      <c r="I508" s="116" t="str">
        <f t="shared" si="123"/>
        <v/>
      </c>
      <c r="J508" s="7" t="str">
        <f t="shared" si="124"/>
        <v/>
      </c>
      <c r="K508" s="9" t="str">
        <f t="shared" si="125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5">
      <c r="A509" s="119"/>
      <c r="B509" s="4"/>
      <c r="C509" s="4"/>
      <c r="D509" s="7"/>
      <c r="E509" s="7"/>
      <c r="F509" s="8" t="str">
        <f t="shared" si="120"/>
        <v/>
      </c>
      <c r="G509" s="7" t="str">
        <f t="shared" si="121"/>
        <v/>
      </c>
      <c r="H509" s="5" t="str">
        <f t="shared" si="122"/>
        <v/>
      </c>
      <c r="I509" s="116" t="str">
        <f t="shared" si="123"/>
        <v/>
      </c>
      <c r="J509" s="7" t="str">
        <f t="shared" si="124"/>
        <v/>
      </c>
      <c r="K509" s="9" t="str">
        <f t="shared" si="125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5">
      <c r="A510" s="119"/>
      <c r="B510" s="4"/>
      <c r="C510" s="4"/>
      <c r="D510" s="7"/>
      <c r="E510" s="7"/>
      <c r="F510" s="8" t="str">
        <f t="shared" si="120"/>
        <v/>
      </c>
      <c r="G510" s="7" t="str">
        <f t="shared" si="121"/>
        <v/>
      </c>
      <c r="H510" s="5" t="str">
        <f t="shared" si="122"/>
        <v/>
      </c>
      <c r="I510" s="116" t="str">
        <f t="shared" si="123"/>
        <v/>
      </c>
      <c r="J510" s="7" t="str">
        <f t="shared" si="124"/>
        <v/>
      </c>
      <c r="K510" s="9" t="str">
        <f t="shared" si="125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5">
      <c r="A511" s="119"/>
      <c r="B511" s="4"/>
      <c r="C511" s="4"/>
      <c r="D511" s="7"/>
      <c r="E511" s="7"/>
      <c r="F511" s="8" t="str">
        <f t="shared" si="120"/>
        <v/>
      </c>
      <c r="G511" s="7" t="str">
        <f t="shared" si="121"/>
        <v/>
      </c>
      <c r="H511" s="5" t="str">
        <f t="shared" si="122"/>
        <v/>
      </c>
      <c r="I511" s="116" t="str">
        <f t="shared" si="123"/>
        <v/>
      </c>
      <c r="J511" s="7" t="str">
        <f t="shared" si="124"/>
        <v/>
      </c>
      <c r="K511" s="9" t="str">
        <f t="shared" si="125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5">
      <c r="A512" s="119"/>
      <c r="B512" s="4"/>
      <c r="C512" s="4"/>
      <c r="D512" s="7"/>
      <c r="E512" s="7"/>
      <c r="F512" s="8" t="str">
        <f t="shared" si="120"/>
        <v/>
      </c>
      <c r="G512" s="7" t="str">
        <f t="shared" si="121"/>
        <v/>
      </c>
      <c r="H512" s="5" t="str">
        <f t="shared" si="122"/>
        <v/>
      </c>
      <c r="I512" s="116" t="str">
        <f t="shared" si="123"/>
        <v/>
      </c>
      <c r="J512" s="7" t="str">
        <f t="shared" si="124"/>
        <v/>
      </c>
      <c r="K512" s="9" t="str">
        <f t="shared" si="125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5">
      <c r="A513" s="119"/>
      <c r="B513" s="4"/>
      <c r="C513" s="4"/>
      <c r="D513" s="7"/>
      <c r="E513" s="7"/>
      <c r="F513" s="8" t="str">
        <f t="shared" si="120"/>
        <v/>
      </c>
      <c r="G513" s="7" t="str">
        <f t="shared" si="121"/>
        <v/>
      </c>
      <c r="H513" s="5" t="str">
        <f t="shared" si="122"/>
        <v/>
      </c>
      <c r="I513" s="116" t="str">
        <f t="shared" si="123"/>
        <v/>
      </c>
      <c r="J513" s="7" t="str">
        <f t="shared" si="124"/>
        <v/>
      </c>
      <c r="K513" s="9" t="str">
        <f t="shared" si="125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5">
      <c r="A514" s="119"/>
      <c r="B514" s="4"/>
      <c r="C514" s="4"/>
      <c r="D514" s="7"/>
      <c r="E514" s="7"/>
      <c r="F514" s="8" t="str">
        <f t="shared" si="120"/>
        <v/>
      </c>
      <c r="G514" s="7" t="str">
        <f t="shared" si="121"/>
        <v/>
      </c>
      <c r="H514" s="5" t="str">
        <f t="shared" si="122"/>
        <v/>
      </c>
      <c r="I514" s="116" t="str">
        <f t="shared" si="123"/>
        <v/>
      </c>
      <c r="J514" s="7" t="str">
        <f t="shared" si="124"/>
        <v/>
      </c>
      <c r="K514" s="9" t="str">
        <f t="shared" si="125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5">
      <c r="A515" s="119"/>
      <c r="B515" s="4"/>
      <c r="C515" s="4"/>
      <c r="D515" s="7"/>
      <c r="E515" s="7"/>
      <c r="F515" s="8" t="str">
        <f t="shared" si="120"/>
        <v/>
      </c>
      <c r="G515" s="7" t="str">
        <f t="shared" si="121"/>
        <v/>
      </c>
      <c r="H515" s="5" t="str">
        <f t="shared" si="122"/>
        <v/>
      </c>
      <c r="I515" s="116" t="str">
        <f t="shared" si="123"/>
        <v/>
      </c>
      <c r="J515" s="7" t="str">
        <f t="shared" si="124"/>
        <v/>
      </c>
      <c r="K515" s="9" t="str">
        <f t="shared" si="125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5">
      <c r="A516" s="119"/>
      <c r="B516" s="4"/>
      <c r="C516" s="4"/>
      <c r="D516" s="7"/>
      <c r="E516" s="7"/>
      <c r="F516" s="8" t="str">
        <f t="shared" si="120"/>
        <v/>
      </c>
      <c r="G516" s="7" t="str">
        <f t="shared" si="121"/>
        <v/>
      </c>
      <c r="H516" s="5" t="str">
        <f t="shared" si="122"/>
        <v/>
      </c>
      <c r="I516" s="116" t="str">
        <f t="shared" si="123"/>
        <v/>
      </c>
      <c r="J516" s="7" t="str">
        <f t="shared" si="124"/>
        <v/>
      </c>
      <c r="K516" s="9" t="str">
        <f t="shared" si="125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5">
      <c r="A517" s="119"/>
      <c r="B517" s="4"/>
      <c r="C517" s="4"/>
      <c r="D517" s="7"/>
      <c r="E517" s="7"/>
      <c r="F517" s="8" t="str">
        <f t="shared" si="120"/>
        <v/>
      </c>
      <c r="G517" s="7" t="str">
        <f t="shared" si="121"/>
        <v/>
      </c>
      <c r="H517" s="5" t="str">
        <f t="shared" si="122"/>
        <v/>
      </c>
      <c r="I517" s="116" t="str">
        <f t="shared" si="123"/>
        <v/>
      </c>
      <c r="J517" s="7" t="str">
        <f t="shared" si="124"/>
        <v/>
      </c>
      <c r="K517" s="9" t="str">
        <f t="shared" si="125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5">
      <c r="A518" s="119"/>
      <c r="B518" s="4"/>
      <c r="C518" s="4"/>
      <c r="D518" s="7"/>
      <c r="E518" s="7"/>
      <c r="F518" s="8" t="str">
        <f t="shared" si="120"/>
        <v/>
      </c>
      <c r="G518" s="7" t="str">
        <f t="shared" si="121"/>
        <v/>
      </c>
      <c r="H518" s="5" t="str">
        <f t="shared" si="122"/>
        <v/>
      </c>
      <c r="I518" s="116" t="str">
        <f t="shared" si="123"/>
        <v/>
      </c>
      <c r="J518" s="7" t="str">
        <f t="shared" si="124"/>
        <v/>
      </c>
      <c r="K518" s="9" t="str">
        <f t="shared" si="125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5">
      <c r="A519" s="119"/>
      <c r="B519" s="4"/>
      <c r="C519" s="4"/>
      <c r="D519" s="7"/>
      <c r="E519" s="7"/>
      <c r="F519" s="8" t="str">
        <f t="shared" si="120"/>
        <v/>
      </c>
      <c r="G519" s="7" t="str">
        <f t="shared" si="121"/>
        <v/>
      </c>
      <c r="H519" s="5" t="str">
        <f t="shared" si="122"/>
        <v/>
      </c>
      <c r="I519" s="116" t="str">
        <f t="shared" si="123"/>
        <v/>
      </c>
      <c r="J519" s="7" t="str">
        <f t="shared" si="124"/>
        <v/>
      </c>
      <c r="K519" s="9" t="str">
        <f t="shared" si="125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5">
      <c r="A520" s="119"/>
      <c r="B520" s="4"/>
      <c r="C520" s="4"/>
      <c r="D520" s="7"/>
      <c r="E520" s="7"/>
      <c r="F520" s="8" t="str">
        <f t="shared" si="120"/>
        <v/>
      </c>
      <c r="G520" s="7" t="str">
        <f t="shared" si="121"/>
        <v/>
      </c>
      <c r="H520" s="5" t="str">
        <f t="shared" si="122"/>
        <v/>
      </c>
      <c r="I520" s="116" t="str">
        <f t="shared" si="123"/>
        <v/>
      </c>
      <c r="J520" s="7" t="str">
        <f t="shared" si="124"/>
        <v/>
      </c>
      <c r="K520" s="9" t="str">
        <f t="shared" si="125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5">
      <c r="A521" s="119"/>
      <c r="B521" s="4"/>
      <c r="C521" s="4"/>
      <c r="D521" s="7"/>
      <c r="E521" s="7"/>
      <c r="F521" s="8" t="str">
        <f t="shared" si="120"/>
        <v/>
      </c>
      <c r="G521" s="7" t="str">
        <f t="shared" si="121"/>
        <v/>
      </c>
      <c r="H521" s="5" t="str">
        <f t="shared" si="122"/>
        <v/>
      </c>
      <c r="I521" s="116" t="str">
        <f t="shared" si="123"/>
        <v/>
      </c>
      <c r="J521" s="7" t="str">
        <f t="shared" si="124"/>
        <v/>
      </c>
      <c r="K521" s="9" t="str">
        <f t="shared" si="125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5">
      <c r="A522" s="119"/>
      <c r="B522" s="4"/>
      <c r="C522" s="4"/>
      <c r="D522" s="7"/>
      <c r="E522" s="7"/>
      <c r="F522" s="8" t="str">
        <f t="shared" si="120"/>
        <v/>
      </c>
      <c r="G522" s="7" t="str">
        <f t="shared" si="121"/>
        <v/>
      </c>
      <c r="H522" s="5" t="str">
        <f t="shared" si="122"/>
        <v/>
      </c>
      <c r="I522" s="116" t="str">
        <f t="shared" si="123"/>
        <v/>
      </c>
      <c r="J522" s="7" t="str">
        <f t="shared" si="124"/>
        <v/>
      </c>
      <c r="K522" s="9" t="str">
        <f t="shared" si="125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5">
      <c r="A523" s="119"/>
      <c r="B523" s="4"/>
      <c r="C523" s="4"/>
      <c r="D523" s="7"/>
      <c r="E523" s="7"/>
      <c r="F523" s="8" t="str">
        <f t="shared" si="120"/>
        <v/>
      </c>
      <c r="G523" s="7" t="str">
        <f t="shared" si="121"/>
        <v/>
      </c>
      <c r="H523" s="5" t="str">
        <f t="shared" si="122"/>
        <v/>
      </c>
      <c r="I523" s="116" t="str">
        <f t="shared" si="123"/>
        <v/>
      </c>
      <c r="J523" s="7" t="str">
        <f t="shared" si="124"/>
        <v/>
      </c>
      <c r="K523" s="9" t="str">
        <f t="shared" si="125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5">
      <c r="A524" s="119"/>
      <c r="B524" s="4"/>
      <c r="C524" s="4"/>
      <c r="D524" s="7"/>
      <c r="E524" s="7"/>
      <c r="F524" s="8" t="str">
        <f t="shared" si="120"/>
        <v/>
      </c>
      <c r="G524" s="7" t="str">
        <f t="shared" si="121"/>
        <v/>
      </c>
      <c r="H524" s="5" t="str">
        <f t="shared" si="122"/>
        <v/>
      </c>
      <c r="I524" s="116" t="str">
        <f t="shared" si="123"/>
        <v/>
      </c>
      <c r="J524" s="7" t="str">
        <f t="shared" si="124"/>
        <v/>
      </c>
      <c r="K524" s="9" t="str">
        <f t="shared" si="125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5">
      <c r="A525" s="119"/>
      <c r="B525" s="4"/>
      <c r="C525" s="4"/>
      <c r="D525" s="7"/>
      <c r="E525" s="7"/>
      <c r="F525" s="8" t="str">
        <f t="shared" si="120"/>
        <v/>
      </c>
      <c r="G525" s="7" t="str">
        <f t="shared" si="121"/>
        <v/>
      </c>
      <c r="H525" s="5" t="str">
        <f t="shared" si="122"/>
        <v/>
      </c>
      <c r="I525" s="116" t="str">
        <f t="shared" si="123"/>
        <v/>
      </c>
      <c r="J525" s="7" t="str">
        <f t="shared" si="124"/>
        <v/>
      </c>
      <c r="K525" s="9" t="str">
        <f t="shared" si="125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5">
      <c r="A526" s="119"/>
      <c r="B526" s="4"/>
      <c r="C526" s="4"/>
      <c r="D526" s="7"/>
      <c r="E526" s="7"/>
      <c r="F526" s="8" t="str">
        <f t="shared" si="120"/>
        <v/>
      </c>
      <c r="G526" s="7" t="str">
        <f t="shared" si="121"/>
        <v/>
      </c>
      <c r="H526" s="5" t="str">
        <f t="shared" si="122"/>
        <v/>
      </c>
      <c r="I526" s="116" t="str">
        <f t="shared" si="123"/>
        <v/>
      </c>
      <c r="J526" s="7" t="str">
        <f t="shared" si="124"/>
        <v/>
      </c>
      <c r="K526" s="9" t="str">
        <f t="shared" si="125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5">
      <c r="A527" s="119"/>
      <c r="B527" s="4"/>
      <c r="C527" s="4"/>
      <c r="D527" s="7"/>
      <c r="E527" s="7"/>
      <c r="F527" s="8" t="str">
        <f t="shared" si="120"/>
        <v/>
      </c>
      <c r="G527" s="7" t="str">
        <f t="shared" si="121"/>
        <v/>
      </c>
      <c r="H527" s="5" t="str">
        <f t="shared" si="122"/>
        <v/>
      </c>
      <c r="I527" s="116" t="str">
        <f t="shared" si="123"/>
        <v/>
      </c>
      <c r="J527" s="7" t="str">
        <f t="shared" si="124"/>
        <v/>
      </c>
      <c r="K527" s="9" t="str">
        <f t="shared" si="125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5">
      <c r="A528" s="119"/>
      <c r="B528" s="4"/>
      <c r="C528" s="4"/>
      <c r="D528" s="7"/>
      <c r="E528" s="7"/>
      <c r="F528" s="8" t="str">
        <f t="shared" si="120"/>
        <v/>
      </c>
      <c r="G528" s="7" t="str">
        <f t="shared" si="121"/>
        <v/>
      </c>
      <c r="H528" s="5" t="str">
        <f t="shared" si="122"/>
        <v/>
      </c>
      <c r="I528" s="116" t="str">
        <f t="shared" si="123"/>
        <v/>
      </c>
      <c r="J528" s="7" t="str">
        <f t="shared" si="124"/>
        <v/>
      </c>
      <c r="K528" s="9" t="str">
        <f t="shared" si="125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5">
      <c r="A529" s="119"/>
      <c r="B529" s="4"/>
      <c r="C529" s="4"/>
      <c r="D529" s="7"/>
      <c r="E529" s="7"/>
      <c r="F529" s="8" t="str">
        <f t="shared" ref="F529:F592" si="126">IF(ISBLANK(B529),"",IF(I529="L","Baixa",IF(I529="A","Média",IF(I529="","","Alta"))))</f>
        <v/>
      </c>
      <c r="G529" s="7" t="str">
        <f t="shared" ref="G529:G592" si="127">CONCATENATE(B529,I529)</f>
        <v/>
      </c>
      <c r="H529" s="5" t="str">
        <f t="shared" ref="H529:H592" si="128">IF(ISBLANK(B529),"",IF(B529="ALI",IF(I529="L",7,IF(I529="A",10,15)),IF(B529="AIE",IF(I529="L",5,IF(I529="A",7,10)),IF(B529="SE",IF(I529="L",4,IF(I529="A",5,7)),IF(OR(B529="EE",B529="CE"),IF(I529="L",3,IF(I529="A",4,6)),0)))))</f>
        <v/>
      </c>
      <c r="I529" s="116" t="str">
        <f t="shared" ref="I529:I592" si="129">IF(OR(ISBLANK(D529),ISBLANK(E529)),IF(OR(B529="ALI",B529="AIE"),"L",IF(OR(B529="EE",B529="SE",B529="CE"),"A","")),IF(B529="EE",IF(E529&gt;=3,IF(D529&gt;=5,"H","A"),IF(E529&gt;=2,IF(D529&gt;=16,"H",IF(D529&lt;=4,"L","A")),IF(D529&lt;=15,"L","A"))),IF(OR(B529="SE",B529="CE"),IF(E529&gt;=4,IF(D529&gt;=6,"H","A"),IF(E529&gt;=2,IF(D529&gt;=20,"H",IF(D529&lt;=5,"L","A")),IF(D529&lt;=19,"L","A"))),IF(OR(B529="ALI",B529="AIE"),IF(E529&gt;=6,IF(D529&gt;=20,"H","A"),IF(E529&gt;=2,IF(D529&gt;=51,"H",IF(D529&lt;=19,"L","A")),IF(D529&lt;=50,"L","A"))),""))))</f>
        <v/>
      </c>
      <c r="J529" s="7" t="str">
        <f t="shared" ref="J529:J592" si="130">CONCATENATE(B529,C529)</f>
        <v/>
      </c>
      <c r="K529" s="9" t="str">
        <f t="shared" si="125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5">
      <c r="A530" s="119"/>
      <c r="B530" s="4"/>
      <c r="C530" s="4"/>
      <c r="D530" s="7"/>
      <c r="E530" s="7"/>
      <c r="F530" s="8" t="str">
        <f t="shared" si="126"/>
        <v/>
      </c>
      <c r="G530" s="7" t="str">
        <f t="shared" si="127"/>
        <v/>
      </c>
      <c r="H530" s="5" t="str">
        <f t="shared" si="128"/>
        <v/>
      </c>
      <c r="I530" s="116" t="str">
        <f t="shared" si="129"/>
        <v/>
      </c>
      <c r="J530" s="7" t="str">
        <f t="shared" si="130"/>
        <v/>
      </c>
      <c r="K530" s="9" t="str">
        <f t="shared" si="125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5">
      <c r="A531" s="119"/>
      <c r="B531" s="4"/>
      <c r="C531" s="4"/>
      <c r="D531" s="7"/>
      <c r="E531" s="7"/>
      <c r="F531" s="8" t="str">
        <f t="shared" si="126"/>
        <v/>
      </c>
      <c r="G531" s="7" t="str">
        <f t="shared" si="127"/>
        <v/>
      </c>
      <c r="H531" s="5" t="str">
        <f t="shared" si="128"/>
        <v/>
      </c>
      <c r="I531" s="116" t="str">
        <f t="shared" si="129"/>
        <v/>
      </c>
      <c r="J531" s="7" t="str">
        <f t="shared" si="130"/>
        <v/>
      </c>
      <c r="K531" s="9" t="str">
        <f t="shared" ref="K531:K594" si="131">IF(OR(H531="",H531=0),L531,H531)</f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5">
      <c r="A532" s="119"/>
      <c r="B532" s="4"/>
      <c r="C532" s="4"/>
      <c r="D532" s="7"/>
      <c r="E532" s="7"/>
      <c r="F532" s="8" t="str">
        <f t="shared" si="126"/>
        <v/>
      </c>
      <c r="G532" s="7" t="str">
        <f t="shared" si="127"/>
        <v/>
      </c>
      <c r="H532" s="5" t="str">
        <f t="shared" si="128"/>
        <v/>
      </c>
      <c r="I532" s="116" t="str">
        <f t="shared" si="129"/>
        <v/>
      </c>
      <c r="J532" s="7" t="str">
        <f t="shared" si="130"/>
        <v/>
      </c>
      <c r="K532" s="9" t="str">
        <f t="shared" si="131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5">
      <c r="A533" s="119"/>
      <c r="B533" s="4"/>
      <c r="C533" s="4"/>
      <c r="D533" s="7"/>
      <c r="E533" s="7"/>
      <c r="F533" s="8" t="str">
        <f t="shared" si="126"/>
        <v/>
      </c>
      <c r="G533" s="7" t="str">
        <f t="shared" si="127"/>
        <v/>
      </c>
      <c r="H533" s="5" t="str">
        <f t="shared" si="128"/>
        <v/>
      </c>
      <c r="I533" s="116" t="str">
        <f t="shared" si="129"/>
        <v/>
      </c>
      <c r="J533" s="7" t="str">
        <f t="shared" si="130"/>
        <v/>
      </c>
      <c r="K533" s="9" t="str">
        <f t="shared" si="131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5">
      <c r="A534" s="119"/>
      <c r="B534" s="4"/>
      <c r="C534" s="4"/>
      <c r="D534" s="7"/>
      <c r="E534" s="7"/>
      <c r="F534" s="8" t="str">
        <f t="shared" si="126"/>
        <v/>
      </c>
      <c r="G534" s="7" t="str">
        <f t="shared" si="127"/>
        <v/>
      </c>
      <c r="H534" s="5" t="str">
        <f t="shared" si="128"/>
        <v/>
      </c>
      <c r="I534" s="116" t="str">
        <f t="shared" si="129"/>
        <v/>
      </c>
      <c r="J534" s="7" t="str">
        <f t="shared" si="130"/>
        <v/>
      </c>
      <c r="K534" s="9" t="str">
        <f t="shared" si="131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5">
      <c r="A535" s="119"/>
      <c r="B535" s="4"/>
      <c r="C535" s="4"/>
      <c r="D535" s="7"/>
      <c r="E535" s="7"/>
      <c r="F535" s="8" t="str">
        <f t="shared" si="126"/>
        <v/>
      </c>
      <c r="G535" s="7" t="str">
        <f t="shared" si="127"/>
        <v/>
      </c>
      <c r="H535" s="5" t="str">
        <f t="shared" si="128"/>
        <v/>
      </c>
      <c r="I535" s="116" t="str">
        <f t="shared" si="129"/>
        <v/>
      </c>
      <c r="J535" s="7" t="str">
        <f t="shared" si="130"/>
        <v/>
      </c>
      <c r="K535" s="9" t="str">
        <f t="shared" si="131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5">
      <c r="A536" s="119"/>
      <c r="B536" s="4"/>
      <c r="C536" s="4"/>
      <c r="D536" s="7"/>
      <c r="E536" s="7"/>
      <c r="F536" s="8" t="str">
        <f t="shared" si="126"/>
        <v/>
      </c>
      <c r="G536" s="7" t="str">
        <f t="shared" si="127"/>
        <v/>
      </c>
      <c r="H536" s="5" t="str">
        <f t="shared" si="128"/>
        <v/>
      </c>
      <c r="I536" s="116" t="str">
        <f t="shared" si="129"/>
        <v/>
      </c>
      <c r="J536" s="7" t="str">
        <f t="shared" si="130"/>
        <v/>
      </c>
      <c r="K536" s="9" t="str">
        <f t="shared" si="131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5">
      <c r="A537" s="119"/>
      <c r="B537" s="4"/>
      <c r="C537" s="4"/>
      <c r="D537" s="7"/>
      <c r="E537" s="7"/>
      <c r="F537" s="8" t="str">
        <f t="shared" si="126"/>
        <v/>
      </c>
      <c r="G537" s="7" t="str">
        <f t="shared" si="127"/>
        <v/>
      </c>
      <c r="H537" s="5" t="str">
        <f t="shared" si="128"/>
        <v/>
      </c>
      <c r="I537" s="116" t="str">
        <f t="shared" si="129"/>
        <v/>
      </c>
      <c r="J537" s="7" t="str">
        <f t="shared" si="130"/>
        <v/>
      </c>
      <c r="K537" s="9" t="str">
        <f t="shared" si="131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5">
      <c r="A538" s="119"/>
      <c r="B538" s="4"/>
      <c r="C538" s="4"/>
      <c r="D538" s="7"/>
      <c r="E538" s="7"/>
      <c r="F538" s="8" t="str">
        <f t="shared" si="126"/>
        <v/>
      </c>
      <c r="G538" s="7" t="str">
        <f t="shared" si="127"/>
        <v/>
      </c>
      <c r="H538" s="5" t="str">
        <f t="shared" si="128"/>
        <v/>
      </c>
      <c r="I538" s="116" t="str">
        <f t="shared" si="129"/>
        <v/>
      </c>
      <c r="J538" s="7" t="str">
        <f t="shared" si="130"/>
        <v/>
      </c>
      <c r="K538" s="9" t="str">
        <f t="shared" si="131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5">
      <c r="A539" s="119"/>
      <c r="B539" s="4"/>
      <c r="C539" s="4"/>
      <c r="D539" s="7"/>
      <c r="E539" s="7"/>
      <c r="F539" s="8" t="str">
        <f t="shared" si="126"/>
        <v/>
      </c>
      <c r="G539" s="7" t="str">
        <f t="shared" si="127"/>
        <v/>
      </c>
      <c r="H539" s="5" t="str">
        <f t="shared" si="128"/>
        <v/>
      </c>
      <c r="I539" s="116" t="str">
        <f t="shared" si="129"/>
        <v/>
      </c>
      <c r="J539" s="7" t="str">
        <f t="shared" si="130"/>
        <v/>
      </c>
      <c r="K539" s="9" t="str">
        <f t="shared" si="131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5">
      <c r="A540" s="119"/>
      <c r="B540" s="4"/>
      <c r="C540" s="4"/>
      <c r="D540" s="7"/>
      <c r="E540" s="7"/>
      <c r="F540" s="8" t="str">
        <f t="shared" si="126"/>
        <v/>
      </c>
      <c r="G540" s="7" t="str">
        <f t="shared" si="127"/>
        <v/>
      </c>
      <c r="H540" s="5" t="str">
        <f t="shared" si="128"/>
        <v/>
      </c>
      <c r="I540" s="116" t="str">
        <f t="shared" si="129"/>
        <v/>
      </c>
      <c r="J540" s="7" t="str">
        <f t="shared" si="130"/>
        <v/>
      </c>
      <c r="K540" s="9" t="str">
        <f t="shared" si="131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5">
      <c r="A541" s="119"/>
      <c r="B541" s="4"/>
      <c r="C541" s="4"/>
      <c r="D541" s="7"/>
      <c r="E541" s="7"/>
      <c r="F541" s="8" t="str">
        <f t="shared" si="126"/>
        <v/>
      </c>
      <c r="G541" s="7" t="str">
        <f t="shared" si="127"/>
        <v/>
      </c>
      <c r="H541" s="5" t="str">
        <f t="shared" si="128"/>
        <v/>
      </c>
      <c r="I541" s="116" t="str">
        <f t="shared" si="129"/>
        <v/>
      </c>
      <c r="J541" s="7" t="str">
        <f t="shared" si="130"/>
        <v/>
      </c>
      <c r="K541" s="9" t="str">
        <f t="shared" si="131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5">
      <c r="A542" s="119"/>
      <c r="B542" s="4"/>
      <c r="C542" s="4"/>
      <c r="D542" s="7"/>
      <c r="E542" s="7"/>
      <c r="F542" s="8" t="str">
        <f t="shared" si="126"/>
        <v/>
      </c>
      <c r="G542" s="7" t="str">
        <f t="shared" si="127"/>
        <v/>
      </c>
      <c r="H542" s="5" t="str">
        <f t="shared" si="128"/>
        <v/>
      </c>
      <c r="I542" s="116" t="str">
        <f t="shared" si="129"/>
        <v/>
      </c>
      <c r="J542" s="7" t="str">
        <f t="shared" si="130"/>
        <v/>
      </c>
      <c r="K542" s="9" t="str">
        <f t="shared" si="131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5">
      <c r="A543" s="119"/>
      <c r="B543" s="4"/>
      <c r="C543" s="4"/>
      <c r="D543" s="7"/>
      <c r="E543" s="7"/>
      <c r="F543" s="8" t="str">
        <f t="shared" si="126"/>
        <v/>
      </c>
      <c r="G543" s="7" t="str">
        <f t="shared" si="127"/>
        <v/>
      </c>
      <c r="H543" s="5" t="str">
        <f t="shared" si="128"/>
        <v/>
      </c>
      <c r="I543" s="116" t="str">
        <f t="shared" si="129"/>
        <v/>
      </c>
      <c r="J543" s="7" t="str">
        <f t="shared" si="130"/>
        <v/>
      </c>
      <c r="K543" s="9" t="str">
        <f t="shared" si="131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5">
      <c r="A544" s="119"/>
      <c r="B544" s="4"/>
      <c r="C544" s="4"/>
      <c r="D544" s="7"/>
      <c r="E544" s="7"/>
      <c r="F544" s="8" t="str">
        <f t="shared" si="126"/>
        <v/>
      </c>
      <c r="G544" s="7" t="str">
        <f t="shared" si="127"/>
        <v/>
      </c>
      <c r="H544" s="5" t="str">
        <f t="shared" si="128"/>
        <v/>
      </c>
      <c r="I544" s="116" t="str">
        <f t="shared" si="129"/>
        <v/>
      </c>
      <c r="J544" s="7" t="str">
        <f t="shared" si="130"/>
        <v/>
      </c>
      <c r="K544" s="9" t="str">
        <f t="shared" si="131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5">
      <c r="A545" s="119"/>
      <c r="B545" s="4"/>
      <c r="C545" s="4"/>
      <c r="D545" s="7"/>
      <c r="E545" s="7"/>
      <c r="F545" s="8" t="str">
        <f t="shared" si="126"/>
        <v/>
      </c>
      <c r="G545" s="7" t="str">
        <f t="shared" si="127"/>
        <v/>
      </c>
      <c r="H545" s="5" t="str">
        <f t="shared" si="128"/>
        <v/>
      </c>
      <c r="I545" s="116" t="str">
        <f t="shared" si="129"/>
        <v/>
      </c>
      <c r="J545" s="7" t="str">
        <f t="shared" si="130"/>
        <v/>
      </c>
      <c r="K545" s="9" t="str">
        <f t="shared" si="131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5">
      <c r="A546" s="119"/>
      <c r="B546" s="4"/>
      <c r="C546" s="4"/>
      <c r="D546" s="7"/>
      <c r="E546" s="7"/>
      <c r="F546" s="8" t="str">
        <f t="shared" si="126"/>
        <v/>
      </c>
      <c r="G546" s="7" t="str">
        <f t="shared" si="127"/>
        <v/>
      </c>
      <c r="H546" s="5" t="str">
        <f t="shared" si="128"/>
        <v/>
      </c>
      <c r="I546" s="116" t="str">
        <f t="shared" si="129"/>
        <v/>
      </c>
      <c r="J546" s="7" t="str">
        <f t="shared" si="130"/>
        <v/>
      </c>
      <c r="K546" s="9" t="str">
        <f t="shared" si="131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5">
      <c r="A547" s="119"/>
      <c r="B547" s="4"/>
      <c r="C547" s="4"/>
      <c r="D547" s="7"/>
      <c r="E547" s="7"/>
      <c r="F547" s="8" t="str">
        <f t="shared" si="126"/>
        <v/>
      </c>
      <c r="G547" s="7" t="str">
        <f t="shared" si="127"/>
        <v/>
      </c>
      <c r="H547" s="5" t="str">
        <f t="shared" si="128"/>
        <v/>
      </c>
      <c r="I547" s="116" t="str">
        <f t="shared" si="129"/>
        <v/>
      </c>
      <c r="J547" s="7" t="str">
        <f t="shared" si="130"/>
        <v/>
      </c>
      <c r="K547" s="9" t="str">
        <f t="shared" si="131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5">
      <c r="A548" s="119"/>
      <c r="B548" s="4"/>
      <c r="C548" s="4"/>
      <c r="D548" s="7"/>
      <c r="E548" s="7"/>
      <c r="F548" s="8" t="str">
        <f t="shared" si="126"/>
        <v/>
      </c>
      <c r="G548" s="7" t="str">
        <f t="shared" si="127"/>
        <v/>
      </c>
      <c r="H548" s="5" t="str">
        <f t="shared" si="128"/>
        <v/>
      </c>
      <c r="I548" s="116" t="str">
        <f t="shared" si="129"/>
        <v/>
      </c>
      <c r="J548" s="7" t="str">
        <f t="shared" si="130"/>
        <v/>
      </c>
      <c r="K548" s="9" t="str">
        <f t="shared" si="131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5">
      <c r="A549" s="119"/>
      <c r="B549" s="4"/>
      <c r="C549" s="4"/>
      <c r="D549" s="7"/>
      <c r="E549" s="7"/>
      <c r="F549" s="8" t="str">
        <f t="shared" si="126"/>
        <v/>
      </c>
      <c r="G549" s="7" t="str">
        <f t="shared" si="127"/>
        <v/>
      </c>
      <c r="H549" s="5" t="str">
        <f t="shared" si="128"/>
        <v/>
      </c>
      <c r="I549" s="116" t="str">
        <f t="shared" si="129"/>
        <v/>
      </c>
      <c r="J549" s="7" t="str">
        <f t="shared" si="130"/>
        <v/>
      </c>
      <c r="K549" s="9" t="str">
        <f t="shared" si="131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5">
      <c r="A550" s="119"/>
      <c r="B550" s="4"/>
      <c r="C550" s="4"/>
      <c r="D550" s="7"/>
      <c r="E550" s="7"/>
      <c r="F550" s="8" t="str">
        <f t="shared" si="126"/>
        <v/>
      </c>
      <c r="G550" s="7" t="str">
        <f t="shared" si="127"/>
        <v/>
      </c>
      <c r="H550" s="5" t="str">
        <f t="shared" si="128"/>
        <v/>
      </c>
      <c r="I550" s="116" t="str">
        <f t="shared" si="129"/>
        <v/>
      </c>
      <c r="J550" s="7" t="str">
        <f t="shared" si="130"/>
        <v/>
      </c>
      <c r="K550" s="9" t="str">
        <f t="shared" si="131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5">
      <c r="A551" s="119"/>
      <c r="B551" s="4"/>
      <c r="C551" s="4"/>
      <c r="D551" s="7"/>
      <c r="E551" s="7"/>
      <c r="F551" s="8" t="str">
        <f t="shared" si="126"/>
        <v/>
      </c>
      <c r="G551" s="7" t="str">
        <f t="shared" si="127"/>
        <v/>
      </c>
      <c r="H551" s="5" t="str">
        <f t="shared" si="128"/>
        <v/>
      </c>
      <c r="I551" s="116" t="str">
        <f t="shared" si="129"/>
        <v/>
      </c>
      <c r="J551" s="7" t="str">
        <f t="shared" si="130"/>
        <v/>
      </c>
      <c r="K551" s="9" t="str">
        <f t="shared" si="131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5">
      <c r="A552" s="119"/>
      <c r="B552" s="4"/>
      <c r="C552" s="4"/>
      <c r="D552" s="7"/>
      <c r="E552" s="7"/>
      <c r="F552" s="8" t="str">
        <f t="shared" si="126"/>
        <v/>
      </c>
      <c r="G552" s="7" t="str">
        <f t="shared" si="127"/>
        <v/>
      </c>
      <c r="H552" s="5" t="str">
        <f t="shared" si="128"/>
        <v/>
      </c>
      <c r="I552" s="116" t="str">
        <f t="shared" si="129"/>
        <v/>
      </c>
      <c r="J552" s="7" t="str">
        <f t="shared" si="130"/>
        <v/>
      </c>
      <c r="K552" s="9" t="str">
        <f t="shared" si="131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5">
      <c r="A553" s="119"/>
      <c r="B553" s="4"/>
      <c r="C553" s="4"/>
      <c r="D553" s="7"/>
      <c r="E553" s="7"/>
      <c r="F553" s="8" t="str">
        <f t="shared" si="126"/>
        <v/>
      </c>
      <c r="G553" s="7" t="str">
        <f t="shared" si="127"/>
        <v/>
      </c>
      <c r="H553" s="5" t="str">
        <f t="shared" si="128"/>
        <v/>
      </c>
      <c r="I553" s="116" t="str">
        <f t="shared" si="129"/>
        <v/>
      </c>
      <c r="J553" s="7" t="str">
        <f t="shared" si="130"/>
        <v/>
      </c>
      <c r="K553" s="9" t="str">
        <f t="shared" si="131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5">
      <c r="A554" s="119"/>
      <c r="B554" s="4"/>
      <c r="C554" s="4"/>
      <c r="D554" s="7"/>
      <c r="E554" s="7"/>
      <c r="F554" s="8" t="str">
        <f t="shared" si="126"/>
        <v/>
      </c>
      <c r="G554" s="7" t="str">
        <f t="shared" si="127"/>
        <v/>
      </c>
      <c r="H554" s="5" t="str">
        <f t="shared" si="128"/>
        <v/>
      </c>
      <c r="I554" s="116" t="str">
        <f t="shared" si="129"/>
        <v/>
      </c>
      <c r="J554" s="7" t="str">
        <f t="shared" si="130"/>
        <v/>
      </c>
      <c r="K554" s="9" t="str">
        <f t="shared" si="131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5">
      <c r="A555" s="119"/>
      <c r="B555" s="4"/>
      <c r="C555" s="4"/>
      <c r="D555" s="7"/>
      <c r="E555" s="7"/>
      <c r="F555" s="8" t="str">
        <f t="shared" si="126"/>
        <v/>
      </c>
      <c r="G555" s="7" t="str">
        <f t="shared" si="127"/>
        <v/>
      </c>
      <c r="H555" s="5" t="str">
        <f t="shared" si="128"/>
        <v/>
      </c>
      <c r="I555" s="116" t="str">
        <f t="shared" si="129"/>
        <v/>
      </c>
      <c r="J555" s="7" t="str">
        <f t="shared" si="130"/>
        <v/>
      </c>
      <c r="K555" s="9" t="str">
        <f t="shared" si="131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5">
      <c r="A556" s="119"/>
      <c r="B556" s="4"/>
      <c r="C556" s="4"/>
      <c r="D556" s="7"/>
      <c r="E556" s="7"/>
      <c r="F556" s="8" t="str">
        <f t="shared" si="126"/>
        <v/>
      </c>
      <c r="G556" s="7" t="str">
        <f t="shared" si="127"/>
        <v/>
      </c>
      <c r="H556" s="5" t="str">
        <f t="shared" si="128"/>
        <v/>
      </c>
      <c r="I556" s="116" t="str">
        <f t="shared" si="129"/>
        <v/>
      </c>
      <c r="J556" s="7" t="str">
        <f t="shared" si="130"/>
        <v/>
      </c>
      <c r="K556" s="9" t="str">
        <f t="shared" si="131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5">
      <c r="A557" s="119"/>
      <c r="B557" s="4"/>
      <c r="C557" s="4"/>
      <c r="D557" s="7"/>
      <c r="E557" s="7"/>
      <c r="F557" s="8" t="str">
        <f t="shared" si="126"/>
        <v/>
      </c>
      <c r="G557" s="7" t="str">
        <f t="shared" si="127"/>
        <v/>
      </c>
      <c r="H557" s="5" t="str">
        <f t="shared" si="128"/>
        <v/>
      </c>
      <c r="I557" s="116" t="str">
        <f t="shared" si="129"/>
        <v/>
      </c>
      <c r="J557" s="7" t="str">
        <f t="shared" si="130"/>
        <v/>
      </c>
      <c r="K557" s="9" t="str">
        <f t="shared" si="131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5">
      <c r="A558" s="119"/>
      <c r="B558" s="4"/>
      <c r="C558" s="4"/>
      <c r="D558" s="7"/>
      <c r="E558" s="7"/>
      <c r="F558" s="8" t="str">
        <f t="shared" si="126"/>
        <v/>
      </c>
      <c r="G558" s="7" t="str">
        <f t="shared" si="127"/>
        <v/>
      </c>
      <c r="H558" s="5" t="str">
        <f t="shared" si="128"/>
        <v/>
      </c>
      <c r="I558" s="116" t="str">
        <f t="shared" si="129"/>
        <v/>
      </c>
      <c r="J558" s="7" t="str">
        <f t="shared" si="130"/>
        <v/>
      </c>
      <c r="K558" s="9" t="str">
        <f t="shared" si="131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5">
      <c r="A559" s="119"/>
      <c r="B559" s="4"/>
      <c r="C559" s="4"/>
      <c r="D559" s="7"/>
      <c r="E559" s="7"/>
      <c r="F559" s="8" t="str">
        <f t="shared" si="126"/>
        <v/>
      </c>
      <c r="G559" s="7" t="str">
        <f t="shared" si="127"/>
        <v/>
      </c>
      <c r="H559" s="5" t="str">
        <f t="shared" si="128"/>
        <v/>
      </c>
      <c r="I559" s="116" t="str">
        <f t="shared" si="129"/>
        <v/>
      </c>
      <c r="J559" s="7" t="str">
        <f t="shared" si="130"/>
        <v/>
      </c>
      <c r="K559" s="9" t="str">
        <f t="shared" si="131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5">
      <c r="A560" s="119"/>
      <c r="B560" s="4"/>
      <c r="C560" s="4"/>
      <c r="D560" s="7"/>
      <c r="E560" s="7"/>
      <c r="F560" s="8" t="str">
        <f t="shared" si="126"/>
        <v/>
      </c>
      <c r="G560" s="7" t="str">
        <f t="shared" si="127"/>
        <v/>
      </c>
      <c r="H560" s="5" t="str">
        <f t="shared" si="128"/>
        <v/>
      </c>
      <c r="I560" s="116" t="str">
        <f t="shared" si="129"/>
        <v/>
      </c>
      <c r="J560" s="7" t="str">
        <f t="shared" si="130"/>
        <v/>
      </c>
      <c r="K560" s="9" t="str">
        <f t="shared" si="131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5">
      <c r="A561" s="119"/>
      <c r="B561" s="4"/>
      <c r="C561" s="4"/>
      <c r="D561" s="7"/>
      <c r="E561" s="7"/>
      <c r="F561" s="8" t="str">
        <f t="shared" si="126"/>
        <v/>
      </c>
      <c r="G561" s="7" t="str">
        <f t="shared" si="127"/>
        <v/>
      </c>
      <c r="H561" s="5" t="str">
        <f t="shared" si="128"/>
        <v/>
      </c>
      <c r="I561" s="116" t="str">
        <f t="shared" si="129"/>
        <v/>
      </c>
      <c r="J561" s="7" t="str">
        <f t="shared" si="130"/>
        <v/>
      </c>
      <c r="K561" s="9" t="str">
        <f t="shared" si="131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5">
      <c r="A562" s="119"/>
      <c r="B562" s="4"/>
      <c r="C562" s="4"/>
      <c r="D562" s="7"/>
      <c r="E562" s="7"/>
      <c r="F562" s="8" t="str">
        <f t="shared" si="126"/>
        <v/>
      </c>
      <c r="G562" s="7" t="str">
        <f t="shared" si="127"/>
        <v/>
      </c>
      <c r="H562" s="5" t="str">
        <f t="shared" si="128"/>
        <v/>
      </c>
      <c r="I562" s="116" t="str">
        <f t="shared" si="129"/>
        <v/>
      </c>
      <c r="J562" s="7" t="str">
        <f t="shared" si="130"/>
        <v/>
      </c>
      <c r="K562" s="9" t="str">
        <f t="shared" si="131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5">
      <c r="A563" s="119"/>
      <c r="B563" s="4"/>
      <c r="C563" s="4"/>
      <c r="D563" s="7"/>
      <c r="E563" s="7"/>
      <c r="F563" s="8" t="str">
        <f t="shared" si="126"/>
        <v/>
      </c>
      <c r="G563" s="7" t="str">
        <f t="shared" si="127"/>
        <v/>
      </c>
      <c r="H563" s="5" t="str">
        <f t="shared" si="128"/>
        <v/>
      </c>
      <c r="I563" s="116" t="str">
        <f t="shared" si="129"/>
        <v/>
      </c>
      <c r="J563" s="7" t="str">
        <f t="shared" si="130"/>
        <v/>
      </c>
      <c r="K563" s="9" t="str">
        <f t="shared" si="131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5">
      <c r="A564" s="119"/>
      <c r="B564" s="4"/>
      <c r="C564" s="4"/>
      <c r="D564" s="7"/>
      <c r="E564" s="7"/>
      <c r="F564" s="8" t="str">
        <f t="shared" si="126"/>
        <v/>
      </c>
      <c r="G564" s="7" t="str">
        <f t="shared" si="127"/>
        <v/>
      </c>
      <c r="H564" s="5" t="str">
        <f t="shared" si="128"/>
        <v/>
      </c>
      <c r="I564" s="116" t="str">
        <f t="shared" si="129"/>
        <v/>
      </c>
      <c r="J564" s="7" t="str">
        <f t="shared" si="130"/>
        <v/>
      </c>
      <c r="K564" s="9" t="str">
        <f t="shared" si="131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5">
      <c r="A565" s="119"/>
      <c r="B565" s="4"/>
      <c r="C565" s="4"/>
      <c r="D565" s="7"/>
      <c r="E565" s="7"/>
      <c r="F565" s="8" t="str">
        <f t="shared" si="126"/>
        <v/>
      </c>
      <c r="G565" s="7" t="str">
        <f t="shared" si="127"/>
        <v/>
      </c>
      <c r="H565" s="5" t="str">
        <f t="shared" si="128"/>
        <v/>
      </c>
      <c r="I565" s="116" t="str">
        <f t="shared" si="129"/>
        <v/>
      </c>
      <c r="J565" s="7" t="str">
        <f t="shared" si="130"/>
        <v/>
      </c>
      <c r="K565" s="9" t="str">
        <f t="shared" si="131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5">
      <c r="A566" s="119"/>
      <c r="B566" s="4"/>
      <c r="C566" s="4"/>
      <c r="D566" s="7"/>
      <c r="E566" s="7"/>
      <c r="F566" s="8" t="str">
        <f t="shared" si="126"/>
        <v/>
      </c>
      <c r="G566" s="7" t="str">
        <f t="shared" si="127"/>
        <v/>
      </c>
      <c r="H566" s="5" t="str">
        <f t="shared" si="128"/>
        <v/>
      </c>
      <c r="I566" s="116" t="str">
        <f t="shared" si="129"/>
        <v/>
      </c>
      <c r="J566" s="7" t="str">
        <f t="shared" si="130"/>
        <v/>
      </c>
      <c r="K566" s="9" t="str">
        <f t="shared" si="131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5">
      <c r="A567" s="119"/>
      <c r="B567" s="4"/>
      <c r="C567" s="4"/>
      <c r="D567" s="7"/>
      <c r="E567" s="7"/>
      <c r="F567" s="8" t="str">
        <f t="shared" si="126"/>
        <v/>
      </c>
      <c r="G567" s="7" t="str">
        <f t="shared" si="127"/>
        <v/>
      </c>
      <c r="H567" s="5" t="str">
        <f t="shared" si="128"/>
        <v/>
      </c>
      <c r="I567" s="116" t="str">
        <f t="shared" si="129"/>
        <v/>
      </c>
      <c r="J567" s="7" t="str">
        <f t="shared" si="130"/>
        <v/>
      </c>
      <c r="K567" s="9" t="str">
        <f t="shared" si="131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5">
      <c r="A568" s="119"/>
      <c r="B568" s="4"/>
      <c r="C568" s="4"/>
      <c r="D568" s="7"/>
      <c r="E568" s="7"/>
      <c r="F568" s="8" t="str">
        <f t="shared" si="126"/>
        <v/>
      </c>
      <c r="G568" s="7" t="str">
        <f t="shared" si="127"/>
        <v/>
      </c>
      <c r="H568" s="5" t="str">
        <f t="shared" si="128"/>
        <v/>
      </c>
      <c r="I568" s="116" t="str">
        <f t="shared" si="129"/>
        <v/>
      </c>
      <c r="J568" s="7" t="str">
        <f t="shared" si="130"/>
        <v/>
      </c>
      <c r="K568" s="9" t="str">
        <f t="shared" si="131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5">
      <c r="A569" s="119"/>
      <c r="B569" s="4"/>
      <c r="C569" s="4"/>
      <c r="D569" s="7"/>
      <c r="E569" s="7"/>
      <c r="F569" s="8" t="str">
        <f t="shared" si="126"/>
        <v/>
      </c>
      <c r="G569" s="7" t="str">
        <f t="shared" si="127"/>
        <v/>
      </c>
      <c r="H569" s="5" t="str">
        <f t="shared" si="128"/>
        <v/>
      </c>
      <c r="I569" s="116" t="str">
        <f t="shared" si="129"/>
        <v/>
      </c>
      <c r="J569" s="7" t="str">
        <f t="shared" si="130"/>
        <v/>
      </c>
      <c r="K569" s="9" t="str">
        <f t="shared" si="131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5">
      <c r="A570" s="119"/>
      <c r="B570" s="4"/>
      <c r="C570" s="4"/>
      <c r="D570" s="7"/>
      <c r="E570" s="7"/>
      <c r="F570" s="8" t="str">
        <f t="shared" si="126"/>
        <v/>
      </c>
      <c r="G570" s="7" t="str">
        <f t="shared" si="127"/>
        <v/>
      </c>
      <c r="H570" s="5" t="str">
        <f t="shared" si="128"/>
        <v/>
      </c>
      <c r="I570" s="116" t="str">
        <f t="shared" si="129"/>
        <v/>
      </c>
      <c r="J570" s="7" t="str">
        <f t="shared" si="130"/>
        <v/>
      </c>
      <c r="K570" s="9" t="str">
        <f t="shared" si="131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5">
      <c r="A571" s="119"/>
      <c r="B571" s="4"/>
      <c r="C571" s="4"/>
      <c r="D571" s="7"/>
      <c r="E571" s="7"/>
      <c r="F571" s="8" t="str">
        <f t="shared" si="126"/>
        <v/>
      </c>
      <c r="G571" s="7" t="str">
        <f t="shared" si="127"/>
        <v/>
      </c>
      <c r="H571" s="5" t="str">
        <f t="shared" si="128"/>
        <v/>
      </c>
      <c r="I571" s="116" t="str">
        <f t="shared" si="129"/>
        <v/>
      </c>
      <c r="J571" s="7" t="str">
        <f t="shared" si="130"/>
        <v/>
      </c>
      <c r="K571" s="9" t="str">
        <f t="shared" si="131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5">
      <c r="A572" s="119"/>
      <c r="B572" s="4"/>
      <c r="C572" s="4"/>
      <c r="D572" s="7"/>
      <c r="E572" s="7"/>
      <c r="F572" s="8" t="str">
        <f t="shared" si="126"/>
        <v/>
      </c>
      <c r="G572" s="7" t="str">
        <f t="shared" si="127"/>
        <v/>
      </c>
      <c r="H572" s="5" t="str">
        <f t="shared" si="128"/>
        <v/>
      </c>
      <c r="I572" s="116" t="str">
        <f t="shared" si="129"/>
        <v/>
      </c>
      <c r="J572" s="7" t="str">
        <f t="shared" si="130"/>
        <v/>
      </c>
      <c r="K572" s="9" t="str">
        <f t="shared" si="131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5">
      <c r="A573" s="119"/>
      <c r="B573" s="4"/>
      <c r="C573" s="4"/>
      <c r="D573" s="7"/>
      <c r="E573" s="7"/>
      <c r="F573" s="8" t="str">
        <f t="shared" si="126"/>
        <v/>
      </c>
      <c r="G573" s="7" t="str">
        <f t="shared" si="127"/>
        <v/>
      </c>
      <c r="H573" s="5" t="str">
        <f t="shared" si="128"/>
        <v/>
      </c>
      <c r="I573" s="116" t="str">
        <f t="shared" si="129"/>
        <v/>
      </c>
      <c r="J573" s="7" t="str">
        <f t="shared" si="130"/>
        <v/>
      </c>
      <c r="K573" s="9" t="str">
        <f t="shared" si="131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5">
      <c r="A574" s="119"/>
      <c r="B574" s="4"/>
      <c r="C574" s="4"/>
      <c r="D574" s="7"/>
      <c r="E574" s="7"/>
      <c r="F574" s="8" t="str">
        <f t="shared" si="126"/>
        <v/>
      </c>
      <c r="G574" s="7" t="str">
        <f t="shared" si="127"/>
        <v/>
      </c>
      <c r="H574" s="5" t="str">
        <f t="shared" si="128"/>
        <v/>
      </c>
      <c r="I574" s="116" t="str">
        <f t="shared" si="129"/>
        <v/>
      </c>
      <c r="J574" s="7" t="str">
        <f t="shared" si="130"/>
        <v/>
      </c>
      <c r="K574" s="9" t="str">
        <f t="shared" si="131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5">
      <c r="A575" s="119"/>
      <c r="B575" s="4"/>
      <c r="C575" s="4"/>
      <c r="D575" s="7"/>
      <c r="E575" s="7"/>
      <c r="F575" s="8" t="str">
        <f t="shared" si="126"/>
        <v/>
      </c>
      <c r="G575" s="7" t="str">
        <f t="shared" si="127"/>
        <v/>
      </c>
      <c r="H575" s="5" t="str">
        <f t="shared" si="128"/>
        <v/>
      </c>
      <c r="I575" s="116" t="str">
        <f t="shared" si="129"/>
        <v/>
      </c>
      <c r="J575" s="7" t="str">
        <f t="shared" si="130"/>
        <v/>
      </c>
      <c r="K575" s="9" t="str">
        <f t="shared" si="131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5">
      <c r="A576" s="119"/>
      <c r="B576" s="4"/>
      <c r="C576" s="4"/>
      <c r="D576" s="7"/>
      <c r="E576" s="7"/>
      <c r="F576" s="8" t="str">
        <f t="shared" si="126"/>
        <v/>
      </c>
      <c r="G576" s="7" t="str">
        <f t="shared" si="127"/>
        <v/>
      </c>
      <c r="H576" s="5" t="str">
        <f t="shared" si="128"/>
        <v/>
      </c>
      <c r="I576" s="116" t="str">
        <f t="shared" si="129"/>
        <v/>
      </c>
      <c r="J576" s="7" t="str">
        <f t="shared" si="130"/>
        <v/>
      </c>
      <c r="K576" s="9" t="str">
        <f t="shared" si="131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5">
      <c r="A577" s="119"/>
      <c r="B577" s="4"/>
      <c r="C577" s="4"/>
      <c r="D577" s="7"/>
      <c r="E577" s="7"/>
      <c r="F577" s="8" t="str">
        <f t="shared" si="126"/>
        <v/>
      </c>
      <c r="G577" s="7" t="str">
        <f t="shared" si="127"/>
        <v/>
      </c>
      <c r="H577" s="5" t="str">
        <f t="shared" si="128"/>
        <v/>
      </c>
      <c r="I577" s="116" t="str">
        <f t="shared" si="129"/>
        <v/>
      </c>
      <c r="J577" s="7" t="str">
        <f t="shared" si="130"/>
        <v/>
      </c>
      <c r="K577" s="9" t="str">
        <f t="shared" si="131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5">
      <c r="A578" s="119"/>
      <c r="B578" s="4"/>
      <c r="C578" s="4"/>
      <c r="D578" s="7"/>
      <c r="E578" s="7"/>
      <c r="F578" s="8" t="str">
        <f t="shared" si="126"/>
        <v/>
      </c>
      <c r="G578" s="7" t="str">
        <f t="shared" si="127"/>
        <v/>
      </c>
      <c r="H578" s="5" t="str">
        <f t="shared" si="128"/>
        <v/>
      </c>
      <c r="I578" s="116" t="str">
        <f t="shared" si="129"/>
        <v/>
      </c>
      <c r="J578" s="7" t="str">
        <f t="shared" si="130"/>
        <v/>
      </c>
      <c r="K578" s="9" t="str">
        <f t="shared" si="131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5">
      <c r="A579" s="119"/>
      <c r="B579" s="4"/>
      <c r="C579" s="4"/>
      <c r="D579" s="7"/>
      <c r="E579" s="7"/>
      <c r="F579" s="8" t="str">
        <f t="shared" si="126"/>
        <v/>
      </c>
      <c r="G579" s="7" t="str">
        <f t="shared" si="127"/>
        <v/>
      </c>
      <c r="H579" s="5" t="str">
        <f t="shared" si="128"/>
        <v/>
      </c>
      <c r="I579" s="116" t="str">
        <f t="shared" si="129"/>
        <v/>
      </c>
      <c r="J579" s="7" t="str">
        <f t="shared" si="130"/>
        <v/>
      </c>
      <c r="K579" s="9" t="str">
        <f t="shared" si="131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5">
      <c r="A580" s="119"/>
      <c r="B580" s="4"/>
      <c r="C580" s="4"/>
      <c r="D580" s="7"/>
      <c r="E580" s="7"/>
      <c r="F580" s="8" t="str">
        <f t="shared" si="126"/>
        <v/>
      </c>
      <c r="G580" s="7" t="str">
        <f t="shared" si="127"/>
        <v/>
      </c>
      <c r="H580" s="5" t="str">
        <f t="shared" si="128"/>
        <v/>
      </c>
      <c r="I580" s="116" t="str">
        <f t="shared" si="129"/>
        <v/>
      </c>
      <c r="J580" s="7" t="str">
        <f t="shared" si="130"/>
        <v/>
      </c>
      <c r="K580" s="9" t="str">
        <f t="shared" si="131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5">
      <c r="A581" s="119"/>
      <c r="B581" s="4"/>
      <c r="C581" s="4"/>
      <c r="D581" s="7"/>
      <c r="E581" s="7"/>
      <c r="F581" s="8" t="str">
        <f t="shared" si="126"/>
        <v/>
      </c>
      <c r="G581" s="7" t="str">
        <f t="shared" si="127"/>
        <v/>
      </c>
      <c r="H581" s="5" t="str">
        <f t="shared" si="128"/>
        <v/>
      </c>
      <c r="I581" s="116" t="str">
        <f t="shared" si="129"/>
        <v/>
      </c>
      <c r="J581" s="7" t="str">
        <f t="shared" si="130"/>
        <v/>
      </c>
      <c r="K581" s="9" t="str">
        <f t="shared" si="131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5">
      <c r="A582" s="119"/>
      <c r="B582" s="4"/>
      <c r="C582" s="4"/>
      <c r="D582" s="7"/>
      <c r="E582" s="7"/>
      <c r="F582" s="8" t="str">
        <f t="shared" si="126"/>
        <v/>
      </c>
      <c r="G582" s="7" t="str">
        <f t="shared" si="127"/>
        <v/>
      </c>
      <c r="H582" s="5" t="str">
        <f t="shared" si="128"/>
        <v/>
      </c>
      <c r="I582" s="116" t="str">
        <f t="shared" si="129"/>
        <v/>
      </c>
      <c r="J582" s="7" t="str">
        <f t="shared" si="130"/>
        <v/>
      </c>
      <c r="K582" s="9" t="str">
        <f t="shared" si="131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5">
      <c r="A583" s="119"/>
      <c r="B583" s="4"/>
      <c r="C583" s="4"/>
      <c r="D583" s="7"/>
      <c r="E583" s="7"/>
      <c r="F583" s="8" t="str">
        <f t="shared" si="126"/>
        <v/>
      </c>
      <c r="G583" s="7" t="str">
        <f t="shared" si="127"/>
        <v/>
      </c>
      <c r="H583" s="5" t="str">
        <f t="shared" si="128"/>
        <v/>
      </c>
      <c r="I583" s="116" t="str">
        <f t="shared" si="129"/>
        <v/>
      </c>
      <c r="J583" s="7" t="str">
        <f t="shared" si="130"/>
        <v/>
      </c>
      <c r="K583" s="9" t="str">
        <f t="shared" si="131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5">
      <c r="A584" s="119"/>
      <c r="B584" s="4"/>
      <c r="C584" s="4"/>
      <c r="D584" s="7"/>
      <c r="E584" s="7"/>
      <c r="F584" s="8" t="str">
        <f t="shared" si="126"/>
        <v/>
      </c>
      <c r="G584" s="7" t="str">
        <f t="shared" si="127"/>
        <v/>
      </c>
      <c r="H584" s="5" t="str">
        <f t="shared" si="128"/>
        <v/>
      </c>
      <c r="I584" s="116" t="str">
        <f t="shared" si="129"/>
        <v/>
      </c>
      <c r="J584" s="7" t="str">
        <f t="shared" si="130"/>
        <v/>
      </c>
      <c r="K584" s="9" t="str">
        <f t="shared" si="131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5">
      <c r="A585" s="119"/>
      <c r="B585" s="4"/>
      <c r="C585" s="4"/>
      <c r="D585" s="7"/>
      <c r="E585" s="7"/>
      <c r="F585" s="8" t="str">
        <f t="shared" si="126"/>
        <v/>
      </c>
      <c r="G585" s="7" t="str">
        <f t="shared" si="127"/>
        <v/>
      </c>
      <c r="H585" s="5" t="str">
        <f t="shared" si="128"/>
        <v/>
      </c>
      <c r="I585" s="116" t="str">
        <f t="shared" si="129"/>
        <v/>
      </c>
      <c r="J585" s="7" t="str">
        <f t="shared" si="130"/>
        <v/>
      </c>
      <c r="K585" s="9" t="str">
        <f t="shared" si="131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5">
      <c r="A586" s="119"/>
      <c r="B586" s="4"/>
      <c r="C586" s="4"/>
      <c r="D586" s="7"/>
      <c r="E586" s="7"/>
      <c r="F586" s="8" t="str">
        <f t="shared" si="126"/>
        <v/>
      </c>
      <c r="G586" s="7" t="str">
        <f t="shared" si="127"/>
        <v/>
      </c>
      <c r="H586" s="5" t="str">
        <f t="shared" si="128"/>
        <v/>
      </c>
      <c r="I586" s="116" t="str">
        <f t="shared" si="129"/>
        <v/>
      </c>
      <c r="J586" s="7" t="str">
        <f t="shared" si="130"/>
        <v/>
      </c>
      <c r="K586" s="9" t="str">
        <f t="shared" si="131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5">
      <c r="A587" s="119"/>
      <c r="B587" s="4"/>
      <c r="C587" s="4"/>
      <c r="D587" s="7"/>
      <c r="E587" s="7"/>
      <c r="F587" s="8" t="str">
        <f t="shared" si="126"/>
        <v/>
      </c>
      <c r="G587" s="7" t="str">
        <f t="shared" si="127"/>
        <v/>
      </c>
      <c r="H587" s="5" t="str">
        <f t="shared" si="128"/>
        <v/>
      </c>
      <c r="I587" s="116" t="str">
        <f t="shared" si="129"/>
        <v/>
      </c>
      <c r="J587" s="7" t="str">
        <f t="shared" si="130"/>
        <v/>
      </c>
      <c r="K587" s="9" t="str">
        <f t="shared" si="131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5">
      <c r="A588" s="119"/>
      <c r="B588" s="4"/>
      <c r="C588" s="4"/>
      <c r="D588" s="7"/>
      <c r="E588" s="7"/>
      <c r="F588" s="8" t="str">
        <f t="shared" si="126"/>
        <v/>
      </c>
      <c r="G588" s="7" t="str">
        <f t="shared" si="127"/>
        <v/>
      </c>
      <c r="H588" s="5" t="str">
        <f t="shared" si="128"/>
        <v/>
      </c>
      <c r="I588" s="116" t="str">
        <f t="shared" si="129"/>
        <v/>
      </c>
      <c r="J588" s="7" t="str">
        <f t="shared" si="130"/>
        <v/>
      </c>
      <c r="K588" s="9" t="str">
        <f t="shared" si="131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5">
      <c r="A589" s="119"/>
      <c r="B589" s="4"/>
      <c r="C589" s="4"/>
      <c r="D589" s="7"/>
      <c r="E589" s="7"/>
      <c r="F589" s="8" t="str">
        <f t="shared" si="126"/>
        <v/>
      </c>
      <c r="G589" s="7" t="str">
        <f t="shared" si="127"/>
        <v/>
      </c>
      <c r="H589" s="5" t="str">
        <f t="shared" si="128"/>
        <v/>
      </c>
      <c r="I589" s="116" t="str">
        <f t="shared" si="129"/>
        <v/>
      </c>
      <c r="J589" s="7" t="str">
        <f t="shared" si="130"/>
        <v/>
      </c>
      <c r="K589" s="9" t="str">
        <f t="shared" si="131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5">
      <c r="A590" s="119"/>
      <c r="B590" s="4"/>
      <c r="C590" s="4"/>
      <c r="D590" s="7"/>
      <c r="E590" s="7"/>
      <c r="F590" s="8" t="str">
        <f t="shared" si="126"/>
        <v/>
      </c>
      <c r="G590" s="7" t="str">
        <f t="shared" si="127"/>
        <v/>
      </c>
      <c r="H590" s="5" t="str">
        <f t="shared" si="128"/>
        <v/>
      </c>
      <c r="I590" s="116" t="str">
        <f t="shared" si="129"/>
        <v/>
      </c>
      <c r="J590" s="7" t="str">
        <f t="shared" si="130"/>
        <v/>
      </c>
      <c r="K590" s="9" t="str">
        <f t="shared" si="131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5">
      <c r="A591" s="119"/>
      <c r="B591" s="4"/>
      <c r="C591" s="4"/>
      <c r="D591" s="7"/>
      <c r="E591" s="7"/>
      <c r="F591" s="8" t="str">
        <f t="shared" si="126"/>
        <v/>
      </c>
      <c r="G591" s="7" t="str">
        <f t="shared" si="127"/>
        <v/>
      </c>
      <c r="H591" s="5" t="str">
        <f t="shared" si="128"/>
        <v/>
      </c>
      <c r="I591" s="116" t="str">
        <f t="shared" si="129"/>
        <v/>
      </c>
      <c r="J591" s="7" t="str">
        <f t="shared" si="130"/>
        <v/>
      </c>
      <c r="K591" s="9" t="str">
        <f t="shared" si="131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5">
      <c r="A592" s="119"/>
      <c r="B592" s="4"/>
      <c r="C592" s="4"/>
      <c r="D592" s="7"/>
      <c r="E592" s="7"/>
      <c r="F592" s="8" t="str">
        <f t="shared" si="126"/>
        <v/>
      </c>
      <c r="G592" s="7" t="str">
        <f t="shared" si="127"/>
        <v/>
      </c>
      <c r="H592" s="5" t="str">
        <f t="shared" si="128"/>
        <v/>
      </c>
      <c r="I592" s="116" t="str">
        <f t="shared" si="129"/>
        <v/>
      </c>
      <c r="J592" s="7" t="str">
        <f t="shared" si="130"/>
        <v/>
      </c>
      <c r="K592" s="9" t="str">
        <f t="shared" si="131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5">
      <c r="A593" s="119"/>
      <c r="B593" s="4"/>
      <c r="C593" s="4"/>
      <c r="D593" s="7"/>
      <c r="E593" s="7"/>
      <c r="F593" s="8" t="str">
        <f t="shared" ref="F593:F656" si="132">IF(ISBLANK(B593),"",IF(I593="L","Baixa",IF(I593="A","Média",IF(I593="","","Alta"))))</f>
        <v/>
      </c>
      <c r="G593" s="7" t="str">
        <f t="shared" ref="G593:G656" si="133">CONCATENATE(B593,I593)</f>
        <v/>
      </c>
      <c r="H593" s="5" t="str">
        <f t="shared" ref="H593:H656" si="134">IF(ISBLANK(B593),"",IF(B593="ALI",IF(I593="L",7,IF(I593="A",10,15)),IF(B593="AIE",IF(I593="L",5,IF(I593="A",7,10)),IF(B593="SE",IF(I593="L",4,IF(I593="A",5,7)),IF(OR(B593="EE",B593="CE"),IF(I593="L",3,IF(I593="A",4,6)),0)))))</f>
        <v/>
      </c>
      <c r="I593" s="116" t="str">
        <f t="shared" ref="I593:I656" si="135">IF(OR(ISBLANK(D593),ISBLANK(E593)),IF(OR(B593="ALI",B593="AIE"),"L",IF(OR(B593="EE",B593="SE",B593="CE"),"A","")),IF(B593="EE",IF(E593&gt;=3,IF(D593&gt;=5,"H","A"),IF(E593&gt;=2,IF(D593&gt;=16,"H",IF(D593&lt;=4,"L","A")),IF(D593&lt;=15,"L","A"))),IF(OR(B593="SE",B593="CE"),IF(E593&gt;=4,IF(D593&gt;=6,"H","A"),IF(E593&gt;=2,IF(D593&gt;=20,"H",IF(D593&lt;=5,"L","A")),IF(D593&lt;=19,"L","A"))),IF(OR(B593="ALI",B593="AIE"),IF(E593&gt;=6,IF(D593&gt;=20,"H","A"),IF(E593&gt;=2,IF(D593&gt;=51,"H",IF(D593&lt;=19,"L","A")),IF(D593&lt;=50,"L","A"))),""))))</f>
        <v/>
      </c>
      <c r="J593" s="7" t="str">
        <f t="shared" ref="J593:J656" si="136">CONCATENATE(B593,C593)</f>
        <v/>
      </c>
      <c r="K593" s="9" t="str">
        <f t="shared" si="131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5">
      <c r="A594" s="119"/>
      <c r="B594" s="4"/>
      <c r="C594" s="4"/>
      <c r="D594" s="7"/>
      <c r="E594" s="7"/>
      <c r="F594" s="8" t="str">
        <f t="shared" si="132"/>
        <v/>
      </c>
      <c r="G594" s="7" t="str">
        <f t="shared" si="133"/>
        <v/>
      </c>
      <c r="H594" s="5" t="str">
        <f t="shared" si="134"/>
        <v/>
      </c>
      <c r="I594" s="116" t="str">
        <f t="shared" si="135"/>
        <v/>
      </c>
      <c r="J594" s="7" t="str">
        <f t="shared" si="136"/>
        <v/>
      </c>
      <c r="K594" s="9" t="str">
        <f t="shared" si="131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5">
      <c r="A595" s="119"/>
      <c r="B595" s="4"/>
      <c r="C595" s="4"/>
      <c r="D595" s="7"/>
      <c r="E595" s="7"/>
      <c r="F595" s="8" t="str">
        <f t="shared" si="132"/>
        <v/>
      </c>
      <c r="G595" s="7" t="str">
        <f t="shared" si="133"/>
        <v/>
      </c>
      <c r="H595" s="5" t="str">
        <f t="shared" si="134"/>
        <v/>
      </c>
      <c r="I595" s="116" t="str">
        <f t="shared" si="135"/>
        <v/>
      </c>
      <c r="J595" s="7" t="str">
        <f t="shared" si="136"/>
        <v/>
      </c>
      <c r="K595" s="9" t="str">
        <f t="shared" ref="K595:K658" si="137">IF(OR(H595="",H595=0),L595,H595)</f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5">
      <c r="A596" s="119"/>
      <c r="B596" s="4"/>
      <c r="C596" s="4"/>
      <c r="D596" s="7"/>
      <c r="E596" s="7"/>
      <c r="F596" s="8" t="str">
        <f t="shared" si="132"/>
        <v/>
      </c>
      <c r="G596" s="7" t="str">
        <f t="shared" si="133"/>
        <v/>
      </c>
      <c r="H596" s="5" t="str">
        <f t="shared" si="134"/>
        <v/>
      </c>
      <c r="I596" s="116" t="str">
        <f t="shared" si="135"/>
        <v/>
      </c>
      <c r="J596" s="7" t="str">
        <f t="shared" si="136"/>
        <v/>
      </c>
      <c r="K596" s="9" t="str">
        <f t="shared" si="137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5">
      <c r="A597" s="119"/>
      <c r="B597" s="4"/>
      <c r="C597" s="4"/>
      <c r="D597" s="7"/>
      <c r="E597" s="7"/>
      <c r="F597" s="8" t="str">
        <f t="shared" si="132"/>
        <v/>
      </c>
      <c r="G597" s="7" t="str">
        <f t="shared" si="133"/>
        <v/>
      </c>
      <c r="H597" s="5" t="str">
        <f t="shared" si="134"/>
        <v/>
      </c>
      <c r="I597" s="116" t="str">
        <f t="shared" si="135"/>
        <v/>
      </c>
      <c r="J597" s="7" t="str">
        <f t="shared" si="136"/>
        <v/>
      </c>
      <c r="K597" s="9" t="str">
        <f t="shared" si="137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5">
      <c r="A598" s="119"/>
      <c r="B598" s="4"/>
      <c r="C598" s="4"/>
      <c r="D598" s="7"/>
      <c r="E598" s="7"/>
      <c r="F598" s="8" t="str">
        <f t="shared" si="132"/>
        <v/>
      </c>
      <c r="G598" s="7" t="str">
        <f t="shared" si="133"/>
        <v/>
      </c>
      <c r="H598" s="5" t="str">
        <f t="shared" si="134"/>
        <v/>
      </c>
      <c r="I598" s="116" t="str">
        <f t="shared" si="135"/>
        <v/>
      </c>
      <c r="J598" s="7" t="str">
        <f t="shared" si="136"/>
        <v/>
      </c>
      <c r="K598" s="9" t="str">
        <f t="shared" si="137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5">
      <c r="A599" s="119"/>
      <c r="B599" s="4"/>
      <c r="C599" s="4"/>
      <c r="D599" s="7"/>
      <c r="E599" s="7"/>
      <c r="F599" s="8" t="str">
        <f t="shared" si="132"/>
        <v/>
      </c>
      <c r="G599" s="7" t="str">
        <f t="shared" si="133"/>
        <v/>
      </c>
      <c r="H599" s="5" t="str">
        <f t="shared" si="134"/>
        <v/>
      </c>
      <c r="I599" s="116" t="str">
        <f t="shared" si="135"/>
        <v/>
      </c>
      <c r="J599" s="7" t="str">
        <f t="shared" si="136"/>
        <v/>
      </c>
      <c r="K599" s="9" t="str">
        <f t="shared" si="137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5">
      <c r="A600" s="119"/>
      <c r="B600" s="4"/>
      <c r="C600" s="4"/>
      <c r="D600" s="7"/>
      <c r="E600" s="7"/>
      <c r="F600" s="8" t="str">
        <f t="shared" si="132"/>
        <v/>
      </c>
      <c r="G600" s="7" t="str">
        <f t="shared" si="133"/>
        <v/>
      </c>
      <c r="H600" s="5" t="str">
        <f t="shared" si="134"/>
        <v/>
      </c>
      <c r="I600" s="116" t="str">
        <f t="shared" si="135"/>
        <v/>
      </c>
      <c r="J600" s="7" t="str">
        <f t="shared" si="136"/>
        <v/>
      </c>
      <c r="K600" s="9" t="str">
        <f t="shared" si="137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5">
      <c r="A601" s="119"/>
      <c r="B601" s="4"/>
      <c r="C601" s="4"/>
      <c r="D601" s="7"/>
      <c r="E601" s="7"/>
      <c r="F601" s="8" t="str">
        <f t="shared" si="132"/>
        <v/>
      </c>
      <c r="G601" s="7" t="str">
        <f t="shared" si="133"/>
        <v/>
      </c>
      <c r="H601" s="5" t="str">
        <f t="shared" si="134"/>
        <v/>
      </c>
      <c r="I601" s="116" t="str">
        <f t="shared" si="135"/>
        <v/>
      </c>
      <c r="J601" s="7" t="str">
        <f t="shared" si="136"/>
        <v/>
      </c>
      <c r="K601" s="9" t="str">
        <f t="shared" si="137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5">
      <c r="A602" s="119"/>
      <c r="B602" s="4"/>
      <c r="C602" s="4"/>
      <c r="D602" s="7"/>
      <c r="E602" s="7"/>
      <c r="F602" s="8" t="str">
        <f t="shared" si="132"/>
        <v/>
      </c>
      <c r="G602" s="7" t="str">
        <f t="shared" si="133"/>
        <v/>
      </c>
      <c r="H602" s="5" t="str">
        <f t="shared" si="134"/>
        <v/>
      </c>
      <c r="I602" s="116" t="str">
        <f t="shared" si="135"/>
        <v/>
      </c>
      <c r="J602" s="7" t="str">
        <f t="shared" si="136"/>
        <v/>
      </c>
      <c r="K602" s="9" t="str">
        <f t="shared" si="137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5">
      <c r="A603" s="119"/>
      <c r="B603" s="4"/>
      <c r="C603" s="4"/>
      <c r="D603" s="7"/>
      <c r="E603" s="7"/>
      <c r="F603" s="8" t="str">
        <f t="shared" si="132"/>
        <v/>
      </c>
      <c r="G603" s="7" t="str">
        <f t="shared" si="133"/>
        <v/>
      </c>
      <c r="H603" s="5" t="str">
        <f t="shared" si="134"/>
        <v/>
      </c>
      <c r="I603" s="116" t="str">
        <f t="shared" si="135"/>
        <v/>
      </c>
      <c r="J603" s="7" t="str">
        <f t="shared" si="136"/>
        <v/>
      </c>
      <c r="K603" s="9" t="str">
        <f t="shared" si="137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5">
      <c r="A604" s="119"/>
      <c r="B604" s="4"/>
      <c r="C604" s="4"/>
      <c r="D604" s="7"/>
      <c r="E604" s="7"/>
      <c r="F604" s="8" t="str">
        <f t="shared" si="132"/>
        <v/>
      </c>
      <c r="G604" s="7" t="str">
        <f t="shared" si="133"/>
        <v/>
      </c>
      <c r="H604" s="5" t="str">
        <f t="shared" si="134"/>
        <v/>
      </c>
      <c r="I604" s="116" t="str">
        <f t="shared" si="135"/>
        <v/>
      </c>
      <c r="J604" s="7" t="str">
        <f t="shared" si="136"/>
        <v/>
      </c>
      <c r="K604" s="9" t="str">
        <f t="shared" si="137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5">
      <c r="A605" s="119"/>
      <c r="B605" s="4"/>
      <c r="C605" s="4"/>
      <c r="D605" s="7"/>
      <c r="E605" s="7"/>
      <c r="F605" s="8" t="str">
        <f t="shared" si="132"/>
        <v/>
      </c>
      <c r="G605" s="7" t="str">
        <f t="shared" si="133"/>
        <v/>
      </c>
      <c r="H605" s="5" t="str">
        <f t="shared" si="134"/>
        <v/>
      </c>
      <c r="I605" s="116" t="str">
        <f t="shared" si="135"/>
        <v/>
      </c>
      <c r="J605" s="7" t="str">
        <f t="shared" si="136"/>
        <v/>
      </c>
      <c r="K605" s="9" t="str">
        <f t="shared" si="137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5">
      <c r="A606" s="119"/>
      <c r="B606" s="4"/>
      <c r="C606" s="4"/>
      <c r="D606" s="7"/>
      <c r="E606" s="7"/>
      <c r="F606" s="8" t="str">
        <f t="shared" si="132"/>
        <v/>
      </c>
      <c r="G606" s="7" t="str">
        <f t="shared" si="133"/>
        <v/>
      </c>
      <c r="H606" s="5" t="str">
        <f t="shared" si="134"/>
        <v/>
      </c>
      <c r="I606" s="116" t="str">
        <f t="shared" si="135"/>
        <v/>
      </c>
      <c r="J606" s="7" t="str">
        <f t="shared" si="136"/>
        <v/>
      </c>
      <c r="K606" s="9" t="str">
        <f t="shared" si="137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5">
      <c r="A607" s="119"/>
      <c r="B607" s="4"/>
      <c r="C607" s="4"/>
      <c r="D607" s="7"/>
      <c r="E607" s="7"/>
      <c r="F607" s="8" t="str">
        <f t="shared" si="132"/>
        <v/>
      </c>
      <c r="G607" s="7" t="str">
        <f t="shared" si="133"/>
        <v/>
      </c>
      <c r="H607" s="5" t="str">
        <f t="shared" si="134"/>
        <v/>
      </c>
      <c r="I607" s="116" t="str">
        <f t="shared" si="135"/>
        <v/>
      </c>
      <c r="J607" s="7" t="str">
        <f t="shared" si="136"/>
        <v/>
      </c>
      <c r="K607" s="9" t="str">
        <f t="shared" si="137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5">
      <c r="A608" s="119"/>
      <c r="B608" s="4"/>
      <c r="C608" s="4"/>
      <c r="D608" s="7"/>
      <c r="E608" s="7"/>
      <c r="F608" s="8" t="str">
        <f t="shared" si="132"/>
        <v/>
      </c>
      <c r="G608" s="7" t="str">
        <f t="shared" si="133"/>
        <v/>
      </c>
      <c r="H608" s="5" t="str">
        <f t="shared" si="134"/>
        <v/>
      </c>
      <c r="I608" s="116" t="str">
        <f t="shared" si="135"/>
        <v/>
      </c>
      <c r="J608" s="7" t="str">
        <f t="shared" si="136"/>
        <v/>
      </c>
      <c r="K608" s="9" t="str">
        <f t="shared" si="137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5">
      <c r="A609" s="119"/>
      <c r="B609" s="4"/>
      <c r="C609" s="4"/>
      <c r="D609" s="7"/>
      <c r="E609" s="7"/>
      <c r="F609" s="8" t="str">
        <f t="shared" si="132"/>
        <v/>
      </c>
      <c r="G609" s="7" t="str">
        <f t="shared" si="133"/>
        <v/>
      </c>
      <c r="H609" s="5" t="str">
        <f t="shared" si="134"/>
        <v/>
      </c>
      <c r="I609" s="116" t="str">
        <f t="shared" si="135"/>
        <v/>
      </c>
      <c r="J609" s="7" t="str">
        <f t="shared" si="136"/>
        <v/>
      </c>
      <c r="K609" s="9" t="str">
        <f t="shared" si="137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5">
      <c r="A610" s="119"/>
      <c r="B610" s="4"/>
      <c r="C610" s="4"/>
      <c r="D610" s="7"/>
      <c r="E610" s="7"/>
      <c r="F610" s="8" t="str">
        <f t="shared" si="132"/>
        <v/>
      </c>
      <c r="G610" s="7" t="str">
        <f t="shared" si="133"/>
        <v/>
      </c>
      <c r="H610" s="5" t="str">
        <f t="shared" si="134"/>
        <v/>
      </c>
      <c r="I610" s="116" t="str">
        <f t="shared" si="135"/>
        <v/>
      </c>
      <c r="J610" s="7" t="str">
        <f t="shared" si="136"/>
        <v/>
      </c>
      <c r="K610" s="9" t="str">
        <f t="shared" si="137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5">
      <c r="A611" s="119"/>
      <c r="B611" s="4"/>
      <c r="C611" s="4"/>
      <c r="D611" s="7"/>
      <c r="E611" s="7"/>
      <c r="F611" s="8" t="str">
        <f t="shared" si="132"/>
        <v/>
      </c>
      <c r="G611" s="7" t="str">
        <f t="shared" si="133"/>
        <v/>
      </c>
      <c r="H611" s="5" t="str">
        <f t="shared" si="134"/>
        <v/>
      </c>
      <c r="I611" s="116" t="str">
        <f t="shared" si="135"/>
        <v/>
      </c>
      <c r="J611" s="7" t="str">
        <f t="shared" si="136"/>
        <v/>
      </c>
      <c r="K611" s="9" t="str">
        <f t="shared" si="137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5">
      <c r="A612" s="119"/>
      <c r="B612" s="4"/>
      <c r="C612" s="4"/>
      <c r="D612" s="7"/>
      <c r="E612" s="7"/>
      <c r="F612" s="8" t="str">
        <f t="shared" si="132"/>
        <v/>
      </c>
      <c r="G612" s="7" t="str">
        <f t="shared" si="133"/>
        <v/>
      </c>
      <c r="H612" s="5" t="str">
        <f t="shared" si="134"/>
        <v/>
      </c>
      <c r="I612" s="116" t="str">
        <f t="shared" si="135"/>
        <v/>
      </c>
      <c r="J612" s="7" t="str">
        <f t="shared" si="136"/>
        <v/>
      </c>
      <c r="K612" s="9" t="str">
        <f t="shared" si="137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5">
      <c r="A613" s="119"/>
      <c r="B613" s="4"/>
      <c r="C613" s="4"/>
      <c r="D613" s="7"/>
      <c r="E613" s="7"/>
      <c r="F613" s="8" t="str">
        <f t="shared" si="132"/>
        <v/>
      </c>
      <c r="G613" s="7" t="str">
        <f t="shared" si="133"/>
        <v/>
      </c>
      <c r="H613" s="5" t="str">
        <f t="shared" si="134"/>
        <v/>
      </c>
      <c r="I613" s="116" t="str">
        <f t="shared" si="135"/>
        <v/>
      </c>
      <c r="J613" s="7" t="str">
        <f t="shared" si="136"/>
        <v/>
      </c>
      <c r="K613" s="9" t="str">
        <f t="shared" si="137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5">
      <c r="A614" s="119"/>
      <c r="B614" s="4"/>
      <c r="C614" s="4"/>
      <c r="D614" s="7"/>
      <c r="E614" s="7"/>
      <c r="F614" s="8" t="str">
        <f t="shared" si="132"/>
        <v/>
      </c>
      <c r="G614" s="7" t="str">
        <f t="shared" si="133"/>
        <v/>
      </c>
      <c r="H614" s="5" t="str">
        <f t="shared" si="134"/>
        <v/>
      </c>
      <c r="I614" s="116" t="str">
        <f t="shared" si="135"/>
        <v/>
      </c>
      <c r="J614" s="7" t="str">
        <f t="shared" si="136"/>
        <v/>
      </c>
      <c r="K614" s="9" t="str">
        <f t="shared" si="137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5">
      <c r="A615" s="119"/>
      <c r="B615" s="4"/>
      <c r="C615" s="4"/>
      <c r="D615" s="7"/>
      <c r="E615" s="7"/>
      <c r="F615" s="8" t="str">
        <f t="shared" si="132"/>
        <v/>
      </c>
      <c r="G615" s="7" t="str">
        <f t="shared" si="133"/>
        <v/>
      </c>
      <c r="H615" s="5" t="str">
        <f t="shared" si="134"/>
        <v/>
      </c>
      <c r="I615" s="116" t="str">
        <f t="shared" si="135"/>
        <v/>
      </c>
      <c r="J615" s="7" t="str">
        <f t="shared" si="136"/>
        <v/>
      </c>
      <c r="K615" s="9" t="str">
        <f t="shared" si="137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5">
      <c r="A616" s="119"/>
      <c r="B616" s="4"/>
      <c r="C616" s="4"/>
      <c r="D616" s="7"/>
      <c r="E616" s="7"/>
      <c r="F616" s="8" t="str">
        <f t="shared" si="132"/>
        <v/>
      </c>
      <c r="G616" s="7" t="str">
        <f t="shared" si="133"/>
        <v/>
      </c>
      <c r="H616" s="5" t="str">
        <f t="shared" si="134"/>
        <v/>
      </c>
      <c r="I616" s="116" t="str">
        <f t="shared" si="135"/>
        <v/>
      </c>
      <c r="J616" s="7" t="str">
        <f t="shared" si="136"/>
        <v/>
      </c>
      <c r="K616" s="9" t="str">
        <f t="shared" si="137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5">
      <c r="A617" s="119"/>
      <c r="B617" s="4"/>
      <c r="C617" s="4"/>
      <c r="D617" s="7"/>
      <c r="E617" s="7"/>
      <c r="F617" s="8" t="str">
        <f t="shared" si="132"/>
        <v/>
      </c>
      <c r="G617" s="7" t="str">
        <f t="shared" si="133"/>
        <v/>
      </c>
      <c r="H617" s="5" t="str">
        <f t="shared" si="134"/>
        <v/>
      </c>
      <c r="I617" s="116" t="str">
        <f t="shared" si="135"/>
        <v/>
      </c>
      <c r="J617" s="7" t="str">
        <f t="shared" si="136"/>
        <v/>
      </c>
      <c r="K617" s="9" t="str">
        <f t="shared" si="137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5">
      <c r="A618" s="119"/>
      <c r="B618" s="4"/>
      <c r="C618" s="4"/>
      <c r="D618" s="7"/>
      <c r="E618" s="7"/>
      <c r="F618" s="8" t="str">
        <f t="shared" si="132"/>
        <v/>
      </c>
      <c r="G618" s="7" t="str">
        <f t="shared" si="133"/>
        <v/>
      </c>
      <c r="H618" s="5" t="str">
        <f t="shared" si="134"/>
        <v/>
      </c>
      <c r="I618" s="116" t="str">
        <f t="shared" si="135"/>
        <v/>
      </c>
      <c r="J618" s="7" t="str">
        <f t="shared" si="136"/>
        <v/>
      </c>
      <c r="K618" s="9" t="str">
        <f t="shared" si="137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5">
      <c r="A619" s="119"/>
      <c r="B619" s="4"/>
      <c r="C619" s="4"/>
      <c r="D619" s="7"/>
      <c r="E619" s="7"/>
      <c r="F619" s="8" t="str">
        <f t="shared" si="132"/>
        <v/>
      </c>
      <c r="G619" s="7" t="str">
        <f t="shared" si="133"/>
        <v/>
      </c>
      <c r="H619" s="5" t="str">
        <f t="shared" si="134"/>
        <v/>
      </c>
      <c r="I619" s="116" t="str">
        <f t="shared" si="135"/>
        <v/>
      </c>
      <c r="J619" s="7" t="str">
        <f t="shared" si="136"/>
        <v/>
      </c>
      <c r="K619" s="9" t="str">
        <f t="shared" si="137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5">
      <c r="A620" s="119"/>
      <c r="B620" s="4"/>
      <c r="C620" s="4"/>
      <c r="D620" s="7"/>
      <c r="E620" s="7"/>
      <c r="F620" s="8" t="str">
        <f t="shared" si="132"/>
        <v/>
      </c>
      <c r="G620" s="7" t="str">
        <f t="shared" si="133"/>
        <v/>
      </c>
      <c r="H620" s="5" t="str">
        <f t="shared" si="134"/>
        <v/>
      </c>
      <c r="I620" s="116" t="str">
        <f t="shared" si="135"/>
        <v/>
      </c>
      <c r="J620" s="7" t="str">
        <f t="shared" si="136"/>
        <v/>
      </c>
      <c r="K620" s="9" t="str">
        <f t="shared" si="137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5">
      <c r="A621" s="119"/>
      <c r="B621" s="4"/>
      <c r="C621" s="4"/>
      <c r="D621" s="7"/>
      <c r="E621" s="7"/>
      <c r="F621" s="8" t="str">
        <f t="shared" si="132"/>
        <v/>
      </c>
      <c r="G621" s="7" t="str">
        <f t="shared" si="133"/>
        <v/>
      </c>
      <c r="H621" s="5" t="str">
        <f t="shared" si="134"/>
        <v/>
      </c>
      <c r="I621" s="116" t="str">
        <f t="shared" si="135"/>
        <v/>
      </c>
      <c r="J621" s="7" t="str">
        <f t="shared" si="136"/>
        <v/>
      </c>
      <c r="K621" s="9" t="str">
        <f t="shared" si="137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5">
      <c r="A622" s="119"/>
      <c r="B622" s="4"/>
      <c r="C622" s="4"/>
      <c r="D622" s="7"/>
      <c r="E622" s="7"/>
      <c r="F622" s="8" t="str">
        <f t="shared" si="132"/>
        <v/>
      </c>
      <c r="G622" s="7" t="str">
        <f t="shared" si="133"/>
        <v/>
      </c>
      <c r="H622" s="5" t="str">
        <f t="shared" si="134"/>
        <v/>
      </c>
      <c r="I622" s="116" t="str">
        <f t="shared" si="135"/>
        <v/>
      </c>
      <c r="J622" s="7" t="str">
        <f t="shared" si="136"/>
        <v/>
      </c>
      <c r="K622" s="9" t="str">
        <f t="shared" si="137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5">
      <c r="A623" s="119"/>
      <c r="B623" s="4"/>
      <c r="C623" s="4"/>
      <c r="D623" s="7"/>
      <c r="E623" s="7"/>
      <c r="F623" s="8" t="str">
        <f t="shared" si="132"/>
        <v/>
      </c>
      <c r="G623" s="7" t="str">
        <f t="shared" si="133"/>
        <v/>
      </c>
      <c r="H623" s="5" t="str">
        <f t="shared" si="134"/>
        <v/>
      </c>
      <c r="I623" s="116" t="str">
        <f t="shared" si="135"/>
        <v/>
      </c>
      <c r="J623" s="7" t="str">
        <f t="shared" si="136"/>
        <v/>
      </c>
      <c r="K623" s="9" t="str">
        <f t="shared" si="137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5">
      <c r="A624" s="119"/>
      <c r="B624" s="4"/>
      <c r="C624" s="4"/>
      <c r="D624" s="7"/>
      <c r="E624" s="7"/>
      <c r="F624" s="8" t="str">
        <f t="shared" si="132"/>
        <v/>
      </c>
      <c r="G624" s="7" t="str">
        <f t="shared" si="133"/>
        <v/>
      </c>
      <c r="H624" s="5" t="str">
        <f t="shared" si="134"/>
        <v/>
      </c>
      <c r="I624" s="116" t="str">
        <f t="shared" si="135"/>
        <v/>
      </c>
      <c r="J624" s="7" t="str">
        <f t="shared" si="136"/>
        <v/>
      </c>
      <c r="K624" s="9" t="str">
        <f t="shared" si="137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5">
      <c r="A625" s="119"/>
      <c r="B625" s="4"/>
      <c r="C625" s="4"/>
      <c r="D625" s="7"/>
      <c r="E625" s="7"/>
      <c r="F625" s="8" t="str">
        <f t="shared" si="132"/>
        <v/>
      </c>
      <c r="G625" s="7" t="str">
        <f t="shared" si="133"/>
        <v/>
      </c>
      <c r="H625" s="5" t="str">
        <f t="shared" si="134"/>
        <v/>
      </c>
      <c r="I625" s="116" t="str">
        <f t="shared" si="135"/>
        <v/>
      </c>
      <c r="J625" s="7" t="str">
        <f t="shared" si="136"/>
        <v/>
      </c>
      <c r="K625" s="9" t="str">
        <f t="shared" si="137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5">
      <c r="A626" s="119"/>
      <c r="B626" s="4"/>
      <c r="C626" s="4"/>
      <c r="D626" s="7"/>
      <c r="E626" s="7"/>
      <c r="F626" s="8" t="str">
        <f t="shared" si="132"/>
        <v/>
      </c>
      <c r="G626" s="7" t="str">
        <f t="shared" si="133"/>
        <v/>
      </c>
      <c r="H626" s="5" t="str">
        <f t="shared" si="134"/>
        <v/>
      </c>
      <c r="I626" s="116" t="str">
        <f t="shared" si="135"/>
        <v/>
      </c>
      <c r="J626" s="7" t="str">
        <f t="shared" si="136"/>
        <v/>
      </c>
      <c r="K626" s="9" t="str">
        <f t="shared" si="137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5">
      <c r="A627" s="119"/>
      <c r="B627" s="4"/>
      <c r="C627" s="4"/>
      <c r="D627" s="7"/>
      <c r="E627" s="7"/>
      <c r="F627" s="8" t="str">
        <f t="shared" si="132"/>
        <v/>
      </c>
      <c r="G627" s="7" t="str">
        <f t="shared" si="133"/>
        <v/>
      </c>
      <c r="H627" s="5" t="str">
        <f t="shared" si="134"/>
        <v/>
      </c>
      <c r="I627" s="116" t="str">
        <f t="shared" si="135"/>
        <v/>
      </c>
      <c r="J627" s="7" t="str">
        <f t="shared" si="136"/>
        <v/>
      </c>
      <c r="K627" s="9" t="str">
        <f t="shared" si="137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5">
      <c r="A628" s="119"/>
      <c r="B628" s="4"/>
      <c r="C628" s="4"/>
      <c r="D628" s="7"/>
      <c r="E628" s="7"/>
      <c r="F628" s="8" t="str">
        <f t="shared" si="132"/>
        <v/>
      </c>
      <c r="G628" s="7" t="str">
        <f t="shared" si="133"/>
        <v/>
      </c>
      <c r="H628" s="5" t="str">
        <f t="shared" si="134"/>
        <v/>
      </c>
      <c r="I628" s="116" t="str">
        <f t="shared" si="135"/>
        <v/>
      </c>
      <c r="J628" s="7" t="str">
        <f t="shared" si="136"/>
        <v/>
      </c>
      <c r="K628" s="9" t="str">
        <f t="shared" si="137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5">
      <c r="A629" s="119"/>
      <c r="B629" s="4"/>
      <c r="C629" s="4"/>
      <c r="D629" s="7"/>
      <c r="E629" s="7"/>
      <c r="F629" s="8" t="str">
        <f t="shared" si="132"/>
        <v/>
      </c>
      <c r="G629" s="7" t="str">
        <f t="shared" si="133"/>
        <v/>
      </c>
      <c r="H629" s="5" t="str">
        <f t="shared" si="134"/>
        <v/>
      </c>
      <c r="I629" s="116" t="str">
        <f t="shared" si="135"/>
        <v/>
      </c>
      <c r="J629" s="7" t="str">
        <f t="shared" si="136"/>
        <v/>
      </c>
      <c r="K629" s="9" t="str">
        <f t="shared" si="137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5">
      <c r="A630" s="119"/>
      <c r="B630" s="4"/>
      <c r="C630" s="4"/>
      <c r="D630" s="7"/>
      <c r="E630" s="7"/>
      <c r="F630" s="8" t="str">
        <f t="shared" si="132"/>
        <v/>
      </c>
      <c r="G630" s="7" t="str">
        <f t="shared" si="133"/>
        <v/>
      </c>
      <c r="H630" s="5" t="str">
        <f t="shared" si="134"/>
        <v/>
      </c>
      <c r="I630" s="116" t="str">
        <f t="shared" si="135"/>
        <v/>
      </c>
      <c r="J630" s="7" t="str">
        <f t="shared" si="136"/>
        <v/>
      </c>
      <c r="K630" s="9" t="str">
        <f t="shared" si="137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5">
      <c r="A631" s="119"/>
      <c r="B631" s="4"/>
      <c r="C631" s="4"/>
      <c r="D631" s="7"/>
      <c r="E631" s="7"/>
      <c r="F631" s="8" t="str">
        <f t="shared" si="132"/>
        <v/>
      </c>
      <c r="G631" s="7" t="str">
        <f t="shared" si="133"/>
        <v/>
      </c>
      <c r="H631" s="5" t="str">
        <f t="shared" si="134"/>
        <v/>
      </c>
      <c r="I631" s="116" t="str">
        <f t="shared" si="135"/>
        <v/>
      </c>
      <c r="J631" s="7" t="str">
        <f t="shared" si="136"/>
        <v/>
      </c>
      <c r="K631" s="9" t="str">
        <f t="shared" si="137"/>
        <v/>
      </c>
      <c r="L631" s="9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x14ac:dyDescent="0.25">
      <c r="A632" s="119"/>
      <c r="B632" s="4"/>
      <c r="C632" s="4"/>
      <c r="D632" s="7"/>
      <c r="E632" s="7"/>
      <c r="F632" s="8" t="str">
        <f t="shared" si="132"/>
        <v/>
      </c>
      <c r="G632" s="7" t="str">
        <f t="shared" si="133"/>
        <v/>
      </c>
      <c r="H632" s="5" t="str">
        <f t="shared" si="134"/>
        <v/>
      </c>
      <c r="I632" s="116" t="str">
        <f t="shared" si="135"/>
        <v/>
      </c>
      <c r="J632" s="7" t="str">
        <f t="shared" si="136"/>
        <v/>
      </c>
      <c r="K632" s="9" t="str">
        <f t="shared" si="137"/>
        <v/>
      </c>
      <c r="L632" s="9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0"/>
      <c r="N632" s="10"/>
      <c r="O632" s="6"/>
    </row>
    <row r="633" spans="1:15" x14ac:dyDescent="0.25">
      <c r="A633" s="119"/>
      <c r="B633" s="4"/>
      <c r="C633" s="4"/>
      <c r="D633" s="7"/>
      <c r="E633" s="7"/>
      <c r="F633" s="8" t="str">
        <f t="shared" si="132"/>
        <v/>
      </c>
      <c r="G633" s="7" t="str">
        <f t="shared" si="133"/>
        <v/>
      </c>
      <c r="H633" s="5" t="str">
        <f t="shared" si="134"/>
        <v/>
      </c>
      <c r="I633" s="116" t="str">
        <f t="shared" si="135"/>
        <v/>
      </c>
      <c r="J633" s="7" t="str">
        <f t="shared" si="136"/>
        <v/>
      </c>
      <c r="K633" s="9" t="str">
        <f t="shared" si="137"/>
        <v/>
      </c>
      <c r="L633" s="9" t="str">
        <f>IF(NOT(ISERROR(VLOOKUP(B633,Deflatores!G$42:H$64,2,FALSE))),VLOOKUP(B633,Deflatores!G$42:H$64,2,FALSE),IF(OR(ISBLANK(C633),ISBLANK(B633)),"",VLOOKUP(C633,Deflatores!G$4:H$38,2,FALSE)*H633+VLOOKUP(C633,Deflatores!G$4:I$38,3,FALSE)))</f>
        <v/>
      </c>
      <c r="M633" s="10"/>
      <c r="N633" s="10"/>
      <c r="O633" s="6"/>
    </row>
    <row r="634" spans="1:15" x14ac:dyDescent="0.25">
      <c r="A634" s="119"/>
      <c r="B634" s="4"/>
      <c r="C634" s="4"/>
      <c r="D634" s="7"/>
      <c r="E634" s="7"/>
      <c r="F634" s="8" t="str">
        <f t="shared" si="132"/>
        <v/>
      </c>
      <c r="G634" s="7" t="str">
        <f t="shared" si="133"/>
        <v/>
      </c>
      <c r="H634" s="5" t="str">
        <f t="shared" si="134"/>
        <v/>
      </c>
      <c r="I634" s="116" t="str">
        <f t="shared" si="135"/>
        <v/>
      </c>
      <c r="J634" s="7" t="str">
        <f t="shared" si="136"/>
        <v/>
      </c>
      <c r="K634" s="9" t="str">
        <f t="shared" si="137"/>
        <v/>
      </c>
      <c r="L634" s="9" t="str">
        <f>IF(NOT(ISERROR(VLOOKUP(B634,Deflatores!G$42:H$64,2,FALSE))),VLOOKUP(B634,Deflatores!G$42:H$64,2,FALSE),IF(OR(ISBLANK(C634),ISBLANK(B634)),"",VLOOKUP(C634,Deflatores!G$4:H$38,2,FALSE)*H634+VLOOKUP(C634,Deflatores!G$4:I$38,3,FALSE)))</f>
        <v/>
      </c>
      <c r="M634" s="10"/>
      <c r="N634" s="10"/>
      <c r="O634" s="6"/>
    </row>
    <row r="635" spans="1:15" x14ac:dyDescent="0.25">
      <c r="A635" s="119"/>
      <c r="B635" s="4"/>
      <c r="C635" s="4"/>
      <c r="D635" s="7"/>
      <c r="E635" s="7"/>
      <c r="F635" s="8" t="str">
        <f t="shared" si="132"/>
        <v/>
      </c>
      <c r="G635" s="7" t="str">
        <f t="shared" si="133"/>
        <v/>
      </c>
      <c r="H635" s="5" t="str">
        <f t="shared" si="134"/>
        <v/>
      </c>
      <c r="I635" s="116" t="str">
        <f t="shared" si="135"/>
        <v/>
      </c>
      <c r="J635" s="7" t="str">
        <f t="shared" si="136"/>
        <v/>
      </c>
      <c r="K635" s="9" t="str">
        <f t="shared" si="137"/>
        <v/>
      </c>
      <c r="L635" s="9" t="str">
        <f>IF(NOT(ISERROR(VLOOKUP(B635,Deflatores!G$42:H$64,2,FALSE))),VLOOKUP(B635,Deflatores!G$42:H$64,2,FALSE),IF(OR(ISBLANK(C635),ISBLANK(B635)),"",VLOOKUP(C635,Deflatores!G$4:H$38,2,FALSE)*H635+VLOOKUP(C635,Deflatores!G$4:I$38,3,FALSE)))</f>
        <v/>
      </c>
      <c r="M635" s="10"/>
      <c r="N635" s="10"/>
      <c r="O635" s="6"/>
    </row>
    <row r="636" spans="1:15" x14ac:dyDescent="0.25">
      <c r="A636" s="119"/>
      <c r="B636" s="4"/>
      <c r="C636" s="4"/>
      <c r="D636" s="7"/>
      <c r="E636" s="7"/>
      <c r="F636" s="8" t="str">
        <f t="shared" si="132"/>
        <v/>
      </c>
      <c r="G636" s="7" t="str">
        <f t="shared" si="133"/>
        <v/>
      </c>
      <c r="H636" s="5" t="str">
        <f t="shared" si="134"/>
        <v/>
      </c>
      <c r="I636" s="116" t="str">
        <f t="shared" si="135"/>
        <v/>
      </c>
      <c r="J636" s="7" t="str">
        <f t="shared" si="136"/>
        <v/>
      </c>
      <c r="K636" s="9" t="str">
        <f t="shared" si="137"/>
        <v/>
      </c>
      <c r="L636" s="9" t="str">
        <f>IF(NOT(ISERROR(VLOOKUP(B636,Deflatores!G$42:H$64,2,FALSE))),VLOOKUP(B636,Deflatores!G$42:H$64,2,FALSE),IF(OR(ISBLANK(C636),ISBLANK(B636)),"",VLOOKUP(C636,Deflatores!G$4:H$38,2,FALSE)*H636+VLOOKUP(C636,Deflatores!G$4:I$38,3,FALSE)))</f>
        <v/>
      </c>
      <c r="M636" s="10"/>
      <c r="N636" s="10"/>
      <c r="O636" s="6"/>
    </row>
    <row r="637" spans="1:15" x14ac:dyDescent="0.25">
      <c r="A637" s="119"/>
      <c r="B637" s="4"/>
      <c r="C637" s="4"/>
      <c r="D637" s="7"/>
      <c r="E637" s="7"/>
      <c r="F637" s="8" t="str">
        <f t="shared" si="132"/>
        <v/>
      </c>
      <c r="G637" s="7" t="str">
        <f t="shared" si="133"/>
        <v/>
      </c>
      <c r="H637" s="5" t="str">
        <f t="shared" si="134"/>
        <v/>
      </c>
      <c r="I637" s="116" t="str">
        <f t="shared" si="135"/>
        <v/>
      </c>
      <c r="J637" s="7" t="str">
        <f t="shared" si="136"/>
        <v/>
      </c>
      <c r="K637" s="9" t="str">
        <f t="shared" si="137"/>
        <v/>
      </c>
      <c r="L637" s="9" t="str">
        <f>IF(NOT(ISERROR(VLOOKUP(B637,Deflatores!G$42:H$64,2,FALSE))),VLOOKUP(B637,Deflatores!G$42:H$64,2,FALSE),IF(OR(ISBLANK(C637),ISBLANK(B637)),"",VLOOKUP(C637,Deflatores!G$4:H$38,2,FALSE)*H637+VLOOKUP(C637,Deflatores!G$4:I$38,3,FALSE)))</f>
        <v/>
      </c>
      <c r="M637" s="10"/>
      <c r="N637" s="10"/>
      <c r="O637" s="6"/>
    </row>
    <row r="638" spans="1:15" x14ac:dyDescent="0.25">
      <c r="A638" s="119"/>
      <c r="B638" s="4"/>
      <c r="C638" s="4"/>
      <c r="D638" s="7"/>
      <c r="E638" s="7"/>
      <c r="F638" s="8" t="str">
        <f t="shared" si="132"/>
        <v/>
      </c>
      <c r="G638" s="7" t="str">
        <f t="shared" si="133"/>
        <v/>
      </c>
      <c r="H638" s="5" t="str">
        <f t="shared" si="134"/>
        <v/>
      </c>
      <c r="I638" s="116" t="str">
        <f t="shared" si="135"/>
        <v/>
      </c>
      <c r="J638" s="7" t="str">
        <f t="shared" si="136"/>
        <v/>
      </c>
      <c r="K638" s="9" t="str">
        <f t="shared" si="137"/>
        <v/>
      </c>
      <c r="L638" s="9" t="str">
        <f>IF(NOT(ISERROR(VLOOKUP(B638,Deflatores!G$42:H$64,2,FALSE))),VLOOKUP(B638,Deflatores!G$42:H$64,2,FALSE),IF(OR(ISBLANK(C638),ISBLANK(B638)),"",VLOOKUP(C638,Deflatores!G$4:H$38,2,FALSE)*H638+VLOOKUP(C638,Deflatores!G$4:I$38,3,FALSE)))</f>
        <v/>
      </c>
      <c r="M638" s="10"/>
      <c r="N638" s="10"/>
      <c r="O638" s="6"/>
    </row>
    <row r="639" spans="1:15" x14ac:dyDescent="0.25">
      <c r="A639" s="119"/>
      <c r="B639" s="4"/>
      <c r="C639" s="4"/>
      <c r="D639" s="7"/>
      <c r="E639" s="7"/>
      <c r="F639" s="8" t="str">
        <f t="shared" si="132"/>
        <v/>
      </c>
      <c r="G639" s="7" t="str">
        <f t="shared" si="133"/>
        <v/>
      </c>
      <c r="H639" s="5" t="str">
        <f t="shared" si="134"/>
        <v/>
      </c>
      <c r="I639" s="116" t="str">
        <f t="shared" si="135"/>
        <v/>
      </c>
      <c r="J639" s="7" t="str">
        <f t="shared" si="136"/>
        <v/>
      </c>
      <c r="K639" s="9" t="str">
        <f t="shared" si="137"/>
        <v/>
      </c>
      <c r="L639" s="9" t="str">
        <f>IF(NOT(ISERROR(VLOOKUP(B639,Deflatores!G$42:H$64,2,FALSE))),VLOOKUP(B639,Deflatores!G$42:H$64,2,FALSE),IF(OR(ISBLANK(C639),ISBLANK(B639)),"",VLOOKUP(C639,Deflatores!G$4:H$38,2,FALSE)*H639+VLOOKUP(C639,Deflatores!G$4:I$38,3,FALSE)))</f>
        <v/>
      </c>
      <c r="M639" s="10"/>
      <c r="N639" s="10"/>
      <c r="O639" s="6"/>
    </row>
    <row r="640" spans="1:15" x14ac:dyDescent="0.25">
      <c r="A640" s="119"/>
      <c r="B640" s="4"/>
      <c r="C640" s="4"/>
      <c r="D640" s="7"/>
      <c r="E640" s="7"/>
      <c r="F640" s="8" t="str">
        <f t="shared" si="132"/>
        <v/>
      </c>
      <c r="G640" s="7" t="str">
        <f t="shared" si="133"/>
        <v/>
      </c>
      <c r="H640" s="5" t="str">
        <f t="shared" si="134"/>
        <v/>
      </c>
      <c r="I640" s="116" t="str">
        <f t="shared" si="135"/>
        <v/>
      </c>
      <c r="J640" s="7" t="str">
        <f t="shared" si="136"/>
        <v/>
      </c>
      <c r="K640" s="9" t="str">
        <f t="shared" si="137"/>
        <v/>
      </c>
      <c r="L640" s="9" t="str">
        <f>IF(NOT(ISERROR(VLOOKUP(B640,Deflatores!G$42:H$64,2,FALSE))),VLOOKUP(B640,Deflatores!G$42:H$64,2,FALSE),IF(OR(ISBLANK(C640),ISBLANK(B640)),"",VLOOKUP(C640,Deflatores!G$4:H$38,2,FALSE)*H640+VLOOKUP(C640,Deflatores!G$4:I$38,3,FALSE)))</f>
        <v/>
      </c>
      <c r="M640" s="10"/>
      <c r="N640" s="10"/>
      <c r="O640" s="6"/>
    </row>
    <row r="641" spans="1:15" x14ac:dyDescent="0.25">
      <c r="A641" s="119"/>
      <c r="B641" s="4"/>
      <c r="C641" s="4"/>
      <c r="D641" s="7"/>
      <c r="E641" s="7"/>
      <c r="F641" s="8" t="str">
        <f t="shared" si="132"/>
        <v/>
      </c>
      <c r="G641" s="7" t="str">
        <f t="shared" si="133"/>
        <v/>
      </c>
      <c r="H641" s="5" t="str">
        <f t="shared" si="134"/>
        <v/>
      </c>
      <c r="I641" s="116" t="str">
        <f t="shared" si="135"/>
        <v/>
      </c>
      <c r="J641" s="7" t="str">
        <f t="shared" si="136"/>
        <v/>
      </c>
      <c r="K641" s="9" t="str">
        <f t="shared" si="137"/>
        <v/>
      </c>
      <c r="L641" s="9" t="str">
        <f>IF(NOT(ISERROR(VLOOKUP(B641,Deflatores!G$42:H$64,2,FALSE))),VLOOKUP(B641,Deflatores!G$42:H$64,2,FALSE),IF(OR(ISBLANK(C641),ISBLANK(B641)),"",VLOOKUP(C641,Deflatores!G$4:H$38,2,FALSE)*H641+VLOOKUP(C641,Deflatores!G$4:I$38,3,FALSE)))</f>
        <v/>
      </c>
      <c r="M641" s="10"/>
      <c r="N641" s="10"/>
      <c r="O641" s="6"/>
    </row>
    <row r="642" spans="1:15" x14ac:dyDescent="0.25">
      <c r="A642" s="119"/>
      <c r="B642" s="4"/>
      <c r="C642" s="4"/>
      <c r="D642" s="7"/>
      <c r="E642" s="7"/>
      <c r="F642" s="8" t="str">
        <f t="shared" si="132"/>
        <v/>
      </c>
      <c r="G642" s="7" t="str">
        <f t="shared" si="133"/>
        <v/>
      </c>
      <c r="H642" s="5" t="str">
        <f t="shared" si="134"/>
        <v/>
      </c>
      <c r="I642" s="116" t="str">
        <f t="shared" si="135"/>
        <v/>
      </c>
      <c r="J642" s="7" t="str">
        <f t="shared" si="136"/>
        <v/>
      </c>
      <c r="K642" s="9" t="str">
        <f t="shared" si="137"/>
        <v/>
      </c>
      <c r="L642" s="9" t="str">
        <f>IF(NOT(ISERROR(VLOOKUP(B642,Deflatores!G$42:H$64,2,FALSE))),VLOOKUP(B642,Deflatores!G$42:H$64,2,FALSE),IF(OR(ISBLANK(C642),ISBLANK(B642)),"",VLOOKUP(C642,Deflatores!G$4:H$38,2,FALSE)*H642+VLOOKUP(C642,Deflatores!G$4:I$38,3,FALSE)))</f>
        <v/>
      </c>
      <c r="M642" s="10"/>
      <c r="N642" s="10"/>
      <c r="O642" s="6"/>
    </row>
    <row r="643" spans="1:15" x14ac:dyDescent="0.25">
      <c r="A643" s="119"/>
      <c r="B643" s="4"/>
      <c r="C643" s="4"/>
      <c r="D643" s="7"/>
      <c r="E643" s="7"/>
      <c r="F643" s="8" t="str">
        <f t="shared" si="132"/>
        <v/>
      </c>
      <c r="G643" s="7" t="str">
        <f t="shared" si="133"/>
        <v/>
      </c>
      <c r="H643" s="5" t="str">
        <f t="shared" si="134"/>
        <v/>
      </c>
      <c r="I643" s="116" t="str">
        <f t="shared" si="135"/>
        <v/>
      </c>
      <c r="J643" s="7" t="str">
        <f t="shared" si="136"/>
        <v/>
      </c>
      <c r="K643" s="9" t="str">
        <f t="shared" si="137"/>
        <v/>
      </c>
      <c r="L643" s="9" t="str">
        <f>IF(NOT(ISERROR(VLOOKUP(B643,Deflatores!G$42:H$64,2,FALSE))),VLOOKUP(B643,Deflatores!G$42:H$64,2,FALSE),IF(OR(ISBLANK(C643),ISBLANK(B643)),"",VLOOKUP(C643,Deflatores!G$4:H$38,2,FALSE)*H643+VLOOKUP(C643,Deflatores!G$4:I$38,3,FALSE)))</f>
        <v/>
      </c>
      <c r="M643" s="10"/>
      <c r="N643" s="10"/>
      <c r="O643" s="6"/>
    </row>
    <row r="644" spans="1:15" x14ac:dyDescent="0.25">
      <c r="A644" s="119"/>
      <c r="B644" s="4"/>
      <c r="C644" s="4"/>
      <c r="D644" s="7"/>
      <c r="E644" s="7"/>
      <c r="F644" s="8" t="str">
        <f t="shared" si="132"/>
        <v/>
      </c>
      <c r="G644" s="7" t="str">
        <f t="shared" si="133"/>
        <v/>
      </c>
      <c r="H644" s="5" t="str">
        <f t="shared" si="134"/>
        <v/>
      </c>
      <c r="I644" s="116" t="str">
        <f t="shared" si="135"/>
        <v/>
      </c>
      <c r="J644" s="7" t="str">
        <f t="shared" si="136"/>
        <v/>
      </c>
      <c r="K644" s="9" t="str">
        <f t="shared" si="137"/>
        <v/>
      </c>
      <c r="L644" s="9" t="str">
        <f>IF(NOT(ISERROR(VLOOKUP(B644,Deflatores!G$42:H$64,2,FALSE))),VLOOKUP(B644,Deflatores!G$42:H$64,2,FALSE),IF(OR(ISBLANK(C644),ISBLANK(B644)),"",VLOOKUP(C644,Deflatores!G$4:H$38,2,FALSE)*H644+VLOOKUP(C644,Deflatores!G$4:I$38,3,FALSE)))</f>
        <v/>
      </c>
      <c r="M644" s="10"/>
      <c r="N644" s="10"/>
      <c r="O644" s="6"/>
    </row>
    <row r="645" spans="1:15" x14ac:dyDescent="0.25">
      <c r="A645" s="119"/>
      <c r="B645" s="4"/>
      <c r="C645" s="4"/>
      <c r="D645" s="7"/>
      <c r="E645" s="7"/>
      <c r="F645" s="8" t="str">
        <f t="shared" si="132"/>
        <v/>
      </c>
      <c r="G645" s="7" t="str">
        <f t="shared" si="133"/>
        <v/>
      </c>
      <c r="H645" s="5" t="str">
        <f t="shared" si="134"/>
        <v/>
      </c>
      <c r="I645" s="116" t="str">
        <f t="shared" si="135"/>
        <v/>
      </c>
      <c r="J645" s="7" t="str">
        <f t="shared" si="136"/>
        <v/>
      </c>
      <c r="K645" s="9" t="str">
        <f t="shared" si="137"/>
        <v/>
      </c>
      <c r="L645" s="9" t="str">
        <f>IF(NOT(ISERROR(VLOOKUP(B645,Deflatores!G$42:H$64,2,FALSE))),VLOOKUP(B645,Deflatores!G$42:H$64,2,FALSE),IF(OR(ISBLANK(C645),ISBLANK(B645)),"",VLOOKUP(C645,Deflatores!G$4:H$38,2,FALSE)*H645+VLOOKUP(C645,Deflatores!G$4:I$38,3,FALSE)))</f>
        <v/>
      </c>
      <c r="M645" s="10"/>
      <c r="N645" s="10"/>
      <c r="O645" s="6"/>
    </row>
    <row r="646" spans="1:15" x14ac:dyDescent="0.25">
      <c r="A646" s="119"/>
      <c r="B646" s="4"/>
      <c r="C646" s="4"/>
      <c r="D646" s="7"/>
      <c r="E646" s="7"/>
      <c r="F646" s="8" t="str">
        <f t="shared" si="132"/>
        <v/>
      </c>
      <c r="G646" s="7" t="str">
        <f t="shared" si="133"/>
        <v/>
      </c>
      <c r="H646" s="5" t="str">
        <f t="shared" si="134"/>
        <v/>
      </c>
      <c r="I646" s="116" t="str">
        <f t="shared" si="135"/>
        <v/>
      </c>
      <c r="J646" s="7" t="str">
        <f t="shared" si="136"/>
        <v/>
      </c>
      <c r="K646" s="9" t="str">
        <f t="shared" si="137"/>
        <v/>
      </c>
      <c r="L646" s="9" t="str">
        <f>IF(NOT(ISERROR(VLOOKUP(B646,Deflatores!G$42:H$64,2,FALSE))),VLOOKUP(B646,Deflatores!G$42:H$64,2,FALSE),IF(OR(ISBLANK(C646),ISBLANK(B646)),"",VLOOKUP(C646,Deflatores!G$4:H$38,2,FALSE)*H646+VLOOKUP(C646,Deflatores!G$4:I$38,3,FALSE)))</f>
        <v/>
      </c>
      <c r="M646" s="10"/>
      <c r="N646" s="10"/>
      <c r="O646" s="6"/>
    </row>
    <row r="647" spans="1:15" x14ac:dyDescent="0.25">
      <c r="A647" s="119"/>
      <c r="B647" s="4"/>
      <c r="C647" s="4"/>
      <c r="D647" s="7"/>
      <c r="E647" s="7"/>
      <c r="F647" s="8" t="str">
        <f t="shared" si="132"/>
        <v/>
      </c>
      <c r="G647" s="7" t="str">
        <f t="shared" si="133"/>
        <v/>
      </c>
      <c r="H647" s="5" t="str">
        <f t="shared" si="134"/>
        <v/>
      </c>
      <c r="I647" s="116" t="str">
        <f t="shared" si="135"/>
        <v/>
      </c>
      <c r="J647" s="7" t="str">
        <f t="shared" si="136"/>
        <v/>
      </c>
      <c r="K647" s="9" t="str">
        <f t="shared" si="137"/>
        <v/>
      </c>
      <c r="L647" s="9" t="str">
        <f>IF(NOT(ISERROR(VLOOKUP(B647,Deflatores!G$42:H$64,2,FALSE))),VLOOKUP(B647,Deflatores!G$42:H$64,2,FALSE),IF(OR(ISBLANK(C647),ISBLANK(B647)),"",VLOOKUP(C647,Deflatores!G$4:H$38,2,FALSE)*H647+VLOOKUP(C647,Deflatores!G$4:I$38,3,FALSE)))</f>
        <v/>
      </c>
      <c r="M647" s="10"/>
      <c r="N647" s="10"/>
      <c r="O647" s="6"/>
    </row>
    <row r="648" spans="1:15" x14ac:dyDescent="0.25">
      <c r="A648" s="119"/>
      <c r="B648" s="4"/>
      <c r="C648" s="4"/>
      <c r="D648" s="7"/>
      <c r="E648" s="7"/>
      <c r="F648" s="8" t="str">
        <f t="shared" si="132"/>
        <v/>
      </c>
      <c r="G648" s="7" t="str">
        <f t="shared" si="133"/>
        <v/>
      </c>
      <c r="H648" s="5" t="str">
        <f t="shared" si="134"/>
        <v/>
      </c>
      <c r="I648" s="116" t="str">
        <f t="shared" si="135"/>
        <v/>
      </c>
      <c r="J648" s="7" t="str">
        <f t="shared" si="136"/>
        <v/>
      </c>
      <c r="K648" s="9" t="str">
        <f t="shared" si="137"/>
        <v/>
      </c>
      <c r="L648" s="9" t="str">
        <f>IF(NOT(ISERROR(VLOOKUP(B648,Deflatores!G$42:H$64,2,FALSE))),VLOOKUP(B648,Deflatores!G$42:H$64,2,FALSE),IF(OR(ISBLANK(C648),ISBLANK(B648)),"",VLOOKUP(C648,Deflatores!G$4:H$38,2,FALSE)*H648+VLOOKUP(C648,Deflatores!G$4:I$38,3,FALSE)))</f>
        <v/>
      </c>
      <c r="M648" s="10"/>
      <c r="N648" s="10"/>
      <c r="O648" s="6"/>
    </row>
    <row r="649" spans="1:15" x14ac:dyDescent="0.25">
      <c r="A649" s="119"/>
      <c r="B649" s="4"/>
      <c r="C649" s="4"/>
      <c r="D649" s="7"/>
      <c r="E649" s="7"/>
      <c r="F649" s="8" t="str">
        <f t="shared" si="132"/>
        <v/>
      </c>
      <c r="G649" s="7" t="str">
        <f t="shared" si="133"/>
        <v/>
      </c>
      <c r="H649" s="5" t="str">
        <f t="shared" si="134"/>
        <v/>
      </c>
      <c r="I649" s="116" t="str">
        <f t="shared" si="135"/>
        <v/>
      </c>
      <c r="J649" s="7" t="str">
        <f t="shared" si="136"/>
        <v/>
      </c>
      <c r="K649" s="9" t="str">
        <f t="shared" si="137"/>
        <v/>
      </c>
      <c r="L649" s="9" t="str">
        <f>IF(NOT(ISERROR(VLOOKUP(B649,Deflatores!G$42:H$64,2,FALSE))),VLOOKUP(B649,Deflatores!G$42:H$64,2,FALSE),IF(OR(ISBLANK(C649),ISBLANK(B649)),"",VLOOKUP(C649,Deflatores!G$4:H$38,2,FALSE)*H649+VLOOKUP(C649,Deflatores!G$4:I$38,3,FALSE)))</f>
        <v/>
      </c>
      <c r="M649" s="10"/>
      <c r="N649" s="10"/>
      <c r="O649" s="6"/>
    </row>
    <row r="650" spans="1:15" x14ac:dyDescent="0.25">
      <c r="A650" s="119"/>
      <c r="B650" s="4"/>
      <c r="C650" s="4"/>
      <c r="D650" s="7"/>
      <c r="E650" s="7"/>
      <c r="F650" s="8" t="str">
        <f t="shared" si="132"/>
        <v/>
      </c>
      <c r="G650" s="7" t="str">
        <f t="shared" si="133"/>
        <v/>
      </c>
      <c r="H650" s="5" t="str">
        <f t="shared" si="134"/>
        <v/>
      </c>
      <c r="I650" s="116" t="str">
        <f t="shared" si="135"/>
        <v/>
      </c>
      <c r="J650" s="7" t="str">
        <f t="shared" si="136"/>
        <v/>
      </c>
      <c r="K650" s="9" t="str">
        <f t="shared" si="137"/>
        <v/>
      </c>
      <c r="L650" s="9" t="str">
        <f>IF(NOT(ISERROR(VLOOKUP(B650,Deflatores!G$42:H$64,2,FALSE))),VLOOKUP(B650,Deflatores!G$42:H$64,2,FALSE),IF(OR(ISBLANK(C650),ISBLANK(B650)),"",VLOOKUP(C650,Deflatores!G$4:H$38,2,FALSE)*H650+VLOOKUP(C650,Deflatores!G$4:I$38,3,FALSE)))</f>
        <v/>
      </c>
      <c r="M650" s="10"/>
      <c r="N650" s="10"/>
      <c r="O650" s="6"/>
    </row>
    <row r="651" spans="1:15" x14ac:dyDescent="0.25">
      <c r="A651" s="119"/>
      <c r="B651" s="4"/>
      <c r="C651" s="4"/>
      <c r="D651" s="7"/>
      <c r="E651" s="7"/>
      <c r="F651" s="8" t="str">
        <f t="shared" si="132"/>
        <v/>
      </c>
      <c r="G651" s="7" t="str">
        <f t="shared" si="133"/>
        <v/>
      </c>
      <c r="H651" s="5" t="str">
        <f t="shared" si="134"/>
        <v/>
      </c>
      <c r="I651" s="116" t="str">
        <f t="shared" si="135"/>
        <v/>
      </c>
      <c r="J651" s="7" t="str">
        <f t="shared" si="136"/>
        <v/>
      </c>
      <c r="K651" s="9" t="str">
        <f t="shared" si="137"/>
        <v/>
      </c>
      <c r="L651" s="9" t="str">
        <f>IF(NOT(ISERROR(VLOOKUP(B651,Deflatores!G$42:H$64,2,FALSE))),VLOOKUP(B651,Deflatores!G$42:H$64,2,FALSE),IF(OR(ISBLANK(C651),ISBLANK(B651)),"",VLOOKUP(C651,Deflatores!G$4:H$38,2,FALSE)*H651+VLOOKUP(C651,Deflatores!G$4:I$38,3,FALSE)))</f>
        <v/>
      </c>
      <c r="M651" s="10"/>
      <c r="N651" s="10"/>
      <c r="O651" s="6"/>
    </row>
    <row r="652" spans="1:15" x14ac:dyDescent="0.25">
      <c r="A652" s="119"/>
      <c r="B652" s="4"/>
      <c r="C652" s="4"/>
      <c r="D652" s="7"/>
      <c r="E652" s="7"/>
      <c r="F652" s="8" t="str">
        <f t="shared" si="132"/>
        <v/>
      </c>
      <c r="G652" s="7" t="str">
        <f t="shared" si="133"/>
        <v/>
      </c>
      <c r="H652" s="5" t="str">
        <f t="shared" si="134"/>
        <v/>
      </c>
      <c r="I652" s="116" t="str">
        <f t="shared" si="135"/>
        <v/>
      </c>
      <c r="J652" s="7" t="str">
        <f t="shared" si="136"/>
        <v/>
      </c>
      <c r="K652" s="9" t="str">
        <f t="shared" si="137"/>
        <v/>
      </c>
      <c r="L652" s="9" t="str">
        <f>IF(NOT(ISERROR(VLOOKUP(B652,Deflatores!G$42:H$64,2,FALSE))),VLOOKUP(B652,Deflatores!G$42:H$64,2,FALSE),IF(OR(ISBLANK(C652),ISBLANK(B652)),"",VLOOKUP(C652,Deflatores!G$4:H$38,2,FALSE)*H652+VLOOKUP(C652,Deflatores!G$4:I$38,3,FALSE)))</f>
        <v/>
      </c>
      <c r="M652" s="10"/>
      <c r="N652" s="10"/>
      <c r="O652" s="6"/>
    </row>
    <row r="653" spans="1:15" x14ac:dyDescent="0.25">
      <c r="A653" s="119"/>
      <c r="B653" s="4"/>
      <c r="C653" s="4"/>
      <c r="D653" s="7"/>
      <c r="E653" s="7"/>
      <c r="F653" s="8" t="str">
        <f t="shared" si="132"/>
        <v/>
      </c>
      <c r="G653" s="7" t="str">
        <f t="shared" si="133"/>
        <v/>
      </c>
      <c r="H653" s="5" t="str">
        <f t="shared" si="134"/>
        <v/>
      </c>
      <c r="I653" s="116" t="str">
        <f t="shared" si="135"/>
        <v/>
      </c>
      <c r="J653" s="7" t="str">
        <f t="shared" si="136"/>
        <v/>
      </c>
      <c r="K653" s="9" t="str">
        <f t="shared" si="137"/>
        <v/>
      </c>
      <c r="L653" s="9" t="str">
        <f>IF(NOT(ISERROR(VLOOKUP(B653,Deflatores!G$42:H$64,2,FALSE))),VLOOKUP(B653,Deflatores!G$42:H$64,2,FALSE),IF(OR(ISBLANK(C653),ISBLANK(B653)),"",VLOOKUP(C653,Deflatores!G$4:H$38,2,FALSE)*H653+VLOOKUP(C653,Deflatores!G$4:I$38,3,FALSE)))</f>
        <v/>
      </c>
      <c r="M653" s="10"/>
      <c r="N653" s="10"/>
      <c r="O653" s="6"/>
    </row>
    <row r="654" spans="1:15" x14ac:dyDescent="0.25">
      <c r="A654" s="119"/>
      <c r="B654" s="4"/>
      <c r="C654" s="4"/>
      <c r="D654" s="7"/>
      <c r="E654" s="7"/>
      <c r="F654" s="8" t="str">
        <f t="shared" si="132"/>
        <v/>
      </c>
      <c r="G654" s="7" t="str">
        <f t="shared" si="133"/>
        <v/>
      </c>
      <c r="H654" s="5" t="str">
        <f t="shared" si="134"/>
        <v/>
      </c>
      <c r="I654" s="116" t="str">
        <f t="shared" si="135"/>
        <v/>
      </c>
      <c r="J654" s="7" t="str">
        <f t="shared" si="136"/>
        <v/>
      </c>
      <c r="K654" s="9" t="str">
        <f t="shared" si="137"/>
        <v/>
      </c>
      <c r="L654" s="9" t="str">
        <f>IF(NOT(ISERROR(VLOOKUP(B654,Deflatores!G$42:H$64,2,FALSE))),VLOOKUP(B654,Deflatores!G$42:H$64,2,FALSE),IF(OR(ISBLANK(C654),ISBLANK(B654)),"",VLOOKUP(C654,Deflatores!G$4:H$38,2,FALSE)*H654+VLOOKUP(C654,Deflatores!G$4:I$38,3,FALSE)))</f>
        <v/>
      </c>
      <c r="M654" s="10"/>
      <c r="N654" s="10"/>
      <c r="O654" s="6"/>
    </row>
    <row r="655" spans="1:15" x14ac:dyDescent="0.25">
      <c r="A655" s="119"/>
      <c r="B655" s="4"/>
      <c r="C655" s="4"/>
      <c r="D655" s="7"/>
      <c r="E655" s="7"/>
      <c r="F655" s="8" t="str">
        <f t="shared" si="132"/>
        <v/>
      </c>
      <c r="G655" s="7" t="str">
        <f t="shared" si="133"/>
        <v/>
      </c>
      <c r="H655" s="5" t="str">
        <f t="shared" si="134"/>
        <v/>
      </c>
      <c r="I655" s="116" t="str">
        <f t="shared" si="135"/>
        <v/>
      </c>
      <c r="J655" s="7" t="str">
        <f t="shared" si="136"/>
        <v/>
      </c>
      <c r="K655" s="9" t="str">
        <f t="shared" si="137"/>
        <v/>
      </c>
      <c r="L655" s="9" t="str">
        <f>IF(NOT(ISERROR(VLOOKUP(B655,Deflatores!G$42:H$64,2,FALSE))),VLOOKUP(B655,Deflatores!G$42:H$64,2,FALSE),IF(OR(ISBLANK(C655),ISBLANK(B655)),"",VLOOKUP(C655,Deflatores!G$4:H$38,2,FALSE)*H655+VLOOKUP(C655,Deflatores!G$4:I$38,3,FALSE)))</f>
        <v/>
      </c>
      <c r="M655" s="10"/>
      <c r="N655" s="10"/>
      <c r="O655" s="6"/>
    </row>
    <row r="656" spans="1:15" x14ac:dyDescent="0.25">
      <c r="A656" s="119"/>
      <c r="B656" s="4"/>
      <c r="C656" s="4"/>
      <c r="D656" s="7"/>
      <c r="E656" s="7"/>
      <c r="F656" s="8" t="str">
        <f t="shared" si="132"/>
        <v/>
      </c>
      <c r="G656" s="7" t="str">
        <f t="shared" si="133"/>
        <v/>
      </c>
      <c r="H656" s="5" t="str">
        <f t="shared" si="134"/>
        <v/>
      </c>
      <c r="I656" s="116" t="str">
        <f t="shared" si="135"/>
        <v/>
      </c>
      <c r="J656" s="7" t="str">
        <f t="shared" si="136"/>
        <v/>
      </c>
      <c r="K656" s="9" t="str">
        <f t="shared" si="137"/>
        <v/>
      </c>
      <c r="L656" s="9" t="str">
        <f>IF(NOT(ISERROR(VLOOKUP(B656,Deflatores!G$42:H$64,2,FALSE))),VLOOKUP(B656,Deflatores!G$42:H$64,2,FALSE),IF(OR(ISBLANK(C656),ISBLANK(B656)),"",VLOOKUP(C656,Deflatores!G$4:H$38,2,FALSE)*H656+VLOOKUP(C656,Deflatores!G$4:I$38,3,FALSE)))</f>
        <v/>
      </c>
      <c r="M656" s="10"/>
      <c r="N656" s="10"/>
      <c r="O656" s="6"/>
    </row>
    <row r="657" spans="1:15" x14ac:dyDescent="0.25">
      <c r="A657" s="119"/>
      <c r="B657" s="4"/>
      <c r="C657" s="4"/>
      <c r="D657" s="7"/>
      <c r="E657" s="7"/>
      <c r="F657" s="8" t="str">
        <f t="shared" ref="F657:F720" si="138">IF(ISBLANK(B657),"",IF(I657="L","Baixa",IF(I657="A","Média",IF(I657="","","Alta"))))</f>
        <v/>
      </c>
      <c r="G657" s="7" t="str">
        <f t="shared" ref="G657:G720" si="139">CONCATENATE(B657,I657)</f>
        <v/>
      </c>
      <c r="H657" s="5" t="str">
        <f t="shared" ref="H657:H720" si="140">IF(ISBLANK(B657),"",IF(B657="ALI",IF(I657="L",7,IF(I657="A",10,15)),IF(B657="AIE",IF(I657="L",5,IF(I657="A",7,10)),IF(B657="SE",IF(I657="L",4,IF(I657="A",5,7)),IF(OR(B657="EE",B657="CE"),IF(I657="L",3,IF(I657="A",4,6)),0)))))</f>
        <v/>
      </c>
      <c r="I657" s="116" t="str">
        <f t="shared" ref="I657:I720" si="141">IF(OR(ISBLANK(D657),ISBLANK(E657)),IF(OR(B657="ALI",B657="AIE"),"L",IF(OR(B657="EE",B657="SE",B657="CE"),"A","")),IF(B657="EE",IF(E657&gt;=3,IF(D657&gt;=5,"H","A"),IF(E657&gt;=2,IF(D657&gt;=16,"H",IF(D657&lt;=4,"L","A")),IF(D657&lt;=15,"L","A"))),IF(OR(B657="SE",B657="CE"),IF(E657&gt;=4,IF(D657&gt;=6,"H","A"),IF(E657&gt;=2,IF(D657&gt;=20,"H",IF(D657&lt;=5,"L","A")),IF(D657&lt;=19,"L","A"))),IF(OR(B657="ALI",B657="AIE"),IF(E657&gt;=6,IF(D657&gt;=20,"H","A"),IF(E657&gt;=2,IF(D657&gt;=51,"H",IF(D657&lt;=19,"L","A")),IF(D657&lt;=50,"L","A"))),""))))</f>
        <v/>
      </c>
      <c r="J657" s="7" t="str">
        <f t="shared" ref="J657:J720" si="142">CONCATENATE(B657,C657)</f>
        <v/>
      </c>
      <c r="K657" s="9" t="str">
        <f t="shared" si="137"/>
        <v/>
      </c>
      <c r="L657" s="9" t="str">
        <f>IF(NOT(ISERROR(VLOOKUP(B657,Deflatores!G$42:H$64,2,FALSE))),VLOOKUP(B657,Deflatores!G$42:H$64,2,FALSE),IF(OR(ISBLANK(C657),ISBLANK(B657)),"",VLOOKUP(C657,Deflatores!G$4:H$38,2,FALSE)*H657+VLOOKUP(C657,Deflatores!G$4:I$38,3,FALSE)))</f>
        <v/>
      </c>
      <c r="M657" s="10"/>
      <c r="N657" s="10"/>
      <c r="O657" s="6"/>
    </row>
    <row r="658" spans="1:15" x14ac:dyDescent="0.25">
      <c r="A658" s="119"/>
      <c r="B658" s="4"/>
      <c r="C658" s="4"/>
      <c r="D658" s="7"/>
      <c r="E658" s="7"/>
      <c r="F658" s="8" t="str">
        <f t="shared" si="138"/>
        <v/>
      </c>
      <c r="G658" s="7" t="str">
        <f t="shared" si="139"/>
        <v/>
      </c>
      <c r="H658" s="5" t="str">
        <f t="shared" si="140"/>
        <v/>
      </c>
      <c r="I658" s="116" t="str">
        <f t="shared" si="141"/>
        <v/>
      </c>
      <c r="J658" s="7" t="str">
        <f t="shared" si="142"/>
        <v/>
      </c>
      <c r="K658" s="9" t="str">
        <f t="shared" si="137"/>
        <v/>
      </c>
      <c r="L658" s="9" t="str">
        <f>IF(NOT(ISERROR(VLOOKUP(B658,Deflatores!G$42:H$64,2,FALSE))),VLOOKUP(B658,Deflatores!G$42:H$64,2,FALSE),IF(OR(ISBLANK(C658),ISBLANK(B658)),"",VLOOKUP(C658,Deflatores!G$4:H$38,2,FALSE)*H658+VLOOKUP(C658,Deflatores!G$4:I$38,3,FALSE)))</f>
        <v/>
      </c>
      <c r="M658" s="10"/>
      <c r="N658" s="10"/>
      <c r="O658" s="6"/>
    </row>
    <row r="659" spans="1:15" x14ac:dyDescent="0.25">
      <c r="A659" s="119"/>
      <c r="B659" s="4"/>
      <c r="C659" s="4"/>
      <c r="D659" s="7"/>
      <c r="E659" s="7"/>
      <c r="F659" s="8" t="str">
        <f t="shared" si="138"/>
        <v/>
      </c>
      <c r="G659" s="7" t="str">
        <f t="shared" si="139"/>
        <v/>
      </c>
      <c r="H659" s="5" t="str">
        <f t="shared" si="140"/>
        <v/>
      </c>
      <c r="I659" s="116" t="str">
        <f t="shared" si="141"/>
        <v/>
      </c>
      <c r="J659" s="7" t="str">
        <f t="shared" si="142"/>
        <v/>
      </c>
      <c r="K659" s="9" t="str">
        <f t="shared" ref="K659:K722" si="143">IF(OR(H659="",H659=0),L659,H659)</f>
        <v/>
      </c>
      <c r="L659" s="9" t="str">
        <f>IF(NOT(ISERROR(VLOOKUP(B659,Deflatores!G$42:H$64,2,FALSE))),VLOOKUP(B659,Deflatores!G$42:H$64,2,FALSE),IF(OR(ISBLANK(C659),ISBLANK(B659)),"",VLOOKUP(C659,Deflatores!G$4:H$38,2,FALSE)*H659+VLOOKUP(C659,Deflatores!G$4:I$38,3,FALSE)))</f>
        <v/>
      </c>
      <c r="M659" s="10"/>
      <c r="N659" s="10"/>
      <c r="O659" s="6"/>
    </row>
    <row r="660" spans="1:15" x14ac:dyDescent="0.25">
      <c r="A660" s="119"/>
      <c r="B660" s="4"/>
      <c r="C660" s="4"/>
      <c r="D660" s="7"/>
      <c r="E660" s="7"/>
      <c r="F660" s="8" t="str">
        <f t="shared" si="138"/>
        <v/>
      </c>
      <c r="G660" s="7" t="str">
        <f t="shared" si="139"/>
        <v/>
      </c>
      <c r="H660" s="5" t="str">
        <f t="shared" si="140"/>
        <v/>
      </c>
      <c r="I660" s="116" t="str">
        <f t="shared" si="141"/>
        <v/>
      </c>
      <c r="J660" s="7" t="str">
        <f t="shared" si="142"/>
        <v/>
      </c>
      <c r="K660" s="9" t="str">
        <f t="shared" si="143"/>
        <v/>
      </c>
      <c r="L660" s="9" t="str">
        <f>IF(NOT(ISERROR(VLOOKUP(B660,Deflatores!G$42:H$64,2,FALSE))),VLOOKUP(B660,Deflatores!G$42:H$64,2,FALSE),IF(OR(ISBLANK(C660),ISBLANK(B660)),"",VLOOKUP(C660,Deflatores!G$4:H$38,2,FALSE)*H660+VLOOKUP(C660,Deflatores!G$4:I$38,3,FALSE)))</f>
        <v/>
      </c>
      <c r="M660" s="10"/>
      <c r="N660" s="10"/>
      <c r="O660" s="6"/>
    </row>
    <row r="661" spans="1:15" x14ac:dyDescent="0.25">
      <c r="A661" s="119"/>
      <c r="B661" s="4"/>
      <c r="C661" s="4"/>
      <c r="D661" s="7"/>
      <c r="E661" s="7"/>
      <c r="F661" s="8" t="str">
        <f t="shared" si="138"/>
        <v/>
      </c>
      <c r="G661" s="7" t="str">
        <f t="shared" si="139"/>
        <v/>
      </c>
      <c r="H661" s="5" t="str">
        <f t="shared" si="140"/>
        <v/>
      </c>
      <c r="I661" s="116" t="str">
        <f t="shared" si="141"/>
        <v/>
      </c>
      <c r="J661" s="7" t="str">
        <f t="shared" si="142"/>
        <v/>
      </c>
      <c r="K661" s="9" t="str">
        <f t="shared" si="143"/>
        <v/>
      </c>
      <c r="L661" s="9" t="str">
        <f>IF(NOT(ISERROR(VLOOKUP(B661,Deflatores!G$42:H$64,2,FALSE))),VLOOKUP(B661,Deflatores!G$42:H$64,2,FALSE),IF(OR(ISBLANK(C661),ISBLANK(B661)),"",VLOOKUP(C661,Deflatores!G$4:H$38,2,FALSE)*H661+VLOOKUP(C661,Deflatores!G$4:I$38,3,FALSE)))</f>
        <v/>
      </c>
      <c r="M661" s="10"/>
      <c r="N661" s="10"/>
      <c r="O661" s="6"/>
    </row>
    <row r="662" spans="1:15" x14ac:dyDescent="0.25">
      <c r="A662" s="119"/>
      <c r="B662" s="4"/>
      <c r="C662" s="4"/>
      <c r="D662" s="7"/>
      <c r="E662" s="7"/>
      <c r="F662" s="8" t="str">
        <f t="shared" si="138"/>
        <v/>
      </c>
      <c r="G662" s="7" t="str">
        <f t="shared" si="139"/>
        <v/>
      </c>
      <c r="H662" s="5" t="str">
        <f t="shared" si="140"/>
        <v/>
      </c>
      <c r="I662" s="116" t="str">
        <f t="shared" si="141"/>
        <v/>
      </c>
      <c r="J662" s="7" t="str">
        <f t="shared" si="142"/>
        <v/>
      </c>
      <c r="K662" s="9" t="str">
        <f t="shared" si="143"/>
        <v/>
      </c>
      <c r="L662" s="9" t="str">
        <f>IF(NOT(ISERROR(VLOOKUP(B662,Deflatores!G$42:H$64,2,FALSE))),VLOOKUP(B662,Deflatores!G$42:H$64,2,FALSE),IF(OR(ISBLANK(C662),ISBLANK(B662)),"",VLOOKUP(C662,Deflatores!G$4:H$38,2,FALSE)*H662+VLOOKUP(C662,Deflatores!G$4:I$38,3,FALSE)))</f>
        <v/>
      </c>
      <c r="M662" s="10"/>
      <c r="N662" s="10"/>
      <c r="O662" s="6"/>
    </row>
    <row r="663" spans="1:15" x14ac:dyDescent="0.25">
      <c r="A663" s="119"/>
      <c r="B663" s="4"/>
      <c r="C663" s="4"/>
      <c r="D663" s="7"/>
      <c r="E663" s="7"/>
      <c r="F663" s="8" t="str">
        <f t="shared" si="138"/>
        <v/>
      </c>
      <c r="G663" s="7" t="str">
        <f t="shared" si="139"/>
        <v/>
      </c>
      <c r="H663" s="5" t="str">
        <f t="shared" si="140"/>
        <v/>
      </c>
      <c r="I663" s="116" t="str">
        <f t="shared" si="141"/>
        <v/>
      </c>
      <c r="J663" s="7" t="str">
        <f t="shared" si="142"/>
        <v/>
      </c>
      <c r="K663" s="9" t="str">
        <f t="shared" si="143"/>
        <v/>
      </c>
      <c r="L663" s="9" t="str">
        <f>IF(NOT(ISERROR(VLOOKUP(B663,Deflatores!G$42:H$64,2,FALSE))),VLOOKUP(B663,Deflatores!G$42:H$64,2,FALSE),IF(OR(ISBLANK(C663),ISBLANK(B663)),"",VLOOKUP(C663,Deflatores!G$4:H$38,2,FALSE)*H663+VLOOKUP(C663,Deflatores!G$4:I$38,3,FALSE)))</f>
        <v/>
      </c>
      <c r="M663" s="10"/>
      <c r="N663" s="10"/>
      <c r="O663" s="6"/>
    </row>
    <row r="664" spans="1:15" x14ac:dyDescent="0.25">
      <c r="A664" s="119"/>
      <c r="B664" s="4"/>
      <c r="C664" s="4"/>
      <c r="D664" s="7"/>
      <c r="E664" s="7"/>
      <c r="F664" s="8" t="str">
        <f t="shared" si="138"/>
        <v/>
      </c>
      <c r="G664" s="7" t="str">
        <f t="shared" si="139"/>
        <v/>
      </c>
      <c r="H664" s="5" t="str">
        <f t="shared" si="140"/>
        <v/>
      </c>
      <c r="I664" s="116" t="str">
        <f t="shared" si="141"/>
        <v/>
      </c>
      <c r="J664" s="7" t="str">
        <f t="shared" si="142"/>
        <v/>
      </c>
      <c r="K664" s="9" t="str">
        <f t="shared" si="143"/>
        <v/>
      </c>
      <c r="L664" s="9" t="str">
        <f>IF(NOT(ISERROR(VLOOKUP(B664,Deflatores!G$42:H$64,2,FALSE))),VLOOKUP(B664,Deflatores!G$42:H$64,2,FALSE),IF(OR(ISBLANK(C664),ISBLANK(B664)),"",VLOOKUP(C664,Deflatores!G$4:H$38,2,FALSE)*H664+VLOOKUP(C664,Deflatores!G$4:I$38,3,FALSE)))</f>
        <v/>
      </c>
      <c r="M664" s="10"/>
      <c r="N664" s="10"/>
      <c r="O664" s="6"/>
    </row>
    <row r="665" spans="1:15" x14ac:dyDescent="0.25">
      <c r="A665" s="119"/>
      <c r="B665" s="4"/>
      <c r="C665" s="4"/>
      <c r="D665" s="7"/>
      <c r="E665" s="7"/>
      <c r="F665" s="8" t="str">
        <f t="shared" si="138"/>
        <v/>
      </c>
      <c r="G665" s="7" t="str">
        <f t="shared" si="139"/>
        <v/>
      </c>
      <c r="H665" s="5" t="str">
        <f t="shared" si="140"/>
        <v/>
      </c>
      <c r="I665" s="116" t="str">
        <f t="shared" si="141"/>
        <v/>
      </c>
      <c r="J665" s="7" t="str">
        <f t="shared" si="142"/>
        <v/>
      </c>
      <c r="K665" s="9" t="str">
        <f t="shared" si="143"/>
        <v/>
      </c>
      <c r="L665" s="9" t="str">
        <f>IF(NOT(ISERROR(VLOOKUP(B665,Deflatores!G$42:H$64,2,FALSE))),VLOOKUP(B665,Deflatores!G$42:H$64,2,FALSE),IF(OR(ISBLANK(C665),ISBLANK(B665)),"",VLOOKUP(C665,Deflatores!G$4:H$38,2,FALSE)*H665+VLOOKUP(C665,Deflatores!G$4:I$38,3,FALSE)))</f>
        <v/>
      </c>
      <c r="M665" s="10"/>
      <c r="N665" s="10"/>
      <c r="O665" s="6"/>
    </row>
    <row r="666" spans="1:15" x14ac:dyDescent="0.25">
      <c r="A666" s="119"/>
      <c r="B666" s="4"/>
      <c r="C666" s="4"/>
      <c r="D666" s="7"/>
      <c r="E666" s="7"/>
      <c r="F666" s="8" t="str">
        <f t="shared" si="138"/>
        <v/>
      </c>
      <c r="G666" s="7" t="str">
        <f t="shared" si="139"/>
        <v/>
      </c>
      <c r="H666" s="5" t="str">
        <f t="shared" si="140"/>
        <v/>
      </c>
      <c r="I666" s="116" t="str">
        <f t="shared" si="141"/>
        <v/>
      </c>
      <c r="J666" s="7" t="str">
        <f t="shared" si="142"/>
        <v/>
      </c>
      <c r="K666" s="9" t="str">
        <f t="shared" si="143"/>
        <v/>
      </c>
      <c r="L666" s="9" t="str">
        <f>IF(NOT(ISERROR(VLOOKUP(B666,Deflatores!G$42:H$64,2,FALSE))),VLOOKUP(B666,Deflatores!G$42:H$64,2,FALSE),IF(OR(ISBLANK(C666),ISBLANK(B666)),"",VLOOKUP(C666,Deflatores!G$4:H$38,2,FALSE)*H666+VLOOKUP(C666,Deflatores!G$4:I$38,3,FALSE)))</f>
        <v/>
      </c>
      <c r="M666" s="10"/>
      <c r="N666" s="10"/>
      <c r="O666" s="6"/>
    </row>
    <row r="667" spans="1:15" x14ac:dyDescent="0.25">
      <c r="A667" s="119"/>
      <c r="B667" s="4"/>
      <c r="C667" s="4"/>
      <c r="D667" s="7"/>
      <c r="E667" s="7"/>
      <c r="F667" s="8" t="str">
        <f t="shared" si="138"/>
        <v/>
      </c>
      <c r="G667" s="7" t="str">
        <f t="shared" si="139"/>
        <v/>
      </c>
      <c r="H667" s="5" t="str">
        <f t="shared" si="140"/>
        <v/>
      </c>
      <c r="I667" s="116" t="str">
        <f t="shared" si="141"/>
        <v/>
      </c>
      <c r="J667" s="7" t="str">
        <f t="shared" si="142"/>
        <v/>
      </c>
      <c r="K667" s="9" t="str">
        <f t="shared" si="143"/>
        <v/>
      </c>
      <c r="L667" s="9" t="str">
        <f>IF(NOT(ISERROR(VLOOKUP(B667,Deflatores!G$42:H$64,2,FALSE))),VLOOKUP(B667,Deflatores!G$42:H$64,2,FALSE),IF(OR(ISBLANK(C667),ISBLANK(B667)),"",VLOOKUP(C667,Deflatores!G$4:H$38,2,FALSE)*H667+VLOOKUP(C667,Deflatores!G$4:I$38,3,FALSE)))</f>
        <v/>
      </c>
      <c r="M667" s="10"/>
      <c r="N667" s="10"/>
      <c r="O667" s="6"/>
    </row>
    <row r="668" spans="1:15" x14ac:dyDescent="0.25">
      <c r="A668" s="119"/>
      <c r="B668" s="4"/>
      <c r="C668" s="4"/>
      <c r="D668" s="7"/>
      <c r="E668" s="7"/>
      <c r="F668" s="8" t="str">
        <f t="shared" si="138"/>
        <v/>
      </c>
      <c r="G668" s="7" t="str">
        <f t="shared" si="139"/>
        <v/>
      </c>
      <c r="H668" s="5" t="str">
        <f t="shared" si="140"/>
        <v/>
      </c>
      <c r="I668" s="116" t="str">
        <f t="shared" si="141"/>
        <v/>
      </c>
      <c r="J668" s="7" t="str">
        <f t="shared" si="142"/>
        <v/>
      </c>
      <c r="K668" s="9" t="str">
        <f t="shared" si="143"/>
        <v/>
      </c>
      <c r="L668" s="9" t="str">
        <f>IF(NOT(ISERROR(VLOOKUP(B668,Deflatores!G$42:H$64,2,FALSE))),VLOOKUP(B668,Deflatores!G$42:H$64,2,FALSE),IF(OR(ISBLANK(C668),ISBLANK(B668)),"",VLOOKUP(C668,Deflatores!G$4:H$38,2,FALSE)*H668+VLOOKUP(C668,Deflatores!G$4:I$38,3,FALSE)))</f>
        <v/>
      </c>
      <c r="M668" s="10"/>
      <c r="N668" s="10"/>
      <c r="O668" s="6"/>
    </row>
    <row r="669" spans="1:15" x14ac:dyDescent="0.25">
      <c r="A669" s="119"/>
      <c r="B669" s="4"/>
      <c r="C669" s="4"/>
      <c r="D669" s="7"/>
      <c r="E669" s="7"/>
      <c r="F669" s="8" t="str">
        <f t="shared" si="138"/>
        <v/>
      </c>
      <c r="G669" s="7" t="str">
        <f t="shared" si="139"/>
        <v/>
      </c>
      <c r="H669" s="5" t="str">
        <f t="shared" si="140"/>
        <v/>
      </c>
      <c r="I669" s="116" t="str">
        <f t="shared" si="141"/>
        <v/>
      </c>
      <c r="J669" s="7" t="str">
        <f t="shared" si="142"/>
        <v/>
      </c>
      <c r="K669" s="9" t="str">
        <f t="shared" si="143"/>
        <v/>
      </c>
      <c r="L669" s="9" t="str">
        <f>IF(NOT(ISERROR(VLOOKUP(B669,Deflatores!G$42:H$64,2,FALSE))),VLOOKUP(B669,Deflatores!G$42:H$64,2,FALSE),IF(OR(ISBLANK(C669),ISBLANK(B669)),"",VLOOKUP(C669,Deflatores!G$4:H$38,2,FALSE)*H669+VLOOKUP(C669,Deflatores!G$4:I$38,3,FALSE)))</f>
        <v/>
      </c>
      <c r="M669" s="10"/>
      <c r="N669" s="10"/>
      <c r="O669" s="6"/>
    </row>
    <row r="670" spans="1:15" x14ac:dyDescent="0.25">
      <c r="A670" s="119"/>
      <c r="B670" s="4"/>
      <c r="C670" s="4"/>
      <c r="D670" s="7"/>
      <c r="E670" s="7"/>
      <c r="F670" s="8" t="str">
        <f t="shared" si="138"/>
        <v/>
      </c>
      <c r="G670" s="7" t="str">
        <f t="shared" si="139"/>
        <v/>
      </c>
      <c r="H670" s="5" t="str">
        <f t="shared" si="140"/>
        <v/>
      </c>
      <c r="I670" s="116" t="str">
        <f t="shared" si="141"/>
        <v/>
      </c>
      <c r="J670" s="7" t="str">
        <f t="shared" si="142"/>
        <v/>
      </c>
      <c r="K670" s="9" t="str">
        <f t="shared" si="143"/>
        <v/>
      </c>
      <c r="L670" s="9" t="str">
        <f>IF(NOT(ISERROR(VLOOKUP(B670,Deflatores!G$42:H$64,2,FALSE))),VLOOKUP(B670,Deflatores!G$42:H$64,2,FALSE),IF(OR(ISBLANK(C670),ISBLANK(B670)),"",VLOOKUP(C670,Deflatores!G$4:H$38,2,FALSE)*H670+VLOOKUP(C670,Deflatores!G$4:I$38,3,FALSE)))</f>
        <v/>
      </c>
      <c r="M670" s="10"/>
      <c r="N670" s="10"/>
      <c r="O670" s="6"/>
    </row>
    <row r="671" spans="1:15" x14ac:dyDescent="0.25">
      <c r="A671" s="119"/>
      <c r="B671" s="4"/>
      <c r="C671" s="4"/>
      <c r="D671" s="7"/>
      <c r="E671" s="7"/>
      <c r="F671" s="8" t="str">
        <f t="shared" si="138"/>
        <v/>
      </c>
      <c r="G671" s="7" t="str">
        <f t="shared" si="139"/>
        <v/>
      </c>
      <c r="H671" s="5" t="str">
        <f t="shared" si="140"/>
        <v/>
      </c>
      <c r="I671" s="116" t="str">
        <f t="shared" si="141"/>
        <v/>
      </c>
      <c r="J671" s="7" t="str">
        <f t="shared" si="142"/>
        <v/>
      </c>
      <c r="K671" s="9" t="str">
        <f t="shared" si="143"/>
        <v/>
      </c>
      <c r="L671" s="9" t="str">
        <f>IF(NOT(ISERROR(VLOOKUP(B671,Deflatores!G$42:H$64,2,FALSE))),VLOOKUP(B671,Deflatores!G$42:H$64,2,FALSE),IF(OR(ISBLANK(C671),ISBLANK(B671)),"",VLOOKUP(C671,Deflatores!G$4:H$38,2,FALSE)*H671+VLOOKUP(C671,Deflatores!G$4:I$38,3,FALSE)))</f>
        <v/>
      </c>
      <c r="M671" s="10"/>
      <c r="N671" s="10"/>
      <c r="O671" s="6"/>
    </row>
    <row r="672" spans="1:15" x14ac:dyDescent="0.25">
      <c r="A672" s="119"/>
      <c r="B672" s="4"/>
      <c r="C672" s="4"/>
      <c r="D672" s="7"/>
      <c r="E672" s="7"/>
      <c r="F672" s="8" t="str">
        <f t="shared" si="138"/>
        <v/>
      </c>
      <c r="G672" s="7" t="str">
        <f t="shared" si="139"/>
        <v/>
      </c>
      <c r="H672" s="5" t="str">
        <f t="shared" si="140"/>
        <v/>
      </c>
      <c r="I672" s="116" t="str">
        <f t="shared" si="141"/>
        <v/>
      </c>
      <c r="J672" s="7" t="str">
        <f t="shared" si="142"/>
        <v/>
      </c>
      <c r="K672" s="9" t="str">
        <f t="shared" si="143"/>
        <v/>
      </c>
      <c r="L672" s="9" t="str">
        <f>IF(NOT(ISERROR(VLOOKUP(B672,Deflatores!G$42:H$64,2,FALSE))),VLOOKUP(B672,Deflatores!G$42:H$64,2,FALSE),IF(OR(ISBLANK(C672),ISBLANK(B672)),"",VLOOKUP(C672,Deflatores!G$4:H$38,2,FALSE)*H672+VLOOKUP(C672,Deflatores!G$4:I$38,3,FALSE)))</f>
        <v/>
      </c>
      <c r="M672" s="10"/>
      <c r="N672" s="10"/>
      <c r="O672" s="6"/>
    </row>
    <row r="673" spans="1:15" x14ac:dyDescent="0.25">
      <c r="A673" s="119"/>
      <c r="B673" s="4"/>
      <c r="C673" s="4"/>
      <c r="D673" s="7"/>
      <c r="E673" s="7"/>
      <c r="F673" s="8" t="str">
        <f t="shared" si="138"/>
        <v/>
      </c>
      <c r="G673" s="7" t="str">
        <f t="shared" si="139"/>
        <v/>
      </c>
      <c r="H673" s="5" t="str">
        <f t="shared" si="140"/>
        <v/>
      </c>
      <c r="I673" s="116" t="str">
        <f t="shared" si="141"/>
        <v/>
      </c>
      <c r="J673" s="7" t="str">
        <f t="shared" si="142"/>
        <v/>
      </c>
      <c r="K673" s="9" t="str">
        <f t="shared" si="143"/>
        <v/>
      </c>
      <c r="L673" s="9" t="str">
        <f>IF(NOT(ISERROR(VLOOKUP(B673,Deflatores!G$42:H$64,2,FALSE))),VLOOKUP(B673,Deflatores!G$42:H$64,2,FALSE),IF(OR(ISBLANK(C673),ISBLANK(B673)),"",VLOOKUP(C673,Deflatores!G$4:H$38,2,FALSE)*H673+VLOOKUP(C673,Deflatores!G$4:I$38,3,FALSE)))</f>
        <v/>
      </c>
      <c r="M673" s="10"/>
      <c r="N673" s="10"/>
      <c r="O673" s="6"/>
    </row>
    <row r="674" spans="1:15" x14ac:dyDescent="0.25">
      <c r="A674" s="119"/>
      <c r="B674" s="4"/>
      <c r="C674" s="4"/>
      <c r="D674" s="7"/>
      <c r="E674" s="7"/>
      <c r="F674" s="8" t="str">
        <f t="shared" si="138"/>
        <v/>
      </c>
      <c r="G674" s="7" t="str">
        <f t="shared" si="139"/>
        <v/>
      </c>
      <c r="H674" s="5" t="str">
        <f t="shared" si="140"/>
        <v/>
      </c>
      <c r="I674" s="116" t="str">
        <f t="shared" si="141"/>
        <v/>
      </c>
      <c r="J674" s="7" t="str">
        <f t="shared" si="142"/>
        <v/>
      </c>
      <c r="K674" s="9" t="str">
        <f t="shared" si="143"/>
        <v/>
      </c>
      <c r="L674" s="9" t="str">
        <f>IF(NOT(ISERROR(VLOOKUP(B674,Deflatores!G$42:H$64,2,FALSE))),VLOOKUP(B674,Deflatores!G$42:H$64,2,FALSE),IF(OR(ISBLANK(C674),ISBLANK(B674)),"",VLOOKUP(C674,Deflatores!G$4:H$38,2,FALSE)*H674+VLOOKUP(C674,Deflatores!G$4:I$38,3,FALSE)))</f>
        <v/>
      </c>
      <c r="M674" s="10"/>
      <c r="N674" s="10"/>
      <c r="O674" s="6"/>
    </row>
    <row r="675" spans="1:15" x14ac:dyDescent="0.25">
      <c r="A675" s="119"/>
      <c r="B675" s="4"/>
      <c r="C675" s="4"/>
      <c r="D675" s="7"/>
      <c r="E675" s="7"/>
      <c r="F675" s="8" t="str">
        <f t="shared" si="138"/>
        <v/>
      </c>
      <c r="G675" s="7" t="str">
        <f t="shared" si="139"/>
        <v/>
      </c>
      <c r="H675" s="5" t="str">
        <f t="shared" si="140"/>
        <v/>
      </c>
      <c r="I675" s="116" t="str">
        <f t="shared" si="141"/>
        <v/>
      </c>
      <c r="J675" s="7" t="str">
        <f t="shared" si="142"/>
        <v/>
      </c>
      <c r="K675" s="9" t="str">
        <f t="shared" si="143"/>
        <v/>
      </c>
      <c r="L675" s="9" t="str">
        <f>IF(NOT(ISERROR(VLOOKUP(B675,Deflatores!G$42:H$64,2,FALSE))),VLOOKUP(B675,Deflatores!G$42:H$64,2,FALSE),IF(OR(ISBLANK(C675),ISBLANK(B675)),"",VLOOKUP(C675,Deflatores!G$4:H$38,2,FALSE)*H675+VLOOKUP(C675,Deflatores!G$4:I$38,3,FALSE)))</f>
        <v/>
      </c>
      <c r="M675" s="10"/>
      <c r="N675" s="10"/>
      <c r="O675" s="6"/>
    </row>
    <row r="676" spans="1:15" x14ac:dyDescent="0.25">
      <c r="A676" s="119"/>
      <c r="B676" s="4"/>
      <c r="C676" s="4"/>
      <c r="D676" s="7"/>
      <c r="E676" s="7"/>
      <c r="F676" s="8" t="str">
        <f t="shared" si="138"/>
        <v/>
      </c>
      <c r="G676" s="7" t="str">
        <f t="shared" si="139"/>
        <v/>
      </c>
      <c r="H676" s="5" t="str">
        <f t="shared" si="140"/>
        <v/>
      </c>
      <c r="I676" s="116" t="str">
        <f t="shared" si="141"/>
        <v/>
      </c>
      <c r="J676" s="7" t="str">
        <f t="shared" si="142"/>
        <v/>
      </c>
      <c r="K676" s="9" t="str">
        <f t="shared" si="143"/>
        <v/>
      </c>
      <c r="L676" s="9" t="str">
        <f>IF(NOT(ISERROR(VLOOKUP(B676,Deflatores!G$42:H$64,2,FALSE))),VLOOKUP(B676,Deflatores!G$42:H$64,2,FALSE),IF(OR(ISBLANK(C676),ISBLANK(B676)),"",VLOOKUP(C676,Deflatores!G$4:H$38,2,FALSE)*H676+VLOOKUP(C676,Deflatores!G$4:I$38,3,FALSE)))</f>
        <v/>
      </c>
      <c r="M676" s="10"/>
      <c r="N676" s="10"/>
      <c r="O676" s="6"/>
    </row>
    <row r="677" spans="1:15" x14ac:dyDescent="0.25">
      <c r="A677" s="119"/>
      <c r="B677" s="4"/>
      <c r="C677" s="4"/>
      <c r="D677" s="7"/>
      <c r="E677" s="7"/>
      <c r="F677" s="8" t="str">
        <f t="shared" si="138"/>
        <v/>
      </c>
      <c r="G677" s="7" t="str">
        <f t="shared" si="139"/>
        <v/>
      </c>
      <c r="H677" s="5" t="str">
        <f t="shared" si="140"/>
        <v/>
      </c>
      <c r="I677" s="116" t="str">
        <f t="shared" si="141"/>
        <v/>
      </c>
      <c r="J677" s="7" t="str">
        <f t="shared" si="142"/>
        <v/>
      </c>
      <c r="K677" s="9" t="str">
        <f t="shared" si="143"/>
        <v/>
      </c>
      <c r="L677" s="9" t="str">
        <f>IF(NOT(ISERROR(VLOOKUP(B677,Deflatores!G$42:H$64,2,FALSE))),VLOOKUP(B677,Deflatores!G$42:H$64,2,FALSE),IF(OR(ISBLANK(C677),ISBLANK(B677)),"",VLOOKUP(C677,Deflatores!G$4:H$38,2,FALSE)*H677+VLOOKUP(C677,Deflatores!G$4:I$38,3,FALSE)))</f>
        <v/>
      </c>
      <c r="M677" s="10"/>
      <c r="N677" s="10"/>
      <c r="O677" s="6"/>
    </row>
    <row r="678" spans="1:15" x14ac:dyDescent="0.25">
      <c r="A678" s="119"/>
      <c r="B678" s="4"/>
      <c r="C678" s="4"/>
      <c r="D678" s="7"/>
      <c r="E678" s="7"/>
      <c r="F678" s="8" t="str">
        <f t="shared" si="138"/>
        <v/>
      </c>
      <c r="G678" s="7" t="str">
        <f t="shared" si="139"/>
        <v/>
      </c>
      <c r="H678" s="5" t="str">
        <f t="shared" si="140"/>
        <v/>
      </c>
      <c r="I678" s="116" t="str">
        <f t="shared" si="141"/>
        <v/>
      </c>
      <c r="J678" s="7" t="str">
        <f t="shared" si="142"/>
        <v/>
      </c>
      <c r="K678" s="9" t="str">
        <f t="shared" si="143"/>
        <v/>
      </c>
      <c r="L678" s="9" t="str">
        <f>IF(NOT(ISERROR(VLOOKUP(B678,Deflatores!G$42:H$64,2,FALSE))),VLOOKUP(B678,Deflatores!G$42:H$64,2,FALSE),IF(OR(ISBLANK(C678),ISBLANK(B678)),"",VLOOKUP(C678,Deflatores!G$4:H$38,2,FALSE)*H678+VLOOKUP(C678,Deflatores!G$4:I$38,3,FALSE)))</f>
        <v/>
      </c>
      <c r="M678" s="10"/>
      <c r="N678" s="10"/>
      <c r="O678" s="6"/>
    </row>
    <row r="679" spans="1:15" x14ac:dyDescent="0.25">
      <c r="A679" s="119"/>
      <c r="B679" s="4"/>
      <c r="C679" s="4"/>
      <c r="D679" s="7"/>
      <c r="E679" s="7"/>
      <c r="F679" s="8" t="str">
        <f t="shared" si="138"/>
        <v/>
      </c>
      <c r="G679" s="7" t="str">
        <f t="shared" si="139"/>
        <v/>
      </c>
      <c r="H679" s="5" t="str">
        <f t="shared" si="140"/>
        <v/>
      </c>
      <c r="I679" s="116" t="str">
        <f t="shared" si="141"/>
        <v/>
      </c>
      <c r="J679" s="7" t="str">
        <f t="shared" si="142"/>
        <v/>
      </c>
      <c r="K679" s="9" t="str">
        <f t="shared" si="143"/>
        <v/>
      </c>
      <c r="L679" s="9" t="str">
        <f>IF(NOT(ISERROR(VLOOKUP(B679,Deflatores!G$42:H$64,2,FALSE))),VLOOKUP(B679,Deflatores!G$42:H$64,2,FALSE),IF(OR(ISBLANK(C679),ISBLANK(B679)),"",VLOOKUP(C679,Deflatores!G$4:H$38,2,FALSE)*H679+VLOOKUP(C679,Deflatores!G$4:I$38,3,FALSE)))</f>
        <v/>
      </c>
      <c r="M679" s="10"/>
      <c r="N679" s="10"/>
      <c r="O679" s="6"/>
    </row>
    <row r="680" spans="1:15" x14ac:dyDescent="0.25">
      <c r="A680" s="119"/>
      <c r="B680" s="4"/>
      <c r="C680" s="4"/>
      <c r="D680" s="7"/>
      <c r="E680" s="7"/>
      <c r="F680" s="8" t="str">
        <f t="shared" si="138"/>
        <v/>
      </c>
      <c r="G680" s="7" t="str">
        <f t="shared" si="139"/>
        <v/>
      </c>
      <c r="H680" s="5" t="str">
        <f t="shared" si="140"/>
        <v/>
      </c>
      <c r="I680" s="116" t="str">
        <f t="shared" si="141"/>
        <v/>
      </c>
      <c r="J680" s="7" t="str">
        <f t="shared" si="142"/>
        <v/>
      </c>
      <c r="K680" s="9" t="str">
        <f t="shared" si="143"/>
        <v/>
      </c>
      <c r="L680" s="9" t="str">
        <f>IF(NOT(ISERROR(VLOOKUP(B680,Deflatores!G$42:H$64,2,FALSE))),VLOOKUP(B680,Deflatores!G$42:H$64,2,FALSE),IF(OR(ISBLANK(C680),ISBLANK(B680)),"",VLOOKUP(C680,Deflatores!G$4:H$38,2,FALSE)*H680+VLOOKUP(C680,Deflatores!G$4:I$38,3,FALSE)))</f>
        <v/>
      </c>
      <c r="M680" s="10"/>
      <c r="N680" s="10"/>
      <c r="O680" s="6"/>
    </row>
    <row r="681" spans="1:15" x14ac:dyDescent="0.25">
      <c r="A681" s="119"/>
      <c r="B681" s="4"/>
      <c r="C681" s="4"/>
      <c r="D681" s="7"/>
      <c r="E681" s="7"/>
      <c r="F681" s="8" t="str">
        <f t="shared" si="138"/>
        <v/>
      </c>
      <c r="G681" s="7" t="str">
        <f t="shared" si="139"/>
        <v/>
      </c>
      <c r="H681" s="5" t="str">
        <f t="shared" si="140"/>
        <v/>
      </c>
      <c r="I681" s="116" t="str">
        <f t="shared" si="141"/>
        <v/>
      </c>
      <c r="J681" s="7" t="str">
        <f t="shared" si="142"/>
        <v/>
      </c>
      <c r="K681" s="9" t="str">
        <f t="shared" si="143"/>
        <v/>
      </c>
      <c r="L681" s="9" t="str">
        <f>IF(NOT(ISERROR(VLOOKUP(B681,Deflatores!G$42:H$64,2,FALSE))),VLOOKUP(B681,Deflatores!G$42:H$64,2,FALSE),IF(OR(ISBLANK(C681),ISBLANK(B681)),"",VLOOKUP(C681,Deflatores!G$4:H$38,2,FALSE)*H681+VLOOKUP(C681,Deflatores!G$4:I$38,3,FALSE)))</f>
        <v/>
      </c>
      <c r="M681" s="10"/>
      <c r="N681" s="10"/>
      <c r="O681" s="6"/>
    </row>
    <row r="682" spans="1:15" x14ac:dyDescent="0.25">
      <c r="A682" s="119"/>
      <c r="B682" s="4"/>
      <c r="C682" s="4"/>
      <c r="D682" s="7"/>
      <c r="E682" s="7"/>
      <c r="F682" s="8" t="str">
        <f t="shared" si="138"/>
        <v/>
      </c>
      <c r="G682" s="7" t="str">
        <f t="shared" si="139"/>
        <v/>
      </c>
      <c r="H682" s="5" t="str">
        <f t="shared" si="140"/>
        <v/>
      </c>
      <c r="I682" s="116" t="str">
        <f t="shared" si="141"/>
        <v/>
      </c>
      <c r="J682" s="7" t="str">
        <f t="shared" si="142"/>
        <v/>
      </c>
      <c r="K682" s="9" t="str">
        <f t="shared" si="143"/>
        <v/>
      </c>
      <c r="L682" s="9" t="str">
        <f>IF(NOT(ISERROR(VLOOKUP(B682,Deflatores!G$42:H$64,2,FALSE))),VLOOKUP(B682,Deflatores!G$42:H$64,2,FALSE),IF(OR(ISBLANK(C682),ISBLANK(B682)),"",VLOOKUP(C682,Deflatores!G$4:H$38,2,FALSE)*H682+VLOOKUP(C682,Deflatores!G$4:I$38,3,FALSE)))</f>
        <v/>
      </c>
      <c r="M682" s="10"/>
      <c r="N682" s="10"/>
      <c r="O682" s="6"/>
    </row>
    <row r="683" spans="1:15" x14ac:dyDescent="0.25">
      <c r="A683" s="119"/>
      <c r="B683" s="4"/>
      <c r="C683" s="4"/>
      <c r="D683" s="7"/>
      <c r="E683" s="7"/>
      <c r="F683" s="8" t="str">
        <f t="shared" si="138"/>
        <v/>
      </c>
      <c r="G683" s="7" t="str">
        <f t="shared" si="139"/>
        <v/>
      </c>
      <c r="H683" s="5" t="str">
        <f t="shared" si="140"/>
        <v/>
      </c>
      <c r="I683" s="116" t="str">
        <f t="shared" si="141"/>
        <v/>
      </c>
      <c r="J683" s="7" t="str">
        <f t="shared" si="142"/>
        <v/>
      </c>
      <c r="K683" s="9" t="str">
        <f t="shared" si="143"/>
        <v/>
      </c>
      <c r="L683" s="9" t="str">
        <f>IF(NOT(ISERROR(VLOOKUP(B683,Deflatores!G$42:H$64,2,FALSE))),VLOOKUP(B683,Deflatores!G$42:H$64,2,FALSE),IF(OR(ISBLANK(C683),ISBLANK(B683)),"",VLOOKUP(C683,Deflatores!G$4:H$38,2,FALSE)*H683+VLOOKUP(C683,Deflatores!G$4:I$38,3,FALSE)))</f>
        <v/>
      </c>
      <c r="M683" s="10"/>
      <c r="N683" s="10"/>
      <c r="O683" s="6"/>
    </row>
    <row r="684" spans="1:15" x14ac:dyDescent="0.25">
      <c r="A684" s="119"/>
      <c r="B684" s="4"/>
      <c r="C684" s="4"/>
      <c r="D684" s="7"/>
      <c r="E684" s="7"/>
      <c r="F684" s="8" t="str">
        <f t="shared" si="138"/>
        <v/>
      </c>
      <c r="G684" s="7" t="str">
        <f t="shared" si="139"/>
        <v/>
      </c>
      <c r="H684" s="5" t="str">
        <f t="shared" si="140"/>
        <v/>
      </c>
      <c r="I684" s="116" t="str">
        <f t="shared" si="141"/>
        <v/>
      </c>
      <c r="J684" s="7" t="str">
        <f t="shared" si="142"/>
        <v/>
      </c>
      <c r="K684" s="9" t="str">
        <f t="shared" si="143"/>
        <v/>
      </c>
      <c r="L684" s="9" t="str">
        <f>IF(NOT(ISERROR(VLOOKUP(B684,Deflatores!G$42:H$64,2,FALSE))),VLOOKUP(B684,Deflatores!G$42:H$64,2,FALSE),IF(OR(ISBLANK(C684),ISBLANK(B684)),"",VLOOKUP(C684,Deflatores!G$4:H$38,2,FALSE)*H684+VLOOKUP(C684,Deflatores!G$4:I$38,3,FALSE)))</f>
        <v/>
      </c>
      <c r="M684" s="10"/>
      <c r="N684" s="10"/>
      <c r="O684" s="6"/>
    </row>
    <row r="685" spans="1:15" x14ac:dyDescent="0.25">
      <c r="A685" s="119"/>
      <c r="B685" s="4"/>
      <c r="C685" s="4"/>
      <c r="D685" s="7"/>
      <c r="E685" s="7"/>
      <c r="F685" s="8" t="str">
        <f t="shared" si="138"/>
        <v/>
      </c>
      <c r="G685" s="7" t="str">
        <f t="shared" si="139"/>
        <v/>
      </c>
      <c r="H685" s="5" t="str">
        <f t="shared" si="140"/>
        <v/>
      </c>
      <c r="I685" s="116" t="str">
        <f t="shared" si="141"/>
        <v/>
      </c>
      <c r="J685" s="7" t="str">
        <f t="shared" si="142"/>
        <v/>
      </c>
      <c r="K685" s="9" t="str">
        <f t="shared" si="143"/>
        <v/>
      </c>
      <c r="L685" s="9" t="str">
        <f>IF(NOT(ISERROR(VLOOKUP(B685,Deflatores!G$42:H$64,2,FALSE))),VLOOKUP(B685,Deflatores!G$42:H$64,2,FALSE),IF(OR(ISBLANK(C685),ISBLANK(B685)),"",VLOOKUP(C685,Deflatores!G$4:H$38,2,FALSE)*H685+VLOOKUP(C685,Deflatores!G$4:I$38,3,FALSE)))</f>
        <v/>
      </c>
      <c r="M685" s="10"/>
      <c r="N685" s="10"/>
      <c r="O685" s="6"/>
    </row>
    <row r="686" spans="1:15" x14ac:dyDescent="0.25">
      <c r="A686" s="119"/>
      <c r="B686" s="4"/>
      <c r="C686" s="4"/>
      <c r="D686" s="7"/>
      <c r="E686" s="7"/>
      <c r="F686" s="8" t="str">
        <f t="shared" si="138"/>
        <v/>
      </c>
      <c r="G686" s="7" t="str">
        <f t="shared" si="139"/>
        <v/>
      </c>
      <c r="H686" s="5" t="str">
        <f t="shared" si="140"/>
        <v/>
      </c>
      <c r="I686" s="116" t="str">
        <f t="shared" si="141"/>
        <v/>
      </c>
      <c r="J686" s="7" t="str">
        <f t="shared" si="142"/>
        <v/>
      </c>
      <c r="K686" s="9" t="str">
        <f t="shared" si="143"/>
        <v/>
      </c>
      <c r="L686" s="9" t="str">
        <f>IF(NOT(ISERROR(VLOOKUP(B686,Deflatores!G$42:H$64,2,FALSE))),VLOOKUP(B686,Deflatores!G$42:H$64,2,FALSE),IF(OR(ISBLANK(C686),ISBLANK(B686)),"",VLOOKUP(C686,Deflatores!G$4:H$38,2,FALSE)*H686+VLOOKUP(C686,Deflatores!G$4:I$38,3,FALSE)))</f>
        <v/>
      </c>
      <c r="M686" s="10"/>
      <c r="N686" s="10"/>
      <c r="O686" s="6"/>
    </row>
    <row r="687" spans="1:15" x14ac:dyDescent="0.25">
      <c r="A687" s="119"/>
      <c r="B687" s="4"/>
      <c r="C687" s="4"/>
      <c r="D687" s="7"/>
      <c r="E687" s="7"/>
      <c r="F687" s="8" t="str">
        <f t="shared" si="138"/>
        <v/>
      </c>
      <c r="G687" s="7" t="str">
        <f t="shared" si="139"/>
        <v/>
      </c>
      <c r="H687" s="5" t="str">
        <f t="shared" si="140"/>
        <v/>
      </c>
      <c r="I687" s="116" t="str">
        <f t="shared" si="141"/>
        <v/>
      </c>
      <c r="J687" s="7" t="str">
        <f t="shared" si="142"/>
        <v/>
      </c>
      <c r="K687" s="9" t="str">
        <f t="shared" si="143"/>
        <v/>
      </c>
      <c r="L687" s="9" t="str">
        <f>IF(NOT(ISERROR(VLOOKUP(B687,Deflatores!G$42:H$64,2,FALSE))),VLOOKUP(B687,Deflatores!G$42:H$64,2,FALSE),IF(OR(ISBLANK(C687),ISBLANK(B687)),"",VLOOKUP(C687,Deflatores!G$4:H$38,2,FALSE)*H687+VLOOKUP(C687,Deflatores!G$4:I$38,3,FALSE)))</f>
        <v/>
      </c>
      <c r="M687" s="10"/>
      <c r="N687" s="10"/>
      <c r="O687" s="6"/>
    </row>
    <row r="688" spans="1:15" x14ac:dyDescent="0.25">
      <c r="A688" s="119"/>
      <c r="B688" s="4"/>
      <c r="C688" s="4"/>
      <c r="D688" s="7"/>
      <c r="E688" s="7"/>
      <c r="F688" s="8" t="str">
        <f t="shared" si="138"/>
        <v/>
      </c>
      <c r="G688" s="7" t="str">
        <f t="shared" si="139"/>
        <v/>
      </c>
      <c r="H688" s="5" t="str">
        <f t="shared" si="140"/>
        <v/>
      </c>
      <c r="I688" s="116" t="str">
        <f t="shared" si="141"/>
        <v/>
      </c>
      <c r="J688" s="7" t="str">
        <f t="shared" si="142"/>
        <v/>
      </c>
      <c r="K688" s="9" t="str">
        <f t="shared" si="143"/>
        <v/>
      </c>
      <c r="L688" s="9" t="str">
        <f>IF(NOT(ISERROR(VLOOKUP(B688,Deflatores!G$42:H$64,2,FALSE))),VLOOKUP(B688,Deflatores!G$42:H$64,2,FALSE),IF(OR(ISBLANK(C688),ISBLANK(B688)),"",VLOOKUP(C688,Deflatores!G$4:H$38,2,FALSE)*H688+VLOOKUP(C688,Deflatores!G$4:I$38,3,FALSE)))</f>
        <v/>
      </c>
      <c r="M688" s="10"/>
      <c r="N688" s="10"/>
      <c r="O688" s="6"/>
    </row>
    <row r="689" spans="1:15" x14ac:dyDescent="0.25">
      <c r="A689" s="119"/>
      <c r="B689" s="4"/>
      <c r="C689" s="4"/>
      <c r="D689" s="7"/>
      <c r="E689" s="7"/>
      <c r="F689" s="8" t="str">
        <f t="shared" si="138"/>
        <v/>
      </c>
      <c r="G689" s="7" t="str">
        <f t="shared" si="139"/>
        <v/>
      </c>
      <c r="H689" s="5" t="str">
        <f t="shared" si="140"/>
        <v/>
      </c>
      <c r="I689" s="116" t="str">
        <f t="shared" si="141"/>
        <v/>
      </c>
      <c r="J689" s="7" t="str">
        <f t="shared" si="142"/>
        <v/>
      </c>
      <c r="K689" s="9" t="str">
        <f t="shared" si="143"/>
        <v/>
      </c>
      <c r="L689" s="9" t="str">
        <f>IF(NOT(ISERROR(VLOOKUP(B689,Deflatores!G$42:H$64,2,FALSE))),VLOOKUP(B689,Deflatores!G$42:H$64,2,FALSE),IF(OR(ISBLANK(C689),ISBLANK(B689)),"",VLOOKUP(C689,Deflatores!G$4:H$38,2,FALSE)*H689+VLOOKUP(C689,Deflatores!G$4:I$38,3,FALSE)))</f>
        <v/>
      </c>
      <c r="M689" s="10"/>
      <c r="N689" s="10"/>
      <c r="O689" s="6"/>
    </row>
    <row r="690" spans="1:15" x14ac:dyDescent="0.25">
      <c r="A690" s="119"/>
      <c r="B690" s="4"/>
      <c r="C690" s="4"/>
      <c r="D690" s="7"/>
      <c r="E690" s="7"/>
      <c r="F690" s="8" t="str">
        <f t="shared" si="138"/>
        <v/>
      </c>
      <c r="G690" s="7" t="str">
        <f t="shared" si="139"/>
        <v/>
      </c>
      <c r="H690" s="5" t="str">
        <f t="shared" si="140"/>
        <v/>
      </c>
      <c r="I690" s="116" t="str">
        <f t="shared" si="141"/>
        <v/>
      </c>
      <c r="J690" s="7" t="str">
        <f t="shared" si="142"/>
        <v/>
      </c>
      <c r="K690" s="9" t="str">
        <f t="shared" si="143"/>
        <v/>
      </c>
      <c r="L690" s="9" t="str">
        <f>IF(NOT(ISERROR(VLOOKUP(B690,Deflatores!G$42:H$64,2,FALSE))),VLOOKUP(B690,Deflatores!G$42:H$64,2,FALSE),IF(OR(ISBLANK(C690),ISBLANK(B690)),"",VLOOKUP(C690,Deflatores!G$4:H$38,2,FALSE)*H690+VLOOKUP(C690,Deflatores!G$4:I$38,3,FALSE)))</f>
        <v/>
      </c>
      <c r="M690" s="10"/>
      <c r="N690" s="10"/>
      <c r="O690" s="6"/>
    </row>
    <row r="691" spans="1:15" x14ac:dyDescent="0.25">
      <c r="A691" s="119"/>
      <c r="B691" s="4"/>
      <c r="C691" s="4"/>
      <c r="D691" s="7"/>
      <c r="E691" s="7"/>
      <c r="F691" s="8" t="str">
        <f t="shared" si="138"/>
        <v/>
      </c>
      <c r="G691" s="7" t="str">
        <f t="shared" si="139"/>
        <v/>
      </c>
      <c r="H691" s="5" t="str">
        <f t="shared" si="140"/>
        <v/>
      </c>
      <c r="I691" s="116" t="str">
        <f t="shared" si="141"/>
        <v/>
      </c>
      <c r="J691" s="7" t="str">
        <f t="shared" si="142"/>
        <v/>
      </c>
      <c r="K691" s="9" t="str">
        <f t="shared" si="143"/>
        <v/>
      </c>
      <c r="L691" s="9" t="str">
        <f>IF(NOT(ISERROR(VLOOKUP(B691,Deflatores!G$42:H$64,2,FALSE))),VLOOKUP(B691,Deflatores!G$42:H$64,2,FALSE),IF(OR(ISBLANK(C691),ISBLANK(B691)),"",VLOOKUP(C691,Deflatores!G$4:H$38,2,FALSE)*H691+VLOOKUP(C691,Deflatores!G$4:I$38,3,FALSE)))</f>
        <v/>
      </c>
      <c r="M691" s="10"/>
      <c r="N691" s="10"/>
      <c r="O691" s="6"/>
    </row>
    <row r="692" spans="1:15" x14ac:dyDescent="0.25">
      <c r="A692" s="119"/>
      <c r="B692" s="4"/>
      <c r="C692" s="4"/>
      <c r="D692" s="7"/>
      <c r="E692" s="7"/>
      <c r="F692" s="8" t="str">
        <f t="shared" si="138"/>
        <v/>
      </c>
      <c r="G692" s="7" t="str">
        <f t="shared" si="139"/>
        <v/>
      </c>
      <c r="H692" s="5" t="str">
        <f t="shared" si="140"/>
        <v/>
      </c>
      <c r="I692" s="116" t="str">
        <f t="shared" si="141"/>
        <v/>
      </c>
      <c r="J692" s="7" t="str">
        <f t="shared" si="142"/>
        <v/>
      </c>
      <c r="K692" s="9" t="str">
        <f t="shared" si="143"/>
        <v/>
      </c>
      <c r="L692" s="9" t="str">
        <f>IF(NOT(ISERROR(VLOOKUP(B692,Deflatores!G$42:H$64,2,FALSE))),VLOOKUP(B692,Deflatores!G$42:H$64,2,FALSE),IF(OR(ISBLANK(C692),ISBLANK(B692)),"",VLOOKUP(C692,Deflatores!G$4:H$38,2,FALSE)*H692+VLOOKUP(C692,Deflatores!G$4:I$38,3,FALSE)))</f>
        <v/>
      </c>
      <c r="M692" s="10"/>
      <c r="N692" s="10"/>
      <c r="O692" s="6"/>
    </row>
    <row r="693" spans="1:15" x14ac:dyDescent="0.25">
      <c r="A693" s="119"/>
      <c r="B693" s="4"/>
      <c r="C693" s="4"/>
      <c r="D693" s="7"/>
      <c r="E693" s="7"/>
      <c r="F693" s="8" t="str">
        <f t="shared" si="138"/>
        <v/>
      </c>
      <c r="G693" s="7" t="str">
        <f t="shared" si="139"/>
        <v/>
      </c>
      <c r="H693" s="5" t="str">
        <f t="shared" si="140"/>
        <v/>
      </c>
      <c r="I693" s="116" t="str">
        <f t="shared" si="141"/>
        <v/>
      </c>
      <c r="J693" s="7" t="str">
        <f t="shared" si="142"/>
        <v/>
      </c>
      <c r="K693" s="9" t="str">
        <f t="shared" si="143"/>
        <v/>
      </c>
      <c r="L693" s="9" t="str">
        <f>IF(NOT(ISERROR(VLOOKUP(B693,Deflatores!G$42:H$64,2,FALSE))),VLOOKUP(B693,Deflatores!G$42:H$64,2,FALSE),IF(OR(ISBLANK(C693),ISBLANK(B693)),"",VLOOKUP(C693,Deflatores!G$4:H$38,2,FALSE)*H693+VLOOKUP(C693,Deflatores!G$4:I$38,3,FALSE)))</f>
        <v/>
      </c>
      <c r="M693" s="10"/>
      <c r="N693" s="10"/>
      <c r="O693" s="6"/>
    </row>
    <row r="694" spans="1:15" x14ac:dyDescent="0.25">
      <c r="A694" s="119"/>
      <c r="B694" s="4"/>
      <c r="C694" s="4"/>
      <c r="D694" s="7"/>
      <c r="E694" s="7"/>
      <c r="F694" s="8" t="str">
        <f t="shared" si="138"/>
        <v/>
      </c>
      <c r="G694" s="7" t="str">
        <f t="shared" si="139"/>
        <v/>
      </c>
      <c r="H694" s="5" t="str">
        <f t="shared" si="140"/>
        <v/>
      </c>
      <c r="I694" s="116" t="str">
        <f t="shared" si="141"/>
        <v/>
      </c>
      <c r="J694" s="7" t="str">
        <f t="shared" si="142"/>
        <v/>
      </c>
      <c r="K694" s="9" t="str">
        <f t="shared" si="143"/>
        <v/>
      </c>
      <c r="L694" s="9" t="str">
        <f>IF(NOT(ISERROR(VLOOKUP(B694,Deflatores!G$42:H$64,2,FALSE))),VLOOKUP(B694,Deflatores!G$42:H$64,2,FALSE),IF(OR(ISBLANK(C694),ISBLANK(B694)),"",VLOOKUP(C694,Deflatores!G$4:H$38,2,FALSE)*H694+VLOOKUP(C694,Deflatores!G$4:I$38,3,FALSE)))</f>
        <v/>
      </c>
      <c r="M694" s="10"/>
      <c r="N694" s="10"/>
      <c r="O694" s="6"/>
    </row>
    <row r="695" spans="1:15" x14ac:dyDescent="0.25">
      <c r="A695" s="119"/>
      <c r="B695" s="4"/>
      <c r="C695" s="4"/>
      <c r="D695" s="7"/>
      <c r="E695" s="7"/>
      <c r="F695" s="8" t="str">
        <f t="shared" si="138"/>
        <v/>
      </c>
      <c r="G695" s="7" t="str">
        <f t="shared" si="139"/>
        <v/>
      </c>
      <c r="H695" s="5" t="str">
        <f t="shared" si="140"/>
        <v/>
      </c>
      <c r="I695" s="116" t="str">
        <f t="shared" si="141"/>
        <v/>
      </c>
      <c r="J695" s="7" t="str">
        <f t="shared" si="142"/>
        <v/>
      </c>
      <c r="K695" s="9" t="str">
        <f t="shared" si="143"/>
        <v/>
      </c>
      <c r="L695" s="9" t="str">
        <f>IF(NOT(ISERROR(VLOOKUP(B695,Deflatores!G$42:H$64,2,FALSE))),VLOOKUP(B695,Deflatores!G$42:H$64,2,FALSE),IF(OR(ISBLANK(C695),ISBLANK(B695)),"",VLOOKUP(C695,Deflatores!G$4:H$38,2,FALSE)*H695+VLOOKUP(C695,Deflatores!G$4:I$38,3,FALSE)))</f>
        <v/>
      </c>
      <c r="M695" s="10"/>
      <c r="N695" s="10"/>
      <c r="O695" s="6"/>
    </row>
    <row r="696" spans="1:15" x14ac:dyDescent="0.25">
      <c r="A696" s="119"/>
      <c r="B696" s="4"/>
      <c r="C696" s="4"/>
      <c r="D696" s="7"/>
      <c r="E696" s="7"/>
      <c r="F696" s="8" t="str">
        <f t="shared" si="138"/>
        <v/>
      </c>
      <c r="G696" s="7" t="str">
        <f t="shared" si="139"/>
        <v/>
      </c>
      <c r="H696" s="5" t="str">
        <f t="shared" si="140"/>
        <v/>
      </c>
      <c r="I696" s="116" t="str">
        <f t="shared" si="141"/>
        <v/>
      </c>
      <c r="J696" s="7" t="str">
        <f t="shared" si="142"/>
        <v/>
      </c>
      <c r="K696" s="9" t="str">
        <f t="shared" si="143"/>
        <v/>
      </c>
      <c r="L696" s="9" t="str">
        <f>IF(NOT(ISERROR(VLOOKUP(B696,Deflatores!G$42:H$64,2,FALSE))),VLOOKUP(B696,Deflatores!G$42:H$64,2,FALSE),IF(OR(ISBLANK(C696),ISBLANK(B696)),"",VLOOKUP(C696,Deflatores!G$4:H$38,2,FALSE)*H696+VLOOKUP(C696,Deflatores!G$4:I$38,3,FALSE)))</f>
        <v/>
      </c>
      <c r="M696" s="10"/>
      <c r="N696" s="10"/>
      <c r="O696" s="6"/>
    </row>
    <row r="697" spans="1:15" x14ac:dyDescent="0.25">
      <c r="A697" s="119"/>
      <c r="B697" s="4"/>
      <c r="C697" s="4"/>
      <c r="D697" s="7"/>
      <c r="E697" s="7"/>
      <c r="F697" s="8" t="str">
        <f t="shared" si="138"/>
        <v/>
      </c>
      <c r="G697" s="7" t="str">
        <f t="shared" si="139"/>
        <v/>
      </c>
      <c r="H697" s="5" t="str">
        <f t="shared" si="140"/>
        <v/>
      </c>
      <c r="I697" s="116" t="str">
        <f t="shared" si="141"/>
        <v/>
      </c>
      <c r="J697" s="7" t="str">
        <f t="shared" si="142"/>
        <v/>
      </c>
      <c r="K697" s="9" t="str">
        <f t="shared" si="143"/>
        <v/>
      </c>
      <c r="L697" s="9" t="str">
        <f>IF(NOT(ISERROR(VLOOKUP(B697,Deflatores!G$42:H$64,2,FALSE))),VLOOKUP(B697,Deflatores!G$42:H$64,2,FALSE),IF(OR(ISBLANK(C697),ISBLANK(B697)),"",VLOOKUP(C697,Deflatores!G$4:H$38,2,FALSE)*H697+VLOOKUP(C697,Deflatores!G$4:I$38,3,FALSE)))</f>
        <v/>
      </c>
      <c r="M697" s="10"/>
      <c r="N697" s="10"/>
      <c r="O697" s="6"/>
    </row>
    <row r="698" spans="1:15" x14ac:dyDescent="0.25">
      <c r="A698" s="119"/>
      <c r="B698" s="4"/>
      <c r="C698" s="4"/>
      <c r="D698" s="7"/>
      <c r="E698" s="7"/>
      <c r="F698" s="8" t="str">
        <f t="shared" si="138"/>
        <v/>
      </c>
      <c r="G698" s="7" t="str">
        <f t="shared" si="139"/>
        <v/>
      </c>
      <c r="H698" s="5" t="str">
        <f t="shared" si="140"/>
        <v/>
      </c>
      <c r="I698" s="116" t="str">
        <f t="shared" si="141"/>
        <v/>
      </c>
      <c r="J698" s="7" t="str">
        <f t="shared" si="142"/>
        <v/>
      </c>
      <c r="K698" s="9" t="str">
        <f t="shared" si="143"/>
        <v/>
      </c>
      <c r="L698" s="9" t="str">
        <f>IF(NOT(ISERROR(VLOOKUP(B698,Deflatores!G$42:H$64,2,FALSE))),VLOOKUP(B698,Deflatores!G$42:H$64,2,FALSE),IF(OR(ISBLANK(C698),ISBLANK(B698)),"",VLOOKUP(C698,Deflatores!G$4:H$38,2,FALSE)*H698+VLOOKUP(C698,Deflatores!G$4:I$38,3,FALSE)))</f>
        <v/>
      </c>
      <c r="M698" s="10"/>
      <c r="N698" s="10"/>
      <c r="O698" s="6"/>
    </row>
    <row r="699" spans="1:15" x14ac:dyDescent="0.25">
      <c r="A699" s="119"/>
      <c r="B699" s="4"/>
      <c r="C699" s="4"/>
      <c r="D699" s="7"/>
      <c r="E699" s="7"/>
      <c r="F699" s="8" t="str">
        <f t="shared" si="138"/>
        <v/>
      </c>
      <c r="G699" s="7" t="str">
        <f t="shared" si="139"/>
        <v/>
      </c>
      <c r="H699" s="5" t="str">
        <f t="shared" si="140"/>
        <v/>
      </c>
      <c r="I699" s="116" t="str">
        <f t="shared" si="141"/>
        <v/>
      </c>
      <c r="J699" s="7" t="str">
        <f t="shared" si="142"/>
        <v/>
      </c>
      <c r="K699" s="9" t="str">
        <f t="shared" si="143"/>
        <v/>
      </c>
      <c r="L699" s="9" t="str">
        <f>IF(NOT(ISERROR(VLOOKUP(B699,Deflatores!G$42:H$64,2,FALSE))),VLOOKUP(B699,Deflatores!G$42:H$64,2,FALSE),IF(OR(ISBLANK(C699),ISBLANK(B699)),"",VLOOKUP(C699,Deflatores!G$4:H$38,2,FALSE)*H699+VLOOKUP(C699,Deflatores!G$4:I$38,3,FALSE)))</f>
        <v/>
      </c>
      <c r="M699" s="10"/>
      <c r="N699" s="10"/>
      <c r="O699" s="6"/>
    </row>
    <row r="700" spans="1:15" x14ac:dyDescent="0.25">
      <c r="A700" s="119"/>
      <c r="B700" s="4"/>
      <c r="C700" s="4"/>
      <c r="D700" s="7"/>
      <c r="E700" s="7"/>
      <c r="F700" s="8" t="str">
        <f t="shared" si="138"/>
        <v/>
      </c>
      <c r="G700" s="7" t="str">
        <f t="shared" si="139"/>
        <v/>
      </c>
      <c r="H700" s="5" t="str">
        <f t="shared" si="140"/>
        <v/>
      </c>
      <c r="I700" s="116" t="str">
        <f t="shared" si="141"/>
        <v/>
      </c>
      <c r="J700" s="7" t="str">
        <f t="shared" si="142"/>
        <v/>
      </c>
      <c r="K700" s="9" t="str">
        <f t="shared" si="143"/>
        <v/>
      </c>
      <c r="L700" s="9" t="str">
        <f>IF(NOT(ISERROR(VLOOKUP(B700,Deflatores!G$42:H$64,2,FALSE))),VLOOKUP(B700,Deflatores!G$42:H$64,2,FALSE),IF(OR(ISBLANK(C700),ISBLANK(B700)),"",VLOOKUP(C700,Deflatores!G$4:H$38,2,FALSE)*H700+VLOOKUP(C700,Deflatores!G$4:I$38,3,FALSE)))</f>
        <v/>
      </c>
      <c r="M700" s="10"/>
      <c r="N700" s="10"/>
      <c r="O700" s="6"/>
    </row>
    <row r="701" spans="1:15" x14ac:dyDescent="0.25">
      <c r="A701" s="119"/>
      <c r="B701" s="4"/>
      <c r="C701" s="4"/>
      <c r="D701" s="7"/>
      <c r="E701" s="7"/>
      <c r="F701" s="8" t="str">
        <f t="shared" si="138"/>
        <v/>
      </c>
      <c r="G701" s="7" t="str">
        <f t="shared" si="139"/>
        <v/>
      </c>
      <c r="H701" s="5" t="str">
        <f t="shared" si="140"/>
        <v/>
      </c>
      <c r="I701" s="116" t="str">
        <f t="shared" si="141"/>
        <v/>
      </c>
      <c r="J701" s="7" t="str">
        <f t="shared" si="142"/>
        <v/>
      </c>
      <c r="K701" s="9" t="str">
        <f t="shared" si="143"/>
        <v/>
      </c>
      <c r="L701" s="9" t="str">
        <f>IF(NOT(ISERROR(VLOOKUP(B701,Deflatores!G$42:H$64,2,FALSE))),VLOOKUP(B701,Deflatores!G$42:H$64,2,FALSE),IF(OR(ISBLANK(C701),ISBLANK(B701)),"",VLOOKUP(C701,Deflatores!G$4:H$38,2,FALSE)*H701+VLOOKUP(C701,Deflatores!G$4:I$38,3,FALSE)))</f>
        <v/>
      </c>
      <c r="M701" s="10"/>
      <c r="N701" s="10"/>
      <c r="O701" s="6"/>
    </row>
    <row r="702" spans="1:15" x14ac:dyDescent="0.25">
      <c r="A702" s="119"/>
      <c r="B702" s="4"/>
      <c r="C702" s="4"/>
      <c r="D702" s="7"/>
      <c r="E702" s="7"/>
      <c r="F702" s="8" t="str">
        <f t="shared" si="138"/>
        <v/>
      </c>
      <c r="G702" s="7" t="str">
        <f t="shared" si="139"/>
        <v/>
      </c>
      <c r="H702" s="5" t="str">
        <f t="shared" si="140"/>
        <v/>
      </c>
      <c r="I702" s="116" t="str">
        <f t="shared" si="141"/>
        <v/>
      </c>
      <c r="J702" s="7" t="str">
        <f t="shared" si="142"/>
        <v/>
      </c>
      <c r="K702" s="9" t="str">
        <f t="shared" si="143"/>
        <v/>
      </c>
      <c r="L702" s="9" t="str">
        <f>IF(NOT(ISERROR(VLOOKUP(B702,Deflatores!G$42:H$64,2,FALSE))),VLOOKUP(B702,Deflatores!G$42:H$64,2,FALSE),IF(OR(ISBLANK(C702),ISBLANK(B702)),"",VLOOKUP(C702,Deflatores!G$4:H$38,2,FALSE)*H702+VLOOKUP(C702,Deflatores!G$4:I$38,3,FALSE)))</f>
        <v/>
      </c>
      <c r="M702" s="10"/>
      <c r="N702" s="10"/>
      <c r="O702" s="6"/>
    </row>
    <row r="703" spans="1:15" x14ac:dyDescent="0.25">
      <c r="A703" s="119"/>
      <c r="B703" s="4"/>
      <c r="C703" s="4"/>
      <c r="D703" s="7"/>
      <c r="E703" s="7"/>
      <c r="F703" s="8" t="str">
        <f t="shared" si="138"/>
        <v/>
      </c>
      <c r="G703" s="7" t="str">
        <f t="shared" si="139"/>
        <v/>
      </c>
      <c r="H703" s="5" t="str">
        <f t="shared" si="140"/>
        <v/>
      </c>
      <c r="I703" s="116" t="str">
        <f t="shared" si="141"/>
        <v/>
      </c>
      <c r="J703" s="7" t="str">
        <f t="shared" si="142"/>
        <v/>
      </c>
      <c r="K703" s="9" t="str">
        <f t="shared" si="143"/>
        <v/>
      </c>
      <c r="L703" s="9" t="str">
        <f>IF(NOT(ISERROR(VLOOKUP(B703,Deflatores!G$42:H$64,2,FALSE))),VLOOKUP(B703,Deflatores!G$42:H$64,2,FALSE),IF(OR(ISBLANK(C703),ISBLANK(B703)),"",VLOOKUP(C703,Deflatores!G$4:H$38,2,FALSE)*H703+VLOOKUP(C703,Deflatores!G$4:I$38,3,FALSE)))</f>
        <v/>
      </c>
      <c r="M703" s="10"/>
      <c r="N703" s="10"/>
      <c r="O703" s="6"/>
    </row>
    <row r="704" spans="1:15" x14ac:dyDescent="0.25">
      <c r="A704" s="119"/>
      <c r="B704" s="4"/>
      <c r="C704" s="4"/>
      <c r="D704" s="7"/>
      <c r="E704" s="7"/>
      <c r="F704" s="8" t="str">
        <f t="shared" si="138"/>
        <v/>
      </c>
      <c r="G704" s="7" t="str">
        <f t="shared" si="139"/>
        <v/>
      </c>
      <c r="H704" s="5" t="str">
        <f t="shared" si="140"/>
        <v/>
      </c>
      <c r="I704" s="116" t="str">
        <f t="shared" si="141"/>
        <v/>
      </c>
      <c r="J704" s="7" t="str">
        <f t="shared" si="142"/>
        <v/>
      </c>
      <c r="K704" s="9" t="str">
        <f t="shared" si="143"/>
        <v/>
      </c>
      <c r="L704" s="9" t="str">
        <f>IF(NOT(ISERROR(VLOOKUP(B704,Deflatores!G$42:H$64,2,FALSE))),VLOOKUP(B704,Deflatores!G$42:H$64,2,FALSE),IF(OR(ISBLANK(C704),ISBLANK(B704)),"",VLOOKUP(C704,Deflatores!G$4:H$38,2,FALSE)*H704+VLOOKUP(C704,Deflatores!G$4:I$38,3,FALSE)))</f>
        <v/>
      </c>
      <c r="M704" s="10"/>
      <c r="N704" s="10"/>
      <c r="O704" s="6"/>
    </row>
    <row r="705" spans="1:15" x14ac:dyDescent="0.25">
      <c r="A705" s="119"/>
      <c r="B705" s="4"/>
      <c r="C705" s="4"/>
      <c r="D705" s="7"/>
      <c r="E705" s="7"/>
      <c r="F705" s="8" t="str">
        <f t="shared" si="138"/>
        <v/>
      </c>
      <c r="G705" s="7" t="str">
        <f t="shared" si="139"/>
        <v/>
      </c>
      <c r="H705" s="5" t="str">
        <f t="shared" si="140"/>
        <v/>
      </c>
      <c r="I705" s="116" t="str">
        <f t="shared" si="141"/>
        <v/>
      </c>
      <c r="J705" s="7" t="str">
        <f t="shared" si="142"/>
        <v/>
      </c>
      <c r="K705" s="9" t="str">
        <f t="shared" si="143"/>
        <v/>
      </c>
      <c r="L705" s="9" t="str">
        <f>IF(NOT(ISERROR(VLOOKUP(B705,Deflatores!G$42:H$64,2,FALSE))),VLOOKUP(B705,Deflatores!G$42:H$64,2,FALSE),IF(OR(ISBLANK(C705),ISBLANK(B705)),"",VLOOKUP(C705,Deflatores!G$4:H$38,2,FALSE)*H705+VLOOKUP(C705,Deflatores!G$4:I$38,3,FALSE)))</f>
        <v/>
      </c>
      <c r="M705" s="10"/>
      <c r="N705" s="10"/>
      <c r="O705" s="6"/>
    </row>
    <row r="706" spans="1:15" x14ac:dyDescent="0.25">
      <c r="A706" s="119"/>
      <c r="B706" s="4"/>
      <c r="C706" s="4"/>
      <c r="D706" s="7"/>
      <c r="E706" s="7"/>
      <c r="F706" s="8" t="str">
        <f t="shared" si="138"/>
        <v/>
      </c>
      <c r="G706" s="7" t="str">
        <f t="shared" si="139"/>
        <v/>
      </c>
      <c r="H706" s="5" t="str">
        <f t="shared" si="140"/>
        <v/>
      </c>
      <c r="I706" s="116" t="str">
        <f t="shared" si="141"/>
        <v/>
      </c>
      <c r="J706" s="7" t="str">
        <f t="shared" si="142"/>
        <v/>
      </c>
      <c r="K706" s="9" t="str">
        <f t="shared" si="143"/>
        <v/>
      </c>
      <c r="L706" s="9" t="str">
        <f>IF(NOT(ISERROR(VLOOKUP(B706,Deflatores!G$42:H$64,2,FALSE))),VLOOKUP(B706,Deflatores!G$42:H$64,2,FALSE),IF(OR(ISBLANK(C706),ISBLANK(B706)),"",VLOOKUP(C706,Deflatores!G$4:H$38,2,FALSE)*H706+VLOOKUP(C706,Deflatores!G$4:I$38,3,FALSE)))</f>
        <v/>
      </c>
      <c r="M706" s="10"/>
      <c r="N706" s="10"/>
      <c r="O706" s="6"/>
    </row>
    <row r="707" spans="1:15" x14ac:dyDescent="0.25">
      <c r="A707" s="119"/>
      <c r="B707" s="4"/>
      <c r="C707" s="4"/>
      <c r="D707" s="7"/>
      <c r="E707" s="7"/>
      <c r="F707" s="8" t="str">
        <f t="shared" si="138"/>
        <v/>
      </c>
      <c r="G707" s="7" t="str">
        <f t="shared" si="139"/>
        <v/>
      </c>
      <c r="H707" s="5" t="str">
        <f t="shared" si="140"/>
        <v/>
      </c>
      <c r="I707" s="116" t="str">
        <f t="shared" si="141"/>
        <v/>
      </c>
      <c r="J707" s="7" t="str">
        <f t="shared" si="142"/>
        <v/>
      </c>
      <c r="K707" s="9" t="str">
        <f t="shared" si="143"/>
        <v/>
      </c>
      <c r="L707" s="9" t="str">
        <f>IF(NOT(ISERROR(VLOOKUP(B707,Deflatores!G$42:H$64,2,FALSE))),VLOOKUP(B707,Deflatores!G$42:H$64,2,FALSE),IF(OR(ISBLANK(C707),ISBLANK(B707)),"",VLOOKUP(C707,Deflatores!G$4:H$38,2,FALSE)*H707+VLOOKUP(C707,Deflatores!G$4:I$38,3,FALSE)))</f>
        <v/>
      </c>
      <c r="M707" s="10"/>
      <c r="N707" s="10"/>
      <c r="O707" s="6"/>
    </row>
    <row r="708" spans="1:15" x14ac:dyDescent="0.25">
      <c r="A708" s="119"/>
      <c r="B708" s="4"/>
      <c r="C708" s="4"/>
      <c r="D708" s="7"/>
      <c r="E708" s="7"/>
      <c r="F708" s="8" t="str">
        <f t="shared" si="138"/>
        <v/>
      </c>
      <c r="G708" s="7" t="str">
        <f t="shared" si="139"/>
        <v/>
      </c>
      <c r="H708" s="5" t="str">
        <f t="shared" si="140"/>
        <v/>
      </c>
      <c r="I708" s="116" t="str">
        <f t="shared" si="141"/>
        <v/>
      </c>
      <c r="J708" s="7" t="str">
        <f t="shared" si="142"/>
        <v/>
      </c>
      <c r="K708" s="9" t="str">
        <f t="shared" si="143"/>
        <v/>
      </c>
      <c r="L708" s="9" t="str">
        <f>IF(NOT(ISERROR(VLOOKUP(B708,Deflatores!G$42:H$64,2,FALSE))),VLOOKUP(B708,Deflatores!G$42:H$64,2,FALSE),IF(OR(ISBLANK(C708),ISBLANK(B708)),"",VLOOKUP(C708,Deflatores!G$4:H$38,2,FALSE)*H708+VLOOKUP(C708,Deflatores!G$4:I$38,3,FALSE)))</f>
        <v/>
      </c>
      <c r="M708" s="10"/>
      <c r="N708" s="10"/>
      <c r="O708" s="6"/>
    </row>
    <row r="709" spans="1:15" x14ac:dyDescent="0.25">
      <c r="A709" s="119"/>
      <c r="B709" s="4"/>
      <c r="C709" s="4"/>
      <c r="D709" s="7"/>
      <c r="E709" s="7"/>
      <c r="F709" s="8" t="str">
        <f t="shared" si="138"/>
        <v/>
      </c>
      <c r="G709" s="7" t="str">
        <f t="shared" si="139"/>
        <v/>
      </c>
      <c r="H709" s="5" t="str">
        <f t="shared" si="140"/>
        <v/>
      </c>
      <c r="I709" s="116" t="str">
        <f t="shared" si="141"/>
        <v/>
      </c>
      <c r="J709" s="7" t="str">
        <f t="shared" si="142"/>
        <v/>
      </c>
      <c r="K709" s="9" t="str">
        <f t="shared" si="143"/>
        <v/>
      </c>
      <c r="L709" s="9" t="str">
        <f>IF(NOT(ISERROR(VLOOKUP(B709,Deflatores!G$42:H$64,2,FALSE))),VLOOKUP(B709,Deflatores!G$42:H$64,2,FALSE),IF(OR(ISBLANK(C709),ISBLANK(B709)),"",VLOOKUP(C709,Deflatores!G$4:H$38,2,FALSE)*H709+VLOOKUP(C709,Deflatores!G$4:I$38,3,FALSE)))</f>
        <v/>
      </c>
      <c r="M709" s="10"/>
      <c r="N709" s="10"/>
      <c r="O709" s="6"/>
    </row>
    <row r="710" spans="1:15" x14ac:dyDescent="0.25">
      <c r="A710" s="119"/>
      <c r="B710" s="4"/>
      <c r="C710" s="4"/>
      <c r="D710" s="7"/>
      <c r="E710" s="7"/>
      <c r="F710" s="8" t="str">
        <f t="shared" si="138"/>
        <v/>
      </c>
      <c r="G710" s="7" t="str">
        <f t="shared" si="139"/>
        <v/>
      </c>
      <c r="H710" s="5" t="str">
        <f t="shared" si="140"/>
        <v/>
      </c>
      <c r="I710" s="116" t="str">
        <f t="shared" si="141"/>
        <v/>
      </c>
      <c r="J710" s="7" t="str">
        <f t="shared" si="142"/>
        <v/>
      </c>
      <c r="K710" s="9" t="str">
        <f t="shared" si="143"/>
        <v/>
      </c>
      <c r="L710" s="9" t="str">
        <f>IF(NOT(ISERROR(VLOOKUP(B710,Deflatores!G$42:H$64,2,FALSE))),VLOOKUP(B710,Deflatores!G$42:H$64,2,FALSE),IF(OR(ISBLANK(C710),ISBLANK(B710)),"",VLOOKUP(C710,Deflatores!G$4:H$38,2,FALSE)*H710+VLOOKUP(C710,Deflatores!G$4:I$38,3,FALSE)))</f>
        <v/>
      </c>
      <c r="M710" s="10"/>
      <c r="N710" s="10"/>
      <c r="O710" s="6"/>
    </row>
    <row r="711" spans="1:15" x14ac:dyDescent="0.25">
      <c r="A711" s="119"/>
      <c r="B711" s="4"/>
      <c r="C711" s="4"/>
      <c r="D711" s="7"/>
      <c r="E711" s="7"/>
      <c r="F711" s="8" t="str">
        <f t="shared" si="138"/>
        <v/>
      </c>
      <c r="G711" s="7" t="str">
        <f t="shared" si="139"/>
        <v/>
      </c>
      <c r="H711" s="5" t="str">
        <f t="shared" si="140"/>
        <v/>
      </c>
      <c r="I711" s="116" t="str">
        <f t="shared" si="141"/>
        <v/>
      </c>
      <c r="J711" s="7" t="str">
        <f t="shared" si="142"/>
        <v/>
      </c>
      <c r="K711" s="9" t="str">
        <f t="shared" si="143"/>
        <v/>
      </c>
      <c r="L711" s="9" t="str">
        <f>IF(NOT(ISERROR(VLOOKUP(B711,Deflatores!G$42:H$64,2,FALSE))),VLOOKUP(B711,Deflatores!G$42:H$64,2,FALSE),IF(OR(ISBLANK(C711),ISBLANK(B711)),"",VLOOKUP(C711,Deflatores!G$4:H$38,2,FALSE)*H711+VLOOKUP(C711,Deflatores!G$4:I$38,3,FALSE)))</f>
        <v/>
      </c>
      <c r="M711" s="10"/>
      <c r="N711" s="10"/>
      <c r="O711" s="6"/>
    </row>
    <row r="712" spans="1:15" x14ac:dyDescent="0.25">
      <c r="A712" s="119"/>
      <c r="B712" s="4"/>
      <c r="C712" s="4"/>
      <c r="D712" s="7"/>
      <c r="E712" s="7"/>
      <c r="F712" s="8" t="str">
        <f t="shared" si="138"/>
        <v/>
      </c>
      <c r="G712" s="7" t="str">
        <f t="shared" si="139"/>
        <v/>
      </c>
      <c r="H712" s="5" t="str">
        <f t="shared" si="140"/>
        <v/>
      </c>
      <c r="I712" s="116" t="str">
        <f t="shared" si="141"/>
        <v/>
      </c>
      <c r="J712" s="7" t="str">
        <f t="shared" si="142"/>
        <v/>
      </c>
      <c r="K712" s="9" t="str">
        <f t="shared" si="143"/>
        <v/>
      </c>
      <c r="L712" s="9" t="str">
        <f>IF(NOT(ISERROR(VLOOKUP(B712,Deflatores!G$42:H$64,2,FALSE))),VLOOKUP(B712,Deflatores!G$42:H$64,2,FALSE),IF(OR(ISBLANK(C712),ISBLANK(B712)),"",VLOOKUP(C712,Deflatores!G$4:H$38,2,FALSE)*H712+VLOOKUP(C712,Deflatores!G$4:I$38,3,FALSE)))</f>
        <v/>
      </c>
      <c r="M712" s="10"/>
      <c r="N712" s="10"/>
      <c r="O712" s="6"/>
    </row>
    <row r="713" spans="1:15" x14ac:dyDescent="0.25">
      <c r="A713" s="119"/>
      <c r="B713" s="4"/>
      <c r="C713" s="4"/>
      <c r="D713" s="7"/>
      <c r="E713" s="7"/>
      <c r="F713" s="8" t="str">
        <f t="shared" si="138"/>
        <v/>
      </c>
      <c r="G713" s="7" t="str">
        <f t="shared" si="139"/>
        <v/>
      </c>
      <c r="H713" s="5" t="str">
        <f t="shared" si="140"/>
        <v/>
      </c>
      <c r="I713" s="116" t="str">
        <f t="shared" si="141"/>
        <v/>
      </c>
      <c r="J713" s="7" t="str">
        <f t="shared" si="142"/>
        <v/>
      </c>
      <c r="K713" s="9" t="str">
        <f t="shared" si="143"/>
        <v/>
      </c>
      <c r="L713" s="9" t="str">
        <f>IF(NOT(ISERROR(VLOOKUP(B713,Deflatores!G$42:H$64,2,FALSE))),VLOOKUP(B713,Deflatores!G$42:H$64,2,FALSE),IF(OR(ISBLANK(C713),ISBLANK(B713)),"",VLOOKUP(C713,Deflatores!G$4:H$38,2,FALSE)*H713+VLOOKUP(C713,Deflatores!G$4:I$38,3,FALSE)))</f>
        <v/>
      </c>
      <c r="M713" s="10"/>
      <c r="N713" s="10"/>
      <c r="O713" s="6"/>
    </row>
    <row r="714" spans="1:15" x14ac:dyDescent="0.25">
      <c r="A714" s="119"/>
      <c r="B714" s="4"/>
      <c r="C714" s="4"/>
      <c r="D714" s="7"/>
      <c r="E714" s="7"/>
      <c r="F714" s="8" t="str">
        <f t="shared" si="138"/>
        <v/>
      </c>
      <c r="G714" s="7" t="str">
        <f t="shared" si="139"/>
        <v/>
      </c>
      <c r="H714" s="5" t="str">
        <f t="shared" si="140"/>
        <v/>
      </c>
      <c r="I714" s="116" t="str">
        <f t="shared" si="141"/>
        <v/>
      </c>
      <c r="J714" s="7" t="str">
        <f t="shared" si="142"/>
        <v/>
      </c>
      <c r="K714" s="9" t="str">
        <f t="shared" si="143"/>
        <v/>
      </c>
      <c r="L714" s="9" t="str">
        <f>IF(NOT(ISERROR(VLOOKUP(B714,Deflatores!G$42:H$64,2,FALSE))),VLOOKUP(B714,Deflatores!G$42:H$64,2,FALSE),IF(OR(ISBLANK(C714),ISBLANK(B714)),"",VLOOKUP(C714,Deflatores!G$4:H$38,2,FALSE)*H714+VLOOKUP(C714,Deflatores!G$4:I$38,3,FALSE)))</f>
        <v/>
      </c>
      <c r="M714" s="10"/>
      <c r="N714" s="10"/>
      <c r="O714" s="6"/>
    </row>
    <row r="715" spans="1:15" x14ac:dyDescent="0.25">
      <c r="A715" s="119"/>
      <c r="B715" s="4"/>
      <c r="C715" s="4"/>
      <c r="D715" s="7"/>
      <c r="E715" s="7"/>
      <c r="F715" s="8" t="str">
        <f t="shared" si="138"/>
        <v/>
      </c>
      <c r="G715" s="7" t="str">
        <f t="shared" si="139"/>
        <v/>
      </c>
      <c r="H715" s="5" t="str">
        <f t="shared" si="140"/>
        <v/>
      </c>
      <c r="I715" s="116" t="str">
        <f t="shared" si="141"/>
        <v/>
      </c>
      <c r="J715" s="7" t="str">
        <f t="shared" si="142"/>
        <v/>
      </c>
      <c r="K715" s="9" t="str">
        <f t="shared" si="143"/>
        <v/>
      </c>
      <c r="L715" s="9" t="str">
        <f>IF(NOT(ISERROR(VLOOKUP(B715,Deflatores!G$42:H$64,2,FALSE))),VLOOKUP(B715,Deflatores!G$42:H$64,2,FALSE),IF(OR(ISBLANK(C715),ISBLANK(B715)),"",VLOOKUP(C715,Deflatores!G$4:H$38,2,FALSE)*H715+VLOOKUP(C715,Deflatores!G$4:I$38,3,FALSE)))</f>
        <v/>
      </c>
      <c r="M715" s="10"/>
      <c r="N715" s="10"/>
      <c r="O715" s="6"/>
    </row>
    <row r="716" spans="1:15" x14ac:dyDescent="0.25">
      <c r="A716" s="119"/>
      <c r="B716" s="4"/>
      <c r="C716" s="4"/>
      <c r="D716" s="7"/>
      <c r="E716" s="7"/>
      <c r="F716" s="8" t="str">
        <f t="shared" si="138"/>
        <v/>
      </c>
      <c r="G716" s="7" t="str">
        <f t="shared" si="139"/>
        <v/>
      </c>
      <c r="H716" s="5" t="str">
        <f t="shared" si="140"/>
        <v/>
      </c>
      <c r="I716" s="116" t="str">
        <f t="shared" si="141"/>
        <v/>
      </c>
      <c r="J716" s="7" t="str">
        <f t="shared" si="142"/>
        <v/>
      </c>
      <c r="K716" s="9" t="str">
        <f t="shared" si="143"/>
        <v/>
      </c>
      <c r="L716" s="9" t="str">
        <f>IF(NOT(ISERROR(VLOOKUP(B716,Deflatores!G$42:H$64,2,FALSE))),VLOOKUP(B716,Deflatores!G$42:H$64,2,FALSE),IF(OR(ISBLANK(C716),ISBLANK(B716)),"",VLOOKUP(C716,Deflatores!G$4:H$38,2,FALSE)*H716+VLOOKUP(C716,Deflatores!G$4:I$38,3,FALSE)))</f>
        <v/>
      </c>
      <c r="M716" s="10"/>
      <c r="N716" s="10"/>
      <c r="O716" s="6"/>
    </row>
    <row r="717" spans="1:15" x14ac:dyDescent="0.25">
      <c r="A717" s="119"/>
      <c r="B717" s="4"/>
      <c r="C717" s="4"/>
      <c r="D717" s="7"/>
      <c r="E717" s="7"/>
      <c r="F717" s="8" t="str">
        <f t="shared" si="138"/>
        <v/>
      </c>
      <c r="G717" s="7" t="str">
        <f t="shared" si="139"/>
        <v/>
      </c>
      <c r="H717" s="5" t="str">
        <f t="shared" si="140"/>
        <v/>
      </c>
      <c r="I717" s="116" t="str">
        <f t="shared" si="141"/>
        <v/>
      </c>
      <c r="J717" s="7" t="str">
        <f t="shared" si="142"/>
        <v/>
      </c>
      <c r="K717" s="9" t="str">
        <f t="shared" si="143"/>
        <v/>
      </c>
      <c r="L717" s="9" t="str">
        <f>IF(NOT(ISERROR(VLOOKUP(B717,Deflatores!G$42:H$64,2,FALSE))),VLOOKUP(B717,Deflatores!G$42:H$64,2,FALSE),IF(OR(ISBLANK(C717),ISBLANK(B717)),"",VLOOKUP(C717,Deflatores!G$4:H$38,2,FALSE)*H717+VLOOKUP(C717,Deflatores!G$4:I$38,3,FALSE)))</f>
        <v/>
      </c>
      <c r="M717" s="10"/>
      <c r="N717" s="10"/>
      <c r="O717" s="6"/>
    </row>
    <row r="718" spans="1:15" x14ac:dyDescent="0.25">
      <c r="A718" s="119"/>
      <c r="B718" s="4"/>
      <c r="C718" s="4"/>
      <c r="D718" s="7"/>
      <c r="E718" s="7"/>
      <c r="F718" s="8" t="str">
        <f t="shared" si="138"/>
        <v/>
      </c>
      <c r="G718" s="7" t="str">
        <f t="shared" si="139"/>
        <v/>
      </c>
      <c r="H718" s="5" t="str">
        <f t="shared" si="140"/>
        <v/>
      </c>
      <c r="I718" s="116" t="str">
        <f t="shared" si="141"/>
        <v/>
      </c>
      <c r="J718" s="7" t="str">
        <f t="shared" si="142"/>
        <v/>
      </c>
      <c r="K718" s="9" t="str">
        <f t="shared" si="143"/>
        <v/>
      </c>
      <c r="L718" s="9" t="str">
        <f>IF(NOT(ISERROR(VLOOKUP(B718,Deflatores!G$42:H$64,2,FALSE))),VLOOKUP(B718,Deflatores!G$42:H$64,2,FALSE),IF(OR(ISBLANK(C718),ISBLANK(B718)),"",VLOOKUP(C718,Deflatores!G$4:H$38,2,FALSE)*H718+VLOOKUP(C718,Deflatores!G$4:I$38,3,FALSE)))</f>
        <v/>
      </c>
      <c r="M718" s="10"/>
      <c r="N718" s="10"/>
      <c r="O718" s="6"/>
    </row>
    <row r="719" spans="1:15" x14ac:dyDescent="0.25">
      <c r="A719" s="119"/>
      <c r="B719" s="4"/>
      <c r="C719" s="4"/>
      <c r="D719" s="7"/>
      <c r="E719" s="7"/>
      <c r="F719" s="8" t="str">
        <f t="shared" si="138"/>
        <v/>
      </c>
      <c r="G719" s="7" t="str">
        <f t="shared" si="139"/>
        <v/>
      </c>
      <c r="H719" s="5" t="str">
        <f t="shared" si="140"/>
        <v/>
      </c>
      <c r="I719" s="116" t="str">
        <f t="shared" si="141"/>
        <v/>
      </c>
      <c r="J719" s="7" t="str">
        <f t="shared" si="142"/>
        <v/>
      </c>
      <c r="K719" s="9" t="str">
        <f t="shared" si="143"/>
        <v/>
      </c>
      <c r="L719" s="9" t="str">
        <f>IF(NOT(ISERROR(VLOOKUP(B719,Deflatores!G$42:H$64,2,FALSE))),VLOOKUP(B719,Deflatores!G$42:H$64,2,FALSE),IF(OR(ISBLANK(C719),ISBLANK(B719)),"",VLOOKUP(C719,Deflatores!G$4:H$38,2,FALSE)*H719+VLOOKUP(C719,Deflatores!G$4:I$38,3,FALSE)))</f>
        <v/>
      </c>
      <c r="M719" s="10"/>
      <c r="N719" s="10"/>
      <c r="O719" s="6"/>
    </row>
    <row r="720" spans="1:15" x14ac:dyDescent="0.25">
      <c r="A720" s="119"/>
      <c r="B720" s="4"/>
      <c r="C720" s="4"/>
      <c r="D720" s="7"/>
      <c r="E720" s="7"/>
      <c r="F720" s="8" t="str">
        <f t="shared" si="138"/>
        <v/>
      </c>
      <c r="G720" s="7" t="str">
        <f t="shared" si="139"/>
        <v/>
      </c>
      <c r="H720" s="5" t="str">
        <f t="shared" si="140"/>
        <v/>
      </c>
      <c r="I720" s="116" t="str">
        <f t="shared" si="141"/>
        <v/>
      </c>
      <c r="J720" s="7" t="str">
        <f t="shared" si="142"/>
        <v/>
      </c>
      <c r="K720" s="9" t="str">
        <f t="shared" si="143"/>
        <v/>
      </c>
      <c r="L720" s="9" t="str">
        <f>IF(NOT(ISERROR(VLOOKUP(B720,Deflatores!G$42:H$64,2,FALSE))),VLOOKUP(B720,Deflatores!G$42:H$64,2,FALSE),IF(OR(ISBLANK(C720),ISBLANK(B720)),"",VLOOKUP(C720,Deflatores!G$4:H$38,2,FALSE)*H720+VLOOKUP(C720,Deflatores!G$4:I$38,3,FALSE)))</f>
        <v/>
      </c>
      <c r="M720" s="10"/>
      <c r="N720" s="10"/>
      <c r="O720" s="6"/>
    </row>
    <row r="721" spans="1:15" x14ac:dyDescent="0.25">
      <c r="A721" s="119"/>
      <c r="B721" s="4"/>
      <c r="C721" s="4"/>
      <c r="D721" s="7"/>
      <c r="E721" s="7"/>
      <c r="F721" s="8" t="str">
        <f t="shared" ref="F721:F744" si="144">IF(ISBLANK(B721),"",IF(I721="L","Baixa",IF(I721="A","Média",IF(I721="","","Alta"))))</f>
        <v/>
      </c>
      <c r="G721" s="7" t="str">
        <f t="shared" ref="G721:G744" si="145">CONCATENATE(B721,I721)</f>
        <v/>
      </c>
      <c r="H721" s="5" t="str">
        <f t="shared" ref="H721:H744" si="146">IF(ISBLANK(B721),"",IF(B721="ALI",IF(I721="L",7,IF(I721="A",10,15)),IF(B721="AIE",IF(I721="L",5,IF(I721="A",7,10)),IF(B721="SE",IF(I721="L",4,IF(I721="A",5,7)),IF(OR(B721="EE",B721="CE"),IF(I721="L",3,IF(I721="A",4,6)),0)))))</f>
        <v/>
      </c>
      <c r="I721" s="116" t="str">
        <f t="shared" ref="I721:I744" si="147">IF(OR(ISBLANK(D721),ISBLANK(E721)),IF(OR(B721="ALI",B721="AIE"),"L",IF(OR(B721="EE",B721="SE",B721="CE"),"A","")),IF(B721="EE",IF(E721&gt;=3,IF(D721&gt;=5,"H","A"),IF(E721&gt;=2,IF(D721&gt;=16,"H",IF(D721&lt;=4,"L","A")),IF(D721&lt;=15,"L","A"))),IF(OR(B721="SE",B721="CE"),IF(E721&gt;=4,IF(D721&gt;=6,"H","A"),IF(E721&gt;=2,IF(D721&gt;=20,"H",IF(D721&lt;=5,"L","A")),IF(D721&lt;=19,"L","A"))),IF(OR(B721="ALI",B721="AIE"),IF(E721&gt;=6,IF(D721&gt;=20,"H","A"),IF(E721&gt;=2,IF(D721&gt;=51,"H",IF(D721&lt;=19,"L","A")),IF(D721&lt;=50,"L","A"))),""))))</f>
        <v/>
      </c>
      <c r="J721" s="7" t="str">
        <f t="shared" ref="J721:J744" si="148">CONCATENATE(B721,C721)</f>
        <v/>
      </c>
      <c r="K721" s="9" t="str">
        <f t="shared" si="143"/>
        <v/>
      </c>
      <c r="L721" s="9" t="str">
        <f>IF(NOT(ISERROR(VLOOKUP(B721,Deflatores!G$42:H$64,2,FALSE))),VLOOKUP(B721,Deflatores!G$42:H$64,2,FALSE),IF(OR(ISBLANK(C721),ISBLANK(B721)),"",VLOOKUP(C721,Deflatores!G$4:H$38,2,FALSE)*H721+VLOOKUP(C721,Deflatores!G$4:I$38,3,FALSE)))</f>
        <v/>
      </c>
      <c r="M721" s="10"/>
      <c r="N721" s="10"/>
      <c r="O721" s="6"/>
    </row>
    <row r="722" spans="1:15" x14ac:dyDescent="0.25">
      <c r="A722" s="119"/>
      <c r="B722" s="4"/>
      <c r="C722" s="4"/>
      <c r="D722" s="7"/>
      <c r="E722" s="7"/>
      <c r="F722" s="8" t="str">
        <f t="shared" si="144"/>
        <v/>
      </c>
      <c r="G722" s="7" t="str">
        <f t="shared" si="145"/>
        <v/>
      </c>
      <c r="H722" s="5" t="str">
        <f t="shared" si="146"/>
        <v/>
      </c>
      <c r="I722" s="116" t="str">
        <f t="shared" si="147"/>
        <v/>
      </c>
      <c r="J722" s="7" t="str">
        <f t="shared" si="148"/>
        <v/>
      </c>
      <c r="K722" s="9" t="str">
        <f t="shared" si="143"/>
        <v/>
      </c>
      <c r="L722" s="9" t="str">
        <f>IF(NOT(ISERROR(VLOOKUP(B722,Deflatores!G$42:H$64,2,FALSE))),VLOOKUP(B722,Deflatores!G$42:H$64,2,FALSE),IF(OR(ISBLANK(C722),ISBLANK(B722)),"",VLOOKUP(C722,Deflatores!G$4:H$38,2,FALSE)*H722+VLOOKUP(C722,Deflatores!G$4:I$38,3,FALSE)))</f>
        <v/>
      </c>
      <c r="M722" s="10"/>
      <c r="N722" s="10"/>
      <c r="O722" s="6"/>
    </row>
    <row r="723" spans="1:15" x14ac:dyDescent="0.25">
      <c r="A723" s="119"/>
      <c r="B723" s="4"/>
      <c r="C723" s="4"/>
      <c r="D723" s="7"/>
      <c r="E723" s="7"/>
      <c r="F723" s="8" t="str">
        <f t="shared" si="144"/>
        <v/>
      </c>
      <c r="G723" s="7" t="str">
        <f t="shared" si="145"/>
        <v/>
      </c>
      <c r="H723" s="5" t="str">
        <f t="shared" si="146"/>
        <v/>
      </c>
      <c r="I723" s="116" t="str">
        <f t="shared" si="147"/>
        <v/>
      </c>
      <c r="J723" s="7" t="str">
        <f t="shared" si="148"/>
        <v/>
      </c>
      <c r="K723" s="9" t="str">
        <f t="shared" ref="K723:K744" si="149">IF(OR(H723="",H723=0),L723,H723)</f>
        <v/>
      </c>
      <c r="L723" s="9" t="str">
        <f>IF(NOT(ISERROR(VLOOKUP(B723,Deflatores!G$42:H$64,2,FALSE))),VLOOKUP(B723,Deflatores!G$42:H$64,2,FALSE),IF(OR(ISBLANK(C723),ISBLANK(B723)),"",VLOOKUP(C723,Deflatores!G$4:H$38,2,FALSE)*H723+VLOOKUP(C723,Deflatores!G$4:I$38,3,FALSE)))</f>
        <v/>
      </c>
      <c r="M723" s="10"/>
      <c r="N723" s="10"/>
      <c r="O723" s="6"/>
    </row>
    <row r="724" spans="1:15" x14ac:dyDescent="0.25">
      <c r="A724" s="119"/>
      <c r="B724" s="4"/>
      <c r="C724" s="4"/>
      <c r="D724" s="7"/>
      <c r="E724" s="7"/>
      <c r="F724" s="8" t="str">
        <f t="shared" si="144"/>
        <v/>
      </c>
      <c r="G724" s="7" t="str">
        <f t="shared" si="145"/>
        <v/>
      </c>
      <c r="H724" s="5" t="str">
        <f t="shared" si="146"/>
        <v/>
      </c>
      <c r="I724" s="116" t="str">
        <f t="shared" si="147"/>
        <v/>
      </c>
      <c r="J724" s="7" t="str">
        <f t="shared" si="148"/>
        <v/>
      </c>
      <c r="K724" s="9" t="str">
        <f t="shared" si="149"/>
        <v/>
      </c>
      <c r="L724" s="9" t="str">
        <f>IF(NOT(ISERROR(VLOOKUP(B724,Deflatores!G$42:H$64,2,FALSE))),VLOOKUP(B724,Deflatores!G$42:H$64,2,FALSE),IF(OR(ISBLANK(C724),ISBLANK(B724)),"",VLOOKUP(C724,Deflatores!G$4:H$38,2,FALSE)*H724+VLOOKUP(C724,Deflatores!G$4:I$38,3,FALSE)))</f>
        <v/>
      </c>
      <c r="M724" s="10"/>
      <c r="N724" s="10"/>
      <c r="O724" s="6"/>
    </row>
    <row r="725" spans="1:15" x14ac:dyDescent="0.25">
      <c r="A725" s="119"/>
      <c r="B725" s="4"/>
      <c r="C725" s="4"/>
      <c r="D725" s="7"/>
      <c r="E725" s="7"/>
      <c r="F725" s="8" t="str">
        <f t="shared" si="144"/>
        <v/>
      </c>
      <c r="G725" s="7" t="str">
        <f t="shared" si="145"/>
        <v/>
      </c>
      <c r="H725" s="5" t="str">
        <f t="shared" si="146"/>
        <v/>
      </c>
      <c r="I725" s="116" t="str">
        <f t="shared" si="147"/>
        <v/>
      </c>
      <c r="J725" s="7" t="str">
        <f t="shared" si="148"/>
        <v/>
      </c>
      <c r="K725" s="9" t="str">
        <f t="shared" si="149"/>
        <v/>
      </c>
      <c r="L725" s="9" t="str">
        <f>IF(NOT(ISERROR(VLOOKUP(B725,Deflatores!G$42:H$64,2,FALSE))),VLOOKUP(B725,Deflatores!G$42:H$64,2,FALSE),IF(OR(ISBLANK(C725),ISBLANK(B725)),"",VLOOKUP(C725,Deflatores!G$4:H$38,2,FALSE)*H725+VLOOKUP(C725,Deflatores!G$4:I$38,3,FALSE)))</f>
        <v/>
      </c>
      <c r="M725" s="10"/>
      <c r="N725" s="10"/>
      <c r="O725" s="6"/>
    </row>
    <row r="726" spans="1:15" x14ac:dyDescent="0.25">
      <c r="A726" s="119"/>
      <c r="B726" s="4"/>
      <c r="C726" s="4"/>
      <c r="D726" s="7"/>
      <c r="E726" s="7"/>
      <c r="F726" s="8" t="str">
        <f t="shared" si="144"/>
        <v/>
      </c>
      <c r="G726" s="7" t="str">
        <f t="shared" si="145"/>
        <v/>
      </c>
      <c r="H726" s="5" t="str">
        <f t="shared" si="146"/>
        <v/>
      </c>
      <c r="I726" s="116" t="str">
        <f t="shared" si="147"/>
        <v/>
      </c>
      <c r="J726" s="7" t="str">
        <f t="shared" si="148"/>
        <v/>
      </c>
      <c r="K726" s="9" t="str">
        <f t="shared" si="149"/>
        <v/>
      </c>
      <c r="L726" s="9" t="str">
        <f>IF(NOT(ISERROR(VLOOKUP(B726,Deflatores!G$42:H$64,2,FALSE))),VLOOKUP(B726,Deflatores!G$42:H$64,2,FALSE),IF(OR(ISBLANK(C726),ISBLANK(B726)),"",VLOOKUP(C726,Deflatores!G$4:H$38,2,FALSE)*H726+VLOOKUP(C726,Deflatores!G$4:I$38,3,FALSE)))</f>
        <v/>
      </c>
      <c r="M726" s="10"/>
      <c r="N726" s="10"/>
      <c r="O726" s="6"/>
    </row>
    <row r="727" spans="1:15" x14ac:dyDescent="0.25">
      <c r="A727" s="119"/>
      <c r="B727" s="4"/>
      <c r="C727" s="4"/>
      <c r="D727" s="7"/>
      <c r="E727" s="7"/>
      <c r="F727" s="8" t="str">
        <f t="shared" si="144"/>
        <v/>
      </c>
      <c r="G727" s="7" t="str">
        <f t="shared" si="145"/>
        <v/>
      </c>
      <c r="H727" s="5" t="str">
        <f t="shared" si="146"/>
        <v/>
      </c>
      <c r="I727" s="116" t="str">
        <f t="shared" si="147"/>
        <v/>
      </c>
      <c r="J727" s="7" t="str">
        <f t="shared" si="148"/>
        <v/>
      </c>
      <c r="K727" s="9" t="str">
        <f t="shared" si="149"/>
        <v/>
      </c>
      <c r="L727" s="9" t="str">
        <f>IF(NOT(ISERROR(VLOOKUP(B727,Deflatores!G$42:H$64,2,FALSE))),VLOOKUP(B727,Deflatores!G$42:H$64,2,FALSE),IF(OR(ISBLANK(C727),ISBLANK(B727)),"",VLOOKUP(C727,Deflatores!G$4:H$38,2,FALSE)*H727+VLOOKUP(C727,Deflatores!G$4:I$38,3,FALSE)))</f>
        <v/>
      </c>
      <c r="M727" s="10"/>
      <c r="N727" s="10"/>
      <c r="O727" s="6"/>
    </row>
    <row r="728" spans="1:15" x14ac:dyDescent="0.25">
      <c r="A728" s="119"/>
      <c r="B728" s="4"/>
      <c r="C728" s="4"/>
      <c r="D728" s="7"/>
      <c r="E728" s="7"/>
      <c r="F728" s="8" t="str">
        <f t="shared" si="144"/>
        <v/>
      </c>
      <c r="G728" s="7" t="str">
        <f t="shared" si="145"/>
        <v/>
      </c>
      <c r="H728" s="5" t="str">
        <f t="shared" si="146"/>
        <v/>
      </c>
      <c r="I728" s="116" t="str">
        <f t="shared" si="147"/>
        <v/>
      </c>
      <c r="J728" s="7" t="str">
        <f t="shared" si="148"/>
        <v/>
      </c>
      <c r="K728" s="9" t="str">
        <f t="shared" si="149"/>
        <v/>
      </c>
      <c r="L728" s="9" t="str">
        <f>IF(NOT(ISERROR(VLOOKUP(B728,Deflatores!G$42:H$64,2,FALSE))),VLOOKUP(B728,Deflatores!G$42:H$64,2,FALSE),IF(OR(ISBLANK(C728),ISBLANK(B728)),"",VLOOKUP(C728,Deflatores!G$4:H$38,2,FALSE)*H728+VLOOKUP(C728,Deflatores!G$4:I$38,3,FALSE)))</f>
        <v/>
      </c>
      <c r="M728" s="10"/>
      <c r="N728" s="10"/>
      <c r="O728" s="6"/>
    </row>
    <row r="729" spans="1:15" x14ac:dyDescent="0.25">
      <c r="A729" s="119"/>
      <c r="B729" s="4"/>
      <c r="C729" s="4"/>
      <c r="D729" s="7"/>
      <c r="E729" s="7"/>
      <c r="F729" s="8" t="str">
        <f t="shared" si="144"/>
        <v/>
      </c>
      <c r="G729" s="7" t="str">
        <f t="shared" si="145"/>
        <v/>
      </c>
      <c r="H729" s="5" t="str">
        <f t="shared" si="146"/>
        <v/>
      </c>
      <c r="I729" s="116" t="str">
        <f t="shared" si="147"/>
        <v/>
      </c>
      <c r="J729" s="7" t="str">
        <f t="shared" si="148"/>
        <v/>
      </c>
      <c r="K729" s="9" t="str">
        <f t="shared" si="149"/>
        <v/>
      </c>
      <c r="L729" s="9" t="str">
        <f>IF(NOT(ISERROR(VLOOKUP(B729,Deflatores!G$42:H$64,2,FALSE))),VLOOKUP(B729,Deflatores!G$42:H$64,2,FALSE),IF(OR(ISBLANK(C729),ISBLANK(B729)),"",VLOOKUP(C729,Deflatores!G$4:H$38,2,FALSE)*H729+VLOOKUP(C729,Deflatores!G$4:I$38,3,FALSE)))</f>
        <v/>
      </c>
      <c r="M729" s="10"/>
      <c r="N729" s="10"/>
      <c r="O729" s="6"/>
    </row>
    <row r="730" spans="1:15" x14ac:dyDescent="0.25">
      <c r="A730" s="119"/>
      <c r="B730" s="4"/>
      <c r="C730" s="4"/>
      <c r="D730" s="7"/>
      <c r="E730" s="7"/>
      <c r="F730" s="8" t="str">
        <f t="shared" si="144"/>
        <v/>
      </c>
      <c r="G730" s="7" t="str">
        <f t="shared" si="145"/>
        <v/>
      </c>
      <c r="H730" s="5" t="str">
        <f t="shared" si="146"/>
        <v/>
      </c>
      <c r="I730" s="116" t="str">
        <f t="shared" si="147"/>
        <v/>
      </c>
      <c r="J730" s="7" t="str">
        <f t="shared" si="148"/>
        <v/>
      </c>
      <c r="K730" s="9" t="str">
        <f t="shared" si="149"/>
        <v/>
      </c>
      <c r="L730" s="9" t="str">
        <f>IF(NOT(ISERROR(VLOOKUP(B730,Deflatores!G$42:H$64,2,FALSE))),VLOOKUP(B730,Deflatores!G$42:H$64,2,FALSE),IF(OR(ISBLANK(C730),ISBLANK(B730)),"",VLOOKUP(C730,Deflatores!G$4:H$38,2,FALSE)*H730+VLOOKUP(C730,Deflatores!G$4:I$38,3,FALSE)))</f>
        <v/>
      </c>
      <c r="M730" s="10"/>
      <c r="N730" s="10"/>
      <c r="O730" s="6"/>
    </row>
    <row r="731" spans="1:15" x14ac:dyDescent="0.25">
      <c r="A731" s="119"/>
      <c r="B731" s="4"/>
      <c r="C731" s="4"/>
      <c r="D731" s="7"/>
      <c r="E731" s="7"/>
      <c r="F731" s="8" t="str">
        <f t="shared" si="144"/>
        <v/>
      </c>
      <c r="G731" s="7" t="str">
        <f t="shared" si="145"/>
        <v/>
      </c>
      <c r="H731" s="5" t="str">
        <f t="shared" si="146"/>
        <v/>
      </c>
      <c r="I731" s="116" t="str">
        <f t="shared" si="147"/>
        <v/>
      </c>
      <c r="J731" s="7" t="str">
        <f t="shared" si="148"/>
        <v/>
      </c>
      <c r="K731" s="9" t="str">
        <f t="shared" si="149"/>
        <v/>
      </c>
      <c r="L731" s="9" t="str">
        <f>IF(NOT(ISERROR(VLOOKUP(B731,Deflatores!G$42:H$64,2,FALSE))),VLOOKUP(B731,Deflatores!G$42:H$64,2,FALSE),IF(OR(ISBLANK(C731),ISBLANK(B731)),"",VLOOKUP(C731,Deflatores!G$4:H$38,2,FALSE)*H731+VLOOKUP(C731,Deflatores!G$4:I$38,3,FALSE)))</f>
        <v/>
      </c>
      <c r="M731" s="10"/>
      <c r="N731" s="10"/>
      <c r="O731" s="6"/>
    </row>
    <row r="732" spans="1:15" x14ac:dyDescent="0.25">
      <c r="A732" s="119"/>
      <c r="B732" s="4"/>
      <c r="C732" s="4"/>
      <c r="D732" s="7"/>
      <c r="E732" s="7"/>
      <c r="F732" s="8" t="str">
        <f t="shared" si="144"/>
        <v/>
      </c>
      <c r="G732" s="7" t="str">
        <f t="shared" si="145"/>
        <v/>
      </c>
      <c r="H732" s="5" t="str">
        <f t="shared" si="146"/>
        <v/>
      </c>
      <c r="I732" s="116" t="str">
        <f t="shared" si="147"/>
        <v/>
      </c>
      <c r="J732" s="7" t="str">
        <f t="shared" si="148"/>
        <v/>
      </c>
      <c r="K732" s="9" t="str">
        <f t="shared" si="149"/>
        <v/>
      </c>
      <c r="L732" s="9" t="str">
        <f>IF(NOT(ISERROR(VLOOKUP(B732,Deflatores!G$42:H$64,2,FALSE))),VLOOKUP(B732,Deflatores!G$42:H$64,2,FALSE),IF(OR(ISBLANK(C732),ISBLANK(B732)),"",VLOOKUP(C732,Deflatores!G$4:H$38,2,FALSE)*H732+VLOOKUP(C732,Deflatores!G$4:I$38,3,FALSE)))</f>
        <v/>
      </c>
      <c r="M732" s="10"/>
      <c r="N732" s="10"/>
      <c r="O732" s="6"/>
    </row>
    <row r="733" spans="1:15" x14ac:dyDescent="0.25">
      <c r="A733" s="119"/>
      <c r="B733" s="4"/>
      <c r="C733" s="4"/>
      <c r="D733" s="7"/>
      <c r="E733" s="7"/>
      <c r="F733" s="8" t="str">
        <f t="shared" si="144"/>
        <v/>
      </c>
      <c r="G733" s="7" t="str">
        <f t="shared" si="145"/>
        <v/>
      </c>
      <c r="H733" s="5" t="str">
        <f t="shared" si="146"/>
        <v/>
      </c>
      <c r="I733" s="116" t="str">
        <f t="shared" si="147"/>
        <v/>
      </c>
      <c r="J733" s="7" t="str">
        <f t="shared" si="148"/>
        <v/>
      </c>
      <c r="K733" s="9" t="str">
        <f t="shared" si="149"/>
        <v/>
      </c>
      <c r="L733" s="9" t="str">
        <f>IF(NOT(ISERROR(VLOOKUP(B733,Deflatores!G$42:H$64,2,FALSE))),VLOOKUP(B733,Deflatores!G$42:H$64,2,FALSE),IF(OR(ISBLANK(C733),ISBLANK(B733)),"",VLOOKUP(C733,Deflatores!G$4:H$38,2,FALSE)*H733+VLOOKUP(C733,Deflatores!G$4:I$38,3,FALSE)))</f>
        <v/>
      </c>
      <c r="M733" s="10"/>
      <c r="N733" s="10"/>
      <c r="O733" s="6"/>
    </row>
    <row r="734" spans="1:15" x14ac:dyDescent="0.25">
      <c r="A734" s="119"/>
      <c r="B734" s="4"/>
      <c r="C734" s="4"/>
      <c r="D734" s="7"/>
      <c r="E734" s="7"/>
      <c r="F734" s="8" t="str">
        <f t="shared" si="144"/>
        <v/>
      </c>
      <c r="G734" s="7" t="str">
        <f t="shared" si="145"/>
        <v/>
      </c>
      <c r="H734" s="5" t="str">
        <f t="shared" si="146"/>
        <v/>
      </c>
      <c r="I734" s="116" t="str">
        <f t="shared" si="147"/>
        <v/>
      </c>
      <c r="J734" s="7" t="str">
        <f t="shared" si="148"/>
        <v/>
      </c>
      <c r="K734" s="9" t="str">
        <f t="shared" si="149"/>
        <v/>
      </c>
      <c r="L734" s="9" t="str">
        <f>IF(NOT(ISERROR(VLOOKUP(B734,Deflatores!G$42:H$64,2,FALSE))),VLOOKUP(B734,Deflatores!G$42:H$64,2,FALSE),IF(OR(ISBLANK(C734),ISBLANK(B734)),"",VLOOKUP(C734,Deflatores!G$4:H$38,2,FALSE)*H734+VLOOKUP(C734,Deflatores!G$4:I$38,3,FALSE)))</f>
        <v/>
      </c>
      <c r="M734" s="10"/>
      <c r="N734" s="10"/>
      <c r="O734" s="6"/>
    </row>
    <row r="735" spans="1:15" x14ac:dyDescent="0.25">
      <c r="A735" s="119"/>
      <c r="B735" s="4"/>
      <c r="C735" s="4"/>
      <c r="D735" s="7"/>
      <c r="E735" s="7"/>
      <c r="F735" s="8" t="str">
        <f t="shared" si="144"/>
        <v/>
      </c>
      <c r="G735" s="7" t="str">
        <f t="shared" si="145"/>
        <v/>
      </c>
      <c r="H735" s="5" t="str">
        <f t="shared" si="146"/>
        <v/>
      </c>
      <c r="I735" s="116" t="str">
        <f t="shared" si="147"/>
        <v/>
      </c>
      <c r="J735" s="7" t="str">
        <f t="shared" si="148"/>
        <v/>
      </c>
      <c r="K735" s="9" t="str">
        <f t="shared" si="149"/>
        <v/>
      </c>
      <c r="L735" s="9" t="str">
        <f>IF(NOT(ISERROR(VLOOKUP(B735,Deflatores!G$42:H$64,2,FALSE))),VLOOKUP(B735,Deflatores!G$42:H$64,2,FALSE),IF(OR(ISBLANK(C735),ISBLANK(B735)),"",VLOOKUP(C735,Deflatores!G$4:H$38,2,FALSE)*H735+VLOOKUP(C735,Deflatores!G$4:I$38,3,FALSE)))</f>
        <v/>
      </c>
      <c r="M735" s="10"/>
      <c r="N735" s="10"/>
      <c r="O735" s="6"/>
    </row>
    <row r="736" spans="1:15" x14ac:dyDescent="0.25">
      <c r="A736" s="119"/>
      <c r="B736" s="4"/>
      <c r="C736" s="4"/>
      <c r="D736" s="7"/>
      <c r="E736" s="7"/>
      <c r="F736" s="8" t="str">
        <f t="shared" si="144"/>
        <v/>
      </c>
      <c r="G736" s="7" t="str">
        <f t="shared" si="145"/>
        <v/>
      </c>
      <c r="H736" s="5" t="str">
        <f t="shared" si="146"/>
        <v/>
      </c>
      <c r="I736" s="116" t="str">
        <f t="shared" si="147"/>
        <v/>
      </c>
      <c r="J736" s="7" t="str">
        <f t="shared" si="148"/>
        <v/>
      </c>
      <c r="K736" s="9" t="str">
        <f t="shared" si="149"/>
        <v/>
      </c>
      <c r="L736" s="9" t="str">
        <f>IF(NOT(ISERROR(VLOOKUP(B736,Deflatores!G$42:H$64,2,FALSE))),VLOOKUP(B736,Deflatores!G$42:H$64,2,FALSE),IF(OR(ISBLANK(C736),ISBLANK(B736)),"",VLOOKUP(C736,Deflatores!G$4:H$38,2,FALSE)*H736+VLOOKUP(C736,Deflatores!G$4:I$38,3,FALSE)))</f>
        <v/>
      </c>
      <c r="M736" s="10"/>
      <c r="N736" s="10"/>
      <c r="O736" s="6"/>
    </row>
    <row r="737" spans="1:15" x14ac:dyDescent="0.25">
      <c r="A737" s="119"/>
      <c r="B737" s="4"/>
      <c r="C737" s="4"/>
      <c r="D737" s="7"/>
      <c r="E737" s="7"/>
      <c r="F737" s="8" t="str">
        <f t="shared" si="144"/>
        <v/>
      </c>
      <c r="G737" s="7" t="str">
        <f t="shared" si="145"/>
        <v/>
      </c>
      <c r="H737" s="5" t="str">
        <f t="shared" si="146"/>
        <v/>
      </c>
      <c r="I737" s="116" t="str">
        <f t="shared" si="147"/>
        <v/>
      </c>
      <c r="J737" s="7" t="str">
        <f t="shared" si="148"/>
        <v/>
      </c>
      <c r="K737" s="9" t="str">
        <f t="shared" si="149"/>
        <v/>
      </c>
      <c r="L737" s="9" t="str">
        <f>IF(NOT(ISERROR(VLOOKUP(B737,Deflatores!G$42:H$64,2,FALSE))),VLOOKUP(B737,Deflatores!G$42:H$64,2,FALSE),IF(OR(ISBLANK(C737),ISBLANK(B737)),"",VLOOKUP(C737,Deflatores!G$4:H$38,2,FALSE)*H737+VLOOKUP(C737,Deflatores!G$4:I$38,3,FALSE)))</f>
        <v/>
      </c>
      <c r="M737" s="10"/>
      <c r="N737" s="10"/>
      <c r="O737" s="6"/>
    </row>
    <row r="738" spans="1:15" x14ac:dyDescent="0.25">
      <c r="A738" s="119"/>
      <c r="B738" s="4"/>
      <c r="C738" s="4"/>
      <c r="D738" s="7"/>
      <c r="E738" s="7"/>
      <c r="F738" s="8" t="str">
        <f t="shared" si="144"/>
        <v/>
      </c>
      <c r="G738" s="7" t="str">
        <f t="shared" si="145"/>
        <v/>
      </c>
      <c r="H738" s="5" t="str">
        <f t="shared" si="146"/>
        <v/>
      </c>
      <c r="I738" s="116" t="str">
        <f t="shared" si="147"/>
        <v/>
      </c>
      <c r="J738" s="7" t="str">
        <f t="shared" si="148"/>
        <v/>
      </c>
      <c r="K738" s="9" t="str">
        <f t="shared" si="149"/>
        <v/>
      </c>
      <c r="L738" s="9" t="str">
        <f>IF(NOT(ISERROR(VLOOKUP(B738,Deflatores!G$42:H$64,2,FALSE))),VLOOKUP(B738,Deflatores!G$42:H$64,2,FALSE),IF(OR(ISBLANK(C738),ISBLANK(B738)),"",VLOOKUP(C738,Deflatores!G$4:H$38,2,FALSE)*H738+VLOOKUP(C738,Deflatores!G$4:I$38,3,FALSE)))</f>
        <v/>
      </c>
      <c r="M738" s="10"/>
      <c r="N738" s="10"/>
      <c r="O738" s="6"/>
    </row>
    <row r="739" spans="1:15" x14ac:dyDescent="0.25">
      <c r="A739" s="119"/>
      <c r="B739" s="4"/>
      <c r="C739" s="4"/>
      <c r="D739" s="7"/>
      <c r="E739" s="7"/>
      <c r="F739" s="8" t="str">
        <f t="shared" si="144"/>
        <v/>
      </c>
      <c r="G739" s="7" t="str">
        <f t="shared" si="145"/>
        <v/>
      </c>
      <c r="H739" s="5" t="str">
        <f t="shared" si="146"/>
        <v/>
      </c>
      <c r="I739" s="116" t="str">
        <f t="shared" si="147"/>
        <v/>
      </c>
      <c r="J739" s="7" t="str">
        <f t="shared" si="148"/>
        <v/>
      </c>
      <c r="K739" s="9" t="str">
        <f t="shared" si="149"/>
        <v/>
      </c>
      <c r="L739" s="9" t="str">
        <f>IF(NOT(ISERROR(VLOOKUP(B739,Deflatores!G$42:H$64,2,FALSE))),VLOOKUP(B739,Deflatores!G$42:H$64,2,FALSE),IF(OR(ISBLANK(C739),ISBLANK(B739)),"",VLOOKUP(C739,Deflatores!G$4:H$38,2,FALSE)*H739+VLOOKUP(C739,Deflatores!G$4:I$38,3,FALSE)))</f>
        <v/>
      </c>
      <c r="M739" s="10"/>
      <c r="N739" s="10"/>
      <c r="O739" s="6"/>
    </row>
    <row r="740" spans="1:15" x14ac:dyDescent="0.25">
      <c r="A740" s="119"/>
      <c r="B740" s="4"/>
      <c r="C740" s="4"/>
      <c r="D740" s="7"/>
      <c r="E740" s="7"/>
      <c r="F740" s="8" t="str">
        <f t="shared" si="144"/>
        <v/>
      </c>
      <c r="G740" s="7" t="str">
        <f t="shared" si="145"/>
        <v/>
      </c>
      <c r="H740" s="5" t="str">
        <f t="shared" si="146"/>
        <v/>
      </c>
      <c r="I740" s="116" t="str">
        <f t="shared" si="147"/>
        <v/>
      </c>
      <c r="J740" s="7" t="str">
        <f t="shared" si="148"/>
        <v/>
      </c>
      <c r="K740" s="9" t="str">
        <f t="shared" si="149"/>
        <v/>
      </c>
      <c r="L740" s="9" t="str">
        <f>IF(NOT(ISERROR(VLOOKUP(B740,Deflatores!G$42:H$64,2,FALSE))),VLOOKUP(B740,Deflatores!G$42:H$64,2,FALSE),IF(OR(ISBLANK(C740),ISBLANK(B740)),"",VLOOKUP(C740,Deflatores!G$4:H$38,2,FALSE)*H740+VLOOKUP(C740,Deflatores!G$4:I$38,3,FALSE)))</f>
        <v/>
      </c>
      <c r="M740" s="10"/>
      <c r="N740" s="10"/>
      <c r="O740" s="6"/>
    </row>
    <row r="741" spans="1:15" x14ac:dyDescent="0.25">
      <c r="A741" s="119"/>
      <c r="B741" s="4"/>
      <c r="C741" s="4"/>
      <c r="D741" s="7"/>
      <c r="E741" s="7"/>
      <c r="F741" s="8" t="str">
        <f t="shared" si="144"/>
        <v/>
      </c>
      <c r="G741" s="7" t="str">
        <f t="shared" si="145"/>
        <v/>
      </c>
      <c r="H741" s="5" t="str">
        <f t="shared" si="146"/>
        <v/>
      </c>
      <c r="I741" s="116" t="str">
        <f t="shared" si="147"/>
        <v/>
      </c>
      <c r="J741" s="7" t="str">
        <f t="shared" si="148"/>
        <v/>
      </c>
      <c r="K741" s="9" t="str">
        <f t="shared" si="149"/>
        <v/>
      </c>
      <c r="L741" s="9" t="str">
        <f>IF(NOT(ISERROR(VLOOKUP(B741,Deflatores!G$42:H$64,2,FALSE))),VLOOKUP(B741,Deflatores!G$42:H$64,2,FALSE),IF(OR(ISBLANK(C741),ISBLANK(B741)),"",VLOOKUP(C741,Deflatores!G$4:H$38,2,FALSE)*H741+VLOOKUP(C741,Deflatores!G$4:I$38,3,FALSE)))</f>
        <v/>
      </c>
      <c r="M741" s="10"/>
      <c r="N741" s="10"/>
      <c r="O741" s="6"/>
    </row>
    <row r="742" spans="1:15" x14ac:dyDescent="0.25">
      <c r="A742" s="119"/>
      <c r="B742" s="4"/>
      <c r="C742" s="4"/>
      <c r="D742" s="7"/>
      <c r="E742" s="7"/>
      <c r="F742" s="8" t="str">
        <f t="shared" si="144"/>
        <v/>
      </c>
      <c r="G742" s="7" t="str">
        <f t="shared" si="145"/>
        <v/>
      </c>
      <c r="H742" s="5" t="str">
        <f t="shared" si="146"/>
        <v/>
      </c>
      <c r="I742" s="116" t="str">
        <f t="shared" si="147"/>
        <v/>
      </c>
      <c r="J742" s="7" t="str">
        <f t="shared" si="148"/>
        <v/>
      </c>
      <c r="K742" s="9" t="str">
        <f t="shared" si="149"/>
        <v/>
      </c>
      <c r="L742" s="9" t="str">
        <f>IF(NOT(ISERROR(VLOOKUP(B742,Deflatores!G$42:H$64,2,FALSE))),VLOOKUP(B742,Deflatores!G$42:H$64,2,FALSE),IF(OR(ISBLANK(C742),ISBLANK(B742)),"",VLOOKUP(C742,Deflatores!G$4:H$38,2,FALSE)*H742+VLOOKUP(C742,Deflatores!G$4:I$38,3,FALSE)))</f>
        <v/>
      </c>
      <c r="M742" s="10"/>
      <c r="N742" s="10"/>
      <c r="O742" s="6"/>
    </row>
    <row r="743" spans="1:15" x14ac:dyDescent="0.25">
      <c r="A743" s="119"/>
      <c r="B743" s="4"/>
      <c r="C743" s="4"/>
      <c r="D743" s="7"/>
      <c r="E743" s="7"/>
      <c r="F743" s="8" t="str">
        <f t="shared" si="144"/>
        <v/>
      </c>
      <c r="G743" s="7" t="str">
        <f t="shared" si="145"/>
        <v/>
      </c>
      <c r="H743" s="5" t="str">
        <f t="shared" si="146"/>
        <v/>
      </c>
      <c r="I743" s="116" t="str">
        <f t="shared" si="147"/>
        <v/>
      </c>
      <c r="J743" s="7" t="str">
        <f t="shared" si="148"/>
        <v/>
      </c>
      <c r="K743" s="9" t="str">
        <f t="shared" si="149"/>
        <v/>
      </c>
      <c r="L743" s="9" t="str">
        <f>IF(NOT(ISERROR(VLOOKUP(B743,Deflatores!G$42:H$64,2,FALSE))),VLOOKUP(B743,Deflatores!G$42:H$64,2,FALSE),IF(OR(ISBLANK(C743),ISBLANK(B743)),"",VLOOKUP(C743,Deflatores!G$4:H$38,2,FALSE)*H743+VLOOKUP(C743,Deflatores!G$4:I$38,3,FALSE)))</f>
        <v/>
      </c>
      <c r="M743" s="10"/>
      <c r="N743" s="10"/>
      <c r="O743" s="6"/>
    </row>
    <row r="744" spans="1:15" ht="13" thickBot="1" x14ac:dyDescent="0.3">
      <c r="A744" s="120"/>
      <c r="B744" s="11"/>
      <c r="C744" s="11"/>
      <c r="D744" s="12"/>
      <c r="E744" s="12"/>
      <c r="F744" s="13" t="str">
        <f t="shared" si="144"/>
        <v/>
      </c>
      <c r="G744" s="14" t="str">
        <f t="shared" si="145"/>
        <v/>
      </c>
      <c r="H744" s="15" t="str">
        <f t="shared" si="146"/>
        <v/>
      </c>
      <c r="I744" s="117" t="str">
        <f t="shared" si="147"/>
        <v/>
      </c>
      <c r="J744" s="12" t="str">
        <f t="shared" si="148"/>
        <v/>
      </c>
      <c r="K744" s="16" t="str">
        <f t="shared" si="149"/>
        <v/>
      </c>
      <c r="L744" s="16" t="str">
        <f>IF(NOT(ISERROR(VLOOKUP(B744,Deflatores!G$42:H$64,2,FALSE))),VLOOKUP(B744,Deflatores!G$42:H$64,2,FALSE),IF(OR(ISBLANK(C744),ISBLANK(B744)),"",VLOOKUP(C744,Deflatores!G$4:H$38,2,FALSE)*H744+VLOOKUP(C744,Deflatores!G$4:I$38,3,FALSE)))</f>
        <v/>
      </c>
      <c r="M744" s="17"/>
      <c r="N744" s="17"/>
      <c r="O744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30 C32:C121">
    <cfRule type="cellIs" dxfId="86" priority="88" stopIfTrue="1" operator="equal">
      <formula>"I"</formula>
    </cfRule>
    <cfRule type="cellIs" dxfId="85" priority="89" stopIfTrue="1" operator="equal">
      <formula>"A"</formula>
    </cfRule>
    <cfRule type="cellIs" dxfId="84" priority="90" stopIfTrue="1" operator="equal">
      <formula>"E"</formula>
    </cfRule>
  </conditionalFormatting>
  <conditionalFormatting sqref="C123:C125">
    <cfRule type="cellIs" dxfId="83" priority="100" stopIfTrue="1" operator="equal">
      <formula>"I"</formula>
    </cfRule>
    <cfRule type="cellIs" dxfId="82" priority="101" stopIfTrue="1" operator="equal">
      <formula>"A"</formula>
    </cfRule>
    <cfRule type="cellIs" dxfId="81" priority="102" stopIfTrue="1" operator="equal">
      <formula>"E"</formula>
    </cfRule>
  </conditionalFormatting>
  <conditionalFormatting sqref="C206:C744 C162:C163 C128:C156 C169:C174">
    <cfRule type="cellIs" dxfId="80" priority="91" stopIfTrue="1" operator="equal">
      <formula>"I"</formula>
    </cfRule>
    <cfRule type="cellIs" dxfId="79" priority="92" stopIfTrue="1" operator="equal">
      <formula>"A"</formula>
    </cfRule>
    <cfRule type="cellIs" dxfId="78" priority="93" stopIfTrue="1" operator="equal">
      <formula>"E"</formula>
    </cfRule>
  </conditionalFormatting>
  <conditionalFormatting sqref="C175:C205">
    <cfRule type="cellIs" dxfId="77" priority="76" stopIfTrue="1" operator="equal">
      <formula>"I"</formula>
    </cfRule>
    <cfRule type="cellIs" dxfId="76" priority="77" stopIfTrue="1" operator="equal">
      <formula>"A"</formula>
    </cfRule>
    <cfRule type="cellIs" dxfId="75" priority="78" stopIfTrue="1" operator="equal">
      <formula>"E"</formula>
    </cfRule>
  </conditionalFormatting>
  <conditionalFormatting sqref="C31">
    <cfRule type="cellIs" dxfId="71" priority="70" stopIfTrue="1" operator="equal">
      <formula>"I"</formula>
    </cfRule>
    <cfRule type="cellIs" dxfId="70" priority="71" stopIfTrue="1" operator="equal">
      <formula>"A"</formula>
    </cfRule>
    <cfRule type="cellIs" dxfId="69" priority="72" stopIfTrue="1" operator="equal">
      <formula>"E"</formula>
    </cfRule>
  </conditionalFormatting>
  <conditionalFormatting sqref="C126">
    <cfRule type="cellIs" dxfId="38" priority="37" stopIfTrue="1" operator="equal">
      <formula>"I"</formula>
    </cfRule>
    <cfRule type="cellIs" dxfId="37" priority="38" stopIfTrue="1" operator="equal">
      <formula>"A"</formula>
    </cfRule>
    <cfRule type="cellIs" dxfId="36" priority="39" stopIfTrue="1" operator="equal">
      <formula>"E"</formula>
    </cfRule>
  </conditionalFormatting>
  <conditionalFormatting sqref="C157">
    <cfRule type="cellIs" dxfId="23" priority="22" stopIfTrue="1" operator="equal">
      <formula>"I"</formula>
    </cfRule>
    <cfRule type="cellIs" dxfId="22" priority="23" stopIfTrue="1" operator="equal">
      <formula>"A"</formula>
    </cfRule>
    <cfRule type="cellIs" dxfId="21" priority="24" stopIfTrue="1" operator="equal">
      <formula>"E"</formula>
    </cfRule>
  </conditionalFormatting>
  <conditionalFormatting sqref="C161">
    <cfRule type="cellIs" dxfId="14" priority="13" stopIfTrue="1" operator="equal">
      <formula>"I"</formula>
    </cfRule>
    <cfRule type="cellIs" dxfId="13" priority="14" stopIfTrue="1" operator="equal">
      <formula>"A"</formula>
    </cfRule>
    <cfRule type="cellIs" dxfId="12" priority="15" stopIfTrue="1" operator="equal">
      <formula>"E"</formula>
    </cfRule>
  </conditionalFormatting>
  <conditionalFormatting sqref="C158:C160">
    <cfRule type="cellIs" dxfId="11" priority="10" stopIfTrue="1" operator="equal">
      <formula>"I"</formula>
    </cfRule>
    <cfRule type="cellIs" dxfId="10" priority="11" stopIfTrue="1" operator="equal">
      <formula>"A"</formula>
    </cfRule>
    <cfRule type="cellIs" dxfId="9" priority="12" stopIfTrue="1" operator="equal">
      <formula>"E"</formula>
    </cfRule>
  </conditionalFormatting>
  <conditionalFormatting sqref="C164:C168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121 B123:B126 B128:B744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121 C123:C126 C128:C744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11" activePane="bottomLeft" state="frozen"/>
      <selection activeCell="B11" sqref="B11"/>
      <selection pane="bottomLeft" activeCell="F30" sqref="F30"/>
    </sheetView>
  </sheetViews>
  <sheetFormatPr defaultColWidth="11.54296875" defaultRowHeight="12.5" x14ac:dyDescent="0.25"/>
  <cols>
    <col min="4" max="4" width="10.81640625" customWidth="1"/>
    <col min="5" max="5" width="23.1796875" customWidth="1"/>
    <col min="6" max="6" width="53.1796875" customWidth="1"/>
    <col min="7" max="7" width="7.81640625" style="19" customWidth="1"/>
    <col min="8" max="8" width="13.1796875" style="20" customWidth="1"/>
    <col min="9" max="9" width="9.81640625" style="20" customWidth="1"/>
    <col min="10" max="11" width="10.54296875" customWidth="1"/>
    <col min="12" max="12" width="0" style="19" hidden="1" customWidth="1"/>
  </cols>
  <sheetData>
    <row r="1" spans="1:12" ht="36.65" customHeight="1" x14ac:dyDescent="0.35">
      <c r="A1" s="143" t="s">
        <v>151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21"/>
    </row>
    <row r="2" spans="1:12" ht="14.9" customHeight="1" x14ac:dyDescent="0.25">
      <c r="A2" s="163" t="s">
        <v>152</v>
      </c>
      <c r="B2" s="163"/>
      <c r="C2" s="163"/>
      <c r="D2" s="163"/>
      <c r="E2" s="163"/>
      <c r="F2" s="163"/>
      <c r="G2" s="164" t="s">
        <v>153</v>
      </c>
      <c r="H2" s="164" t="s">
        <v>154</v>
      </c>
      <c r="I2" s="164"/>
      <c r="J2" s="164" t="s">
        <v>3</v>
      </c>
      <c r="K2" s="165" t="s">
        <v>155</v>
      </c>
    </row>
    <row r="3" spans="1:12" ht="14.9" customHeight="1" x14ac:dyDescent="0.25">
      <c r="A3" s="22" t="s">
        <v>156</v>
      </c>
      <c r="B3" s="164" t="s">
        <v>157</v>
      </c>
      <c r="C3" s="164"/>
      <c r="D3" s="164"/>
      <c r="E3" s="164"/>
      <c r="F3" s="23" t="s">
        <v>158</v>
      </c>
      <c r="G3" s="164"/>
      <c r="H3" s="23" t="s">
        <v>159</v>
      </c>
      <c r="I3" s="23" t="s">
        <v>160</v>
      </c>
      <c r="J3" s="164"/>
      <c r="K3" s="165"/>
    </row>
    <row r="4" spans="1:12" x14ac:dyDescent="0.25">
      <c r="A4" s="3" t="s">
        <v>161</v>
      </c>
      <c r="B4" s="141" t="s">
        <v>162</v>
      </c>
      <c r="C4" s="141"/>
      <c r="D4" s="141"/>
      <c r="E4" s="141"/>
      <c r="F4" s="2"/>
      <c r="G4" s="24" t="s">
        <v>47</v>
      </c>
      <c r="H4" s="98">
        <v>1</v>
      </c>
      <c r="I4" s="99"/>
      <c r="J4" s="100">
        <f>SUMIF(Funções!$C$8:$C$744,Deflatores!G4,Funções!$H$8:$H$744)</f>
        <v>686</v>
      </c>
      <c r="K4" s="101">
        <f>IF(H4="",COUNTIF(Funções!C$8:C$744,G4)*I4,H4*J4)</f>
        <v>686</v>
      </c>
    </row>
    <row r="5" spans="1:12" x14ac:dyDescent="0.25">
      <c r="A5" s="3" t="s">
        <v>163</v>
      </c>
      <c r="B5" s="141" t="s">
        <v>164</v>
      </c>
      <c r="C5" s="141"/>
      <c r="D5" s="141"/>
      <c r="E5" s="141"/>
      <c r="F5" s="2" t="s">
        <v>165</v>
      </c>
      <c r="G5" s="24" t="s">
        <v>166</v>
      </c>
      <c r="H5" s="98">
        <v>0.5</v>
      </c>
      <c r="I5" s="99"/>
      <c r="J5" s="100">
        <f>SUMIF(Funções!$C$8:$C$744,Deflatores!G5,Funções!$H$8:$H$744)</f>
        <v>0</v>
      </c>
      <c r="K5" s="101">
        <f>IF(H5="",COUNTIF(Funções!C$8:C$744,G5)*I5,H5*J5)</f>
        <v>0</v>
      </c>
    </row>
    <row r="6" spans="1:12" x14ac:dyDescent="0.25">
      <c r="A6" s="3" t="s">
        <v>167</v>
      </c>
      <c r="B6" s="141" t="s">
        <v>168</v>
      </c>
      <c r="C6" s="141"/>
      <c r="D6" s="141"/>
      <c r="E6" s="141"/>
      <c r="F6" s="2" t="s">
        <v>165</v>
      </c>
      <c r="G6" s="24" t="s">
        <v>169</v>
      </c>
      <c r="H6" s="98">
        <v>0.4</v>
      </c>
      <c r="I6" s="99"/>
      <c r="J6" s="100">
        <f>SUMIF(Funções!$C$8:$C$744,Deflatores!G6,Funções!$H$8:$H$744)</f>
        <v>6</v>
      </c>
      <c r="K6" s="101">
        <f>IF(H6="",COUNTIF(Funções!C$8:C$744,G6)*I6,H6*J6)</f>
        <v>2.4000000000000004</v>
      </c>
    </row>
    <row r="7" spans="1:12" x14ac:dyDescent="0.25">
      <c r="A7" s="3"/>
      <c r="B7" s="141" t="s">
        <v>170</v>
      </c>
      <c r="C7" s="141"/>
      <c r="D7" s="141"/>
      <c r="E7" s="141"/>
      <c r="F7" s="2" t="s">
        <v>165</v>
      </c>
      <c r="G7" s="24" t="s">
        <v>171</v>
      </c>
      <c r="H7" s="98">
        <v>0.5</v>
      </c>
      <c r="I7" s="99"/>
      <c r="J7" s="100">
        <f>SUMIF(Funções!$C$8:$C$744,Deflatores!G7,Funções!$H$8:$H$744)</f>
        <v>0</v>
      </c>
      <c r="K7" s="101">
        <f>IF(H7="",COUNTIF(Funções!C$8:C$744,G7)*I7,H7*J7)</f>
        <v>0</v>
      </c>
    </row>
    <row r="8" spans="1:12" x14ac:dyDescent="0.25">
      <c r="A8" s="3"/>
      <c r="B8" s="141" t="s">
        <v>172</v>
      </c>
      <c r="C8" s="141"/>
      <c r="D8" s="141"/>
      <c r="E8" s="141"/>
      <c r="F8" s="2" t="s">
        <v>165</v>
      </c>
      <c r="G8" s="24" t="s">
        <v>173</v>
      </c>
      <c r="H8" s="98">
        <v>0.75</v>
      </c>
      <c r="I8" s="99"/>
      <c r="J8" s="100">
        <f>SUMIF(Funções!$C$8:$C$744,Deflatores!G8,Funções!$H$8:$H$744)</f>
        <v>0</v>
      </c>
      <c r="K8" s="101">
        <f>IF(H8="",COUNTIF(Funções!C$8:C$744,G8)*I8,H8*J8)</f>
        <v>0</v>
      </c>
    </row>
    <row r="9" spans="1:12" x14ac:dyDescent="0.25">
      <c r="A9" s="3"/>
      <c r="B9" s="141" t="s">
        <v>174</v>
      </c>
      <c r="C9" s="141"/>
      <c r="D9" s="141"/>
      <c r="E9" s="141"/>
      <c r="F9" s="2" t="s">
        <v>165</v>
      </c>
      <c r="G9" s="24" t="s">
        <v>175</v>
      </c>
      <c r="H9" s="98">
        <v>0.9</v>
      </c>
      <c r="I9" s="99"/>
      <c r="J9" s="100">
        <f>SUMIF(Funções!$C$8:$C$744,Deflatores!G9,Funções!$H$8:$H$744)</f>
        <v>0</v>
      </c>
      <c r="K9" s="101">
        <f>IF(H9="",COUNTIF(Funções!C$8:C$744,G9)*I9,H9*J9)</f>
        <v>0</v>
      </c>
    </row>
    <row r="10" spans="1:12" x14ac:dyDescent="0.25">
      <c r="A10" s="3"/>
      <c r="B10" s="141" t="s">
        <v>176</v>
      </c>
      <c r="C10" s="141"/>
      <c r="D10" s="141"/>
      <c r="E10" s="141"/>
      <c r="F10" s="2" t="s">
        <v>177</v>
      </c>
      <c r="G10" s="24" t="s">
        <v>178</v>
      </c>
      <c r="H10" s="98">
        <v>1</v>
      </c>
      <c r="I10" s="99"/>
      <c r="J10" s="100">
        <f>SUMIF(Funções!$C$8:$C$744,Deflatores!G10,Funções!$H$8:$H$744)</f>
        <v>0</v>
      </c>
      <c r="K10" s="101">
        <f>IF(H10="",COUNTIF(Funções!C$8:C$744,G10)*I10,H10*J10)</f>
        <v>0</v>
      </c>
    </row>
    <row r="11" spans="1:12" x14ac:dyDescent="0.25">
      <c r="A11" s="3"/>
      <c r="B11" s="141" t="s">
        <v>179</v>
      </c>
      <c r="C11" s="141"/>
      <c r="D11" s="141"/>
      <c r="E11" s="141"/>
      <c r="F11" s="2" t="s">
        <v>180</v>
      </c>
      <c r="G11" s="24" t="s">
        <v>181</v>
      </c>
      <c r="H11" s="98">
        <v>0.5</v>
      </c>
      <c r="I11" s="99"/>
      <c r="J11" s="100">
        <f>SUMIF(Funções!$C$8:$C$744,Deflatores!G11,Funções!$H$8:$H$744)</f>
        <v>0</v>
      </c>
      <c r="K11" s="101">
        <f>IF(H11="",COUNTIF(Funções!C$8:C$744,G11)*I11,H11*J11)</f>
        <v>0</v>
      </c>
    </row>
    <row r="12" spans="1:12" ht="13.5" customHeight="1" x14ac:dyDescent="0.25">
      <c r="A12" s="3"/>
      <c r="B12" s="141" t="s">
        <v>182</v>
      </c>
      <c r="C12" s="141"/>
      <c r="D12" s="141"/>
      <c r="E12" s="141"/>
      <c r="F12" s="2" t="s">
        <v>180</v>
      </c>
      <c r="G12" s="24" t="s">
        <v>183</v>
      </c>
      <c r="H12" s="98">
        <v>0.5</v>
      </c>
      <c r="I12" s="99"/>
      <c r="J12" s="100">
        <f>SUMIF(Funções!$C$8:$C$744,Deflatores!G12,Funções!$H$8:$H$744)</f>
        <v>0</v>
      </c>
      <c r="K12" s="101">
        <f>IF(H12="",COUNTIF(Funções!C$8:C$744,G12)*I12,H12*J12)</f>
        <v>0</v>
      </c>
    </row>
    <row r="13" spans="1:12" ht="13.5" customHeight="1" x14ac:dyDescent="0.25">
      <c r="A13" s="3"/>
      <c r="B13" s="141" t="s">
        <v>184</v>
      </c>
      <c r="C13" s="141"/>
      <c r="D13" s="141"/>
      <c r="E13" s="141"/>
      <c r="F13" s="2" t="s">
        <v>180</v>
      </c>
      <c r="G13" s="24" t="s">
        <v>185</v>
      </c>
      <c r="H13" s="98">
        <v>0.75</v>
      </c>
      <c r="I13" s="99"/>
      <c r="J13" s="100">
        <f>SUMIF(Funções!$C$8:$C$744,Deflatores!G13,Funções!$H$8:$H$744)</f>
        <v>0</v>
      </c>
      <c r="K13" s="101">
        <f>IF(H13="",COUNTIF(Funções!C$8:C$744,G13)*I13,H13*J13)</f>
        <v>0</v>
      </c>
    </row>
    <row r="14" spans="1:12" ht="13.5" customHeight="1" x14ac:dyDescent="0.25">
      <c r="A14" s="3"/>
      <c r="B14" s="141" t="s">
        <v>186</v>
      </c>
      <c r="C14" s="141"/>
      <c r="D14" s="141"/>
      <c r="E14" s="141"/>
      <c r="F14" s="2" t="s">
        <v>180</v>
      </c>
      <c r="G14" s="24" t="s">
        <v>187</v>
      </c>
      <c r="H14" s="98">
        <v>0.9</v>
      </c>
      <c r="I14" s="99"/>
      <c r="J14" s="100">
        <f>SUMIF(Funções!$C$8:$C$744,Deflatores!G14,Funções!$H$8:$H$744)</f>
        <v>0</v>
      </c>
      <c r="K14" s="101">
        <f>IF(H14="",COUNTIF(Funções!C$8:C$744,G14)*I14,H14*J14)</f>
        <v>0</v>
      </c>
    </row>
    <row r="15" spans="1:12" ht="13.5" customHeight="1" x14ac:dyDescent="0.25">
      <c r="A15" s="3"/>
      <c r="B15" s="141" t="s">
        <v>188</v>
      </c>
      <c r="C15" s="141"/>
      <c r="D15" s="141"/>
      <c r="E15" s="141"/>
      <c r="F15" s="2" t="s">
        <v>180</v>
      </c>
      <c r="G15" s="24" t="s">
        <v>189</v>
      </c>
      <c r="H15" s="98">
        <v>0</v>
      </c>
      <c r="I15" s="99"/>
      <c r="J15" s="100">
        <f>SUMIF(Funções!$C$8:$C$744,Deflatores!G15,Funções!$H$8:$H$744)</f>
        <v>0</v>
      </c>
      <c r="K15" s="101">
        <f>IF(H15="",COUNTIF(Funções!C$8:C$744,G15)*I15,H15*J15)</f>
        <v>0</v>
      </c>
    </row>
    <row r="16" spans="1:12" ht="13.5" customHeight="1" x14ac:dyDescent="0.25">
      <c r="A16" s="3"/>
      <c r="B16" s="141" t="s">
        <v>190</v>
      </c>
      <c r="C16" s="141"/>
      <c r="D16" s="141"/>
      <c r="E16" s="141"/>
      <c r="F16" s="2" t="s">
        <v>191</v>
      </c>
      <c r="G16" s="24" t="s">
        <v>192</v>
      </c>
      <c r="H16" s="98">
        <v>1</v>
      </c>
      <c r="I16" s="99"/>
      <c r="J16" s="100">
        <f>SUMIF(Funções!$C$8:$C$744,Deflatores!G16,Funções!$H$8:$H$744)</f>
        <v>0</v>
      </c>
      <c r="K16" s="101">
        <f>IF(H16="",COUNTIF(Funções!C$8:C$744,G16)*I16,H16*J16)</f>
        <v>0</v>
      </c>
    </row>
    <row r="17" spans="1:11" x14ac:dyDescent="0.25">
      <c r="A17" s="3"/>
      <c r="B17" s="141" t="s">
        <v>193</v>
      </c>
      <c r="C17" s="141"/>
      <c r="D17" s="141"/>
      <c r="E17" s="141"/>
      <c r="F17" s="2" t="s">
        <v>194</v>
      </c>
      <c r="G17" s="24" t="s">
        <v>195</v>
      </c>
      <c r="H17" s="98">
        <v>1</v>
      </c>
      <c r="I17" s="99"/>
      <c r="J17" s="100">
        <f>SUMIF(Funções!$C$8:$C$744,Deflatores!G17,Funções!$H$8:$H$744)</f>
        <v>0</v>
      </c>
      <c r="K17" s="101">
        <f>IF(H17="",COUNTIF(Funções!C$8:C$744,G17)*I17,H17*J17)</f>
        <v>0</v>
      </c>
    </row>
    <row r="18" spans="1:11" ht="13.5" customHeight="1" x14ac:dyDescent="0.25">
      <c r="A18" s="3"/>
      <c r="B18" s="141" t="s">
        <v>196</v>
      </c>
      <c r="C18" s="141"/>
      <c r="D18" s="141"/>
      <c r="E18" s="141"/>
      <c r="F18" s="2" t="s">
        <v>194</v>
      </c>
      <c r="G18" s="24" t="s">
        <v>197</v>
      </c>
      <c r="H18" s="98">
        <v>0.3</v>
      </c>
      <c r="I18" s="99"/>
      <c r="J18" s="100">
        <f>SUMIF(Funções!$C$8:$C$744,Deflatores!G18,Funções!$H$8:$H$744)</f>
        <v>0</v>
      </c>
      <c r="K18" s="101">
        <f>IF(H18="",COUNTIF(Funções!C$8:C$744,G18)*I18,H18*J18)</f>
        <v>0</v>
      </c>
    </row>
    <row r="19" spans="1:11" ht="13.5" customHeight="1" x14ac:dyDescent="0.25">
      <c r="A19" s="3"/>
      <c r="B19" s="141" t="s">
        <v>198</v>
      </c>
      <c r="C19" s="141"/>
      <c r="D19" s="141"/>
      <c r="E19" s="141"/>
      <c r="F19" s="2" t="s">
        <v>199</v>
      </c>
      <c r="G19" s="24" t="s">
        <v>200</v>
      </c>
      <c r="H19" s="98">
        <v>0.3</v>
      </c>
      <c r="I19" s="99"/>
      <c r="J19" s="100">
        <f>SUMIF(Funções!$C$8:$C$744,Deflatores!G19,Funções!$H$8:$H$744)</f>
        <v>0</v>
      </c>
      <c r="K19" s="101">
        <f>IF(H19="",COUNTIF(Funções!C$8:C$744,G19)*I19,H19*J19)</f>
        <v>0</v>
      </c>
    </row>
    <row r="20" spans="1:11" ht="13.5" customHeight="1" x14ac:dyDescent="0.25">
      <c r="A20" s="3"/>
      <c r="B20" s="141" t="s">
        <v>201</v>
      </c>
      <c r="C20" s="141"/>
      <c r="D20" s="141"/>
      <c r="E20" s="141"/>
      <c r="F20" s="2" t="s">
        <v>202</v>
      </c>
      <c r="G20" s="24" t="s">
        <v>203</v>
      </c>
      <c r="H20" s="98">
        <v>0.3</v>
      </c>
      <c r="I20" s="99"/>
      <c r="J20" s="100">
        <f>SUMIF(Funções!$C$8:$C$744,Deflatores!G20,Funções!$H$8:$H$744)</f>
        <v>0</v>
      </c>
      <c r="K20" s="101">
        <f>IF(H20="",COUNTIF(Funções!C$8:C$744,G20)*I20,H20*J20)</f>
        <v>0</v>
      </c>
    </row>
    <row r="21" spans="1:11" ht="13.5" customHeight="1" x14ac:dyDescent="0.25">
      <c r="A21" s="3"/>
      <c r="B21" s="141" t="s">
        <v>204</v>
      </c>
      <c r="C21" s="141"/>
      <c r="D21" s="141"/>
      <c r="E21" s="141"/>
      <c r="F21" s="2" t="s">
        <v>205</v>
      </c>
      <c r="G21" s="24" t="s">
        <v>206</v>
      </c>
      <c r="H21" s="98">
        <v>0.3</v>
      </c>
      <c r="I21" s="99"/>
      <c r="J21" s="100">
        <f>SUMIF(Funções!$C$8:$C$744,Deflatores!G21,Funções!$H$8:$H$744)</f>
        <v>0</v>
      </c>
      <c r="K21" s="101">
        <f>IF(H21="",COUNTIF(Funções!C$8:C$744,G21)*I21,H21*J21)</f>
        <v>0</v>
      </c>
    </row>
    <row r="22" spans="1:11" x14ac:dyDescent="0.25">
      <c r="A22" s="3"/>
      <c r="B22" s="141" t="s">
        <v>207</v>
      </c>
      <c r="C22" s="141"/>
      <c r="D22" s="141"/>
      <c r="E22" s="141"/>
      <c r="F22" s="2" t="s">
        <v>208</v>
      </c>
      <c r="G22" s="24" t="s">
        <v>209</v>
      </c>
      <c r="H22" s="98"/>
      <c r="I22" s="99">
        <v>0.6</v>
      </c>
      <c r="J22" s="100">
        <f>SUMIF(Funções!$C$8:$C$744,Deflatores!G22,Funções!$H$8:$H$744)</f>
        <v>0</v>
      </c>
      <c r="K22" s="101">
        <f>IF(H22="",COUNTIF(Funções!C$8:C$744,G22)*I22,H22*J22)</f>
        <v>0</v>
      </c>
    </row>
    <row r="23" spans="1:11" ht="27" customHeight="1" x14ac:dyDescent="0.25">
      <c r="A23" s="3"/>
      <c r="B23" s="166" t="s">
        <v>210</v>
      </c>
      <c r="C23" s="167"/>
      <c r="D23" s="167"/>
      <c r="E23" s="168"/>
      <c r="F23" s="97" t="s">
        <v>211</v>
      </c>
      <c r="G23" s="24" t="s">
        <v>212</v>
      </c>
      <c r="H23" s="98">
        <v>0.5</v>
      </c>
      <c r="I23" s="99"/>
      <c r="J23" s="100">
        <f>SUMIF(Funções!$C$8:$C$744,Deflatores!G23,Funções!$H$8:$H$744)</f>
        <v>0</v>
      </c>
      <c r="K23" s="101">
        <f>IF(H23="",COUNTIF(Funções!C$8:C$744,G23)*I23,H23*J23)</f>
        <v>0</v>
      </c>
    </row>
    <row r="24" spans="1:11" ht="27" customHeight="1" x14ac:dyDescent="0.25">
      <c r="A24" s="3"/>
      <c r="B24" s="166" t="s">
        <v>213</v>
      </c>
      <c r="C24" s="167"/>
      <c r="D24" s="167"/>
      <c r="E24" s="168"/>
      <c r="F24" s="97" t="s">
        <v>211</v>
      </c>
      <c r="G24" s="24" t="s">
        <v>214</v>
      </c>
      <c r="H24" s="98">
        <v>0.5</v>
      </c>
      <c r="I24" s="99"/>
      <c r="J24" s="100">
        <f>SUMIF(Funções!$C$8:$C$744,Deflatores!G24,Funções!$H$8:$H$744)</f>
        <v>0</v>
      </c>
      <c r="K24" s="101">
        <f>IF(H24="",COUNTIF(Funções!C$8:C$744,G24)*I24,H24*J24)</f>
        <v>0</v>
      </c>
    </row>
    <row r="25" spans="1:11" ht="27" customHeight="1" x14ac:dyDescent="0.25">
      <c r="A25" s="3"/>
      <c r="B25" s="169" t="s">
        <v>215</v>
      </c>
      <c r="C25" s="141"/>
      <c r="D25" s="141"/>
      <c r="E25" s="141"/>
      <c r="F25" s="97" t="s">
        <v>211</v>
      </c>
      <c r="G25" s="24" t="s">
        <v>216</v>
      </c>
      <c r="H25" s="98">
        <v>0.75</v>
      </c>
      <c r="I25" s="99"/>
      <c r="J25" s="100">
        <f>SUMIF(Funções!$C$8:$C$744,Deflatores!G25,Funções!$H$8:$H$744)</f>
        <v>0</v>
      </c>
      <c r="K25" s="101">
        <f>IF(H25="",COUNTIF(Funções!C$8:C$744,G25)*I25,H25*J25)</f>
        <v>0</v>
      </c>
    </row>
    <row r="26" spans="1:11" ht="13.5" customHeight="1" x14ac:dyDescent="0.25">
      <c r="A26" s="3"/>
      <c r="B26" s="141" t="s">
        <v>217</v>
      </c>
      <c r="C26" s="141"/>
      <c r="D26" s="141"/>
      <c r="E26" s="141"/>
      <c r="F26" s="2" t="s">
        <v>218</v>
      </c>
      <c r="G26" s="24" t="s">
        <v>219</v>
      </c>
      <c r="H26" s="98">
        <v>1</v>
      </c>
      <c r="I26" s="99"/>
      <c r="J26" s="100">
        <f>SUMIF(Funções!$C$8:$C$744,Deflatores!G26,Funções!$H$8:$H$744)</f>
        <v>0</v>
      </c>
      <c r="K26" s="101">
        <f>IF(H26="",COUNTIF(Funções!C$8:C$744,G26)*I26,H26*J26)</f>
        <v>0</v>
      </c>
    </row>
    <row r="27" spans="1:11" ht="13.5" customHeight="1" x14ac:dyDescent="0.25">
      <c r="A27" s="3"/>
      <c r="B27" s="141" t="s">
        <v>220</v>
      </c>
      <c r="C27" s="141"/>
      <c r="D27" s="141"/>
      <c r="E27" s="141"/>
      <c r="F27" s="2" t="s">
        <v>218</v>
      </c>
      <c r="G27" s="24" t="s">
        <v>221</v>
      </c>
      <c r="H27" s="98">
        <v>1</v>
      </c>
      <c r="I27" s="99"/>
      <c r="J27" s="100">
        <f>SUMIF(Funções!$C$8:$C$744,Deflatores!G27,Funções!$H$8:$H$744)</f>
        <v>0</v>
      </c>
      <c r="K27" s="101">
        <f>IF(H27="",COUNTIF(Funções!C$8:C$744,G27)*I27,H27*J27)</f>
        <v>0</v>
      </c>
    </row>
    <row r="28" spans="1:11" ht="13.5" customHeight="1" x14ac:dyDescent="0.25">
      <c r="A28" s="3"/>
      <c r="B28" s="141" t="s">
        <v>222</v>
      </c>
      <c r="C28" s="141"/>
      <c r="D28" s="141"/>
      <c r="E28" s="141"/>
      <c r="F28" s="2" t="s">
        <v>218</v>
      </c>
      <c r="G28" s="24" t="s">
        <v>223</v>
      </c>
      <c r="H28" s="98">
        <v>0.6</v>
      </c>
      <c r="I28" s="99"/>
      <c r="J28" s="100">
        <f>SUMIF(Funções!$C$8:$C$744,Deflatores!G28,Funções!$H$8:$H$744)</f>
        <v>0</v>
      </c>
      <c r="K28" s="101">
        <f>IF(H28="",COUNTIF(Funções!C$8:C$744,G28)*I28,H28*J28)</f>
        <v>0</v>
      </c>
    </row>
    <row r="29" spans="1:11" ht="13.5" customHeight="1" x14ac:dyDescent="0.25">
      <c r="A29" s="3"/>
      <c r="B29" s="141" t="s">
        <v>224</v>
      </c>
      <c r="C29" s="141"/>
      <c r="D29" s="141"/>
      <c r="E29" s="141"/>
      <c r="F29" s="2" t="s">
        <v>225</v>
      </c>
      <c r="G29" s="24" t="s">
        <v>226</v>
      </c>
      <c r="H29" s="98">
        <v>1</v>
      </c>
      <c r="I29" s="99"/>
      <c r="J29" s="100">
        <f>SUMIF(Funções!$C$8:$C$744,Deflatores!G29,Funções!$H$8:$H$744)</f>
        <v>0</v>
      </c>
      <c r="K29" s="101">
        <f>IF(H29="",COUNTIF(Funções!C$8:C$744,G29)*I29,H29*J29)</f>
        <v>0</v>
      </c>
    </row>
    <row r="30" spans="1:11" ht="13.5" customHeight="1" x14ac:dyDescent="0.25">
      <c r="A30" s="3"/>
      <c r="B30" s="141" t="s">
        <v>227</v>
      </c>
      <c r="C30" s="141"/>
      <c r="D30" s="141"/>
      <c r="E30" s="141"/>
      <c r="F30" s="2" t="s">
        <v>228</v>
      </c>
      <c r="G30" s="24" t="s">
        <v>229</v>
      </c>
      <c r="H30" s="98">
        <v>0.1</v>
      </c>
      <c r="I30" s="99"/>
      <c r="J30" s="100">
        <f>SUMIF(Funções!$C$8:$C$744,Deflatores!G30,Funções!$H$8:$H$744)</f>
        <v>0</v>
      </c>
      <c r="K30" s="101">
        <f>IF(H30="",COUNTIF(Funções!C$8:C$744,G30)*I30,H30*J30)</f>
        <v>0</v>
      </c>
    </row>
    <row r="31" spans="1:11" ht="13.5" customHeight="1" x14ac:dyDescent="0.25">
      <c r="A31" s="3"/>
      <c r="B31" s="141" t="s">
        <v>230</v>
      </c>
      <c r="C31" s="141"/>
      <c r="D31" s="141"/>
      <c r="E31" s="141"/>
      <c r="F31" s="2" t="s">
        <v>231</v>
      </c>
      <c r="G31" s="24" t="s">
        <v>232</v>
      </c>
      <c r="H31" s="98">
        <v>0.1</v>
      </c>
      <c r="I31" s="99"/>
      <c r="J31" s="100">
        <f>SUMIF(Funções!$C$8:$C$744,Deflatores!G31,Funções!$H$8:$H$744)</f>
        <v>0</v>
      </c>
      <c r="K31" s="101">
        <f>IF(H31="",COUNTIF(Funções!C$8:C$744,G31)*I31,H31*J31)</f>
        <v>0</v>
      </c>
    </row>
    <row r="32" spans="1:11" ht="13.5" customHeight="1" x14ac:dyDescent="0.25">
      <c r="A32" s="3"/>
      <c r="B32" s="111" t="s">
        <v>233</v>
      </c>
      <c r="C32" s="112"/>
      <c r="D32" s="112"/>
      <c r="E32" s="113"/>
      <c r="F32" s="2" t="s">
        <v>234</v>
      </c>
      <c r="G32" s="24" t="s">
        <v>235</v>
      </c>
      <c r="H32" s="98">
        <v>0.25</v>
      </c>
      <c r="I32" s="99"/>
      <c r="J32" s="100">
        <f>SUMIF(Funções!$C$8:$C$744,Deflatores!G32,Funções!$H$8:$H$744)</f>
        <v>0</v>
      </c>
      <c r="K32" s="101">
        <f>IF(H32="",COUNTIF(Funções!C$8:C$744,G32)*I32,H32*J32)</f>
        <v>0</v>
      </c>
    </row>
    <row r="33" spans="1:12" ht="13.5" customHeight="1" x14ac:dyDescent="0.25">
      <c r="A33" s="3"/>
      <c r="B33" s="111" t="s">
        <v>236</v>
      </c>
      <c r="C33" s="112"/>
      <c r="D33" s="112"/>
      <c r="E33" s="113"/>
      <c r="F33" s="2" t="s">
        <v>237</v>
      </c>
      <c r="G33" s="24" t="s">
        <v>238</v>
      </c>
      <c r="H33" s="98">
        <v>0.2</v>
      </c>
      <c r="I33" s="99"/>
      <c r="J33" s="100">
        <f>SUMIF(Funções!$C$8:$C$744,Deflatores!G33,Funções!$H$8:$H$744)</f>
        <v>0</v>
      </c>
      <c r="K33" s="101">
        <f>IF(H33="",COUNTIF(Funções!C$8:C$744,G33)*I33,H33*J33)</f>
        <v>0</v>
      </c>
    </row>
    <row r="34" spans="1:12" ht="13.5" customHeight="1" x14ac:dyDescent="0.25">
      <c r="A34" s="3"/>
      <c r="B34" s="111" t="s">
        <v>239</v>
      </c>
      <c r="C34" s="112"/>
      <c r="D34" s="112"/>
      <c r="E34" s="113"/>
      <c r="F34" s="2" t="s">
        <v>237</v>
      </c>
      <c r="G34" s="24" t="s">
        <v>240</v>
      </c>
      <c r="H34" s="98">
        <v>0.15</v>
      </c>
      <c r="I34" s="99"/>
      <c r="J34" s="100">
        <f>SUMIF(Funções!$C$8:$C$744,Deflatores!G34,Funções!$H$8:$H$744)</f>
        <v>0</v>
      </c>
      <c r="K34" s="101">
        <f>IF(H34="",COUNTIF(Funções!C$8:C$744,G34)*I34,H34*J34)</f>
        <v>0</v>
      </c>
    </row>
    <row r="35" spans="1:12" ht="13.5" customHeight="1" x14ac:dyDescent="0.25">
      <c r="A35" s="3"/>
      <c r="B35" s="111" t="s">
        <v>241</v>
      </c>
      <c r="C35" s="112"/>
      <c r="D35" s="112"/>
      <c r="E35" s="113"/>
      <c r="F35" s="2" t="s">
        <v>242</v>
      </c>
      <c r="G35" s="24" t="s">
        <v>243</v>
      </c>
      <c r="H35" s="98">
        <v>0.15</v>
      </c>
      <c r="I35" s="99"/>
      <c r="J35" s="100">
        <f>SUMIF(Funções!$C$8:$C$744,Deflatores!G35,Funções!$H$8:$H$744)</f>
        <v>0</v>
      </c>
      <c r="K35" s="101">
        <f>IF(H35="",COUNTIF(Funções!C$8:C$744,G35)*I35,H35*J35)</f>
        <v>0</v>
      </c>
    </row>
    <row r="36" spans="1:12" ht="13.5" customHeight="1" x14ac:dyDescent="0.25">
      <c r="A36" s="3"/>
      <c r="B36" s="141" t="s">
        <v>244</v>
      </c>
      <c r="C36" s="141"/>
      <c r="D36" s="141"/>
      <c r="E36" s="141"/>
      <c r="F36" s="2" t="s">
        <v>245</v>
      </c>
      <c r="G36" s="24" t="s">
        <v>246</v>
      </c>
      <c r="H36" s="98">
        <v>1</v>
      </c>
      <c r="I36" s="99"/>
      <c r="J36" s="100">
        <f>SUMIF(Funções!$C$8:$C$744,Deflatores!G36,Funções!$H$8:$H$744)</f>
        <v>0</v>
      </c>
      <c r="K36" s="101">
        <f>IF(H36="",COUNTIF(Funções!C$8:C$744,G36)*I36,H36*J36)</f>
        <v>0</v>
      </c>
    </row>
    <row r="37" spans="1:12" ht="13.5" customHeight="1" x14ac:dyDescent="0.25">
      <c r="A37" s="3"/>
      <c r="B37" s="141"/>
      <c r="C37" s="141"/>
      <c r="D37" s="141"/>
      <c r="E37" s="141"/>
      <c r="F37" s="2"/>
      <c r="G37" s="24" t="s">
        <v>247</v>
      </c>
      <c r="H37" s="98"/>
      <c r="I37" s="99"/>
      <c r="J37" s="100">
        <f>SUMIF(Funções!$C$8:$C$744,Deflatores!G37,Funções!$H$8:$H$744)</f>
        <v>0</v>
      </c>
      <c r="K37" s="101">
        <f>IF(H37="",COUNTIF(Funções!C$8:C$744,G37)*I37,H37*J37)</f>
        <v>0</v>
      </c>
      <c r="L37" s="19" t="s">
        <v>58</v>
      </c>
    </row>
    <row r="38" spans="1:12" ht="13.5" customHeight="1" x14ac:dyDescent="0.25">
      <c r="A38" s="3"/>
      <c r="B38" s="141"/>
      <c r="C38" s="141"/>
      <c r="D38" s="141"/>
      <c r="E38" s="141"/>
      <c r="F38" s="2"/>
      <c r="G38" s="24" t="s">
        <v>247</v>
      </c>
      <c r="H38" s="98"/>
      <c r="I38" s="99"/>
      <c r="J38" s="100">
        <f>SUMIF(Funções!$C$8:$C$744,Deflatores!G38,Funções!$H$8:$H$744)</f>
        <v>0</v>
      </c>
      <c r="K38" s="101">
        <f>IF(H38="",COUNTIF(Funções!C$8:C$744,G38)*I38,H38*J38)</f>
        <v>0</v>
      </c>
      <c r="L38" s="19" t="s">
        <v>46</v>
      </c>
    </row>
    <row r="39" spans="1:12" ht="13.5" x14ac:dyDescent="0.35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66</v>
      </c>
    </row>
    <row r="40" spans="1:12" ht="14.9" customHeight="1" x14ac:dyDescent="0.25">
      <c r="A40" s="163" t="s">
        <v>151</v>
      </c>
      <c r="B40" s="163"/>
      <c r="C40" s="163"/>
      <c r="D40" s="163"/>
      <c r="E40" s="163"/>
      <c r="F40" s="163"/>
      <c r="G40" s="164" t="s">
        <v>153</v>
      </c>
      <c r="H40" s="164" t="s">
        <v>154</v>
      </c>
      <c r="I40" s="164"/>
      <c r="J40" s="164" t="s">
        <v>248</v>
      </c>
      <c r="K40" s="165" t="s">
        <v>155</v>
      </c>
      <c r="L40" s="19" t="s">
        <v>49</v>
      </c>
    </row>
    <row r="41" spans="1:12" ht="14.9" customHeight="1" x14ac:dyDescent="0.25">
      <c r="A41" s="22" t="s">
        <v>156</v>
      </c>
      <c r="B41" s="164" t="s">
        <v>157</v>
      </c>
      <c r="C41" s="164"/>
      <c r="D41" s="164"/>
      <c r="E41" s="164"/>
      <c r="F41" s="23" t="s">
        <v>158</v>
      </c>
      <c r="G41" s="164"/>
      <c r="H41" s="164"/>
      <c r="I41" s="164"/>
      <c r="J41" s="164"/>
      <c r="K41" s="165"/>
      <c r="L41" s="19" t="s">
        <v>143</v>
      </c>
    </row>
    <row r="42" spans="1:12" ht="13.5" customHeight="1" x14ac:dyDescent="0.35">
      <c r="A42" s="26"/>
      <c r="B42" s="141" t="s">
        <v>249</v>
      </c>
      <c r="C42" s="141"/>
      <c r="D42" s="141"/>
      <c r="E42" s="141"/>
      <c r="F42" s="2" t="s">
        <v>250</v>
      </c>
      <c r="G42" s="24" t="s">
        <v>251</v>
      </c>
      <c r="H42" s="170">
        <v>0.6</v>
      </c>
      <c r="I42" s="170"/>
      <c r="J42" s="27">
        <f>COUNTIF(Funções!B$8:B$744,G42)</f>
        <v>0</v>
      </c>
      <c r="K42" s="25">
        <f>SUMIF(Funções!B$8:B$744,$G42,Funções!K$8:K$744)</f>
        <v>0</v>
      </c>
      <c r="L42" s="19" t="str">
        <f t="shared" ref="L42:L64" si="0">""&amp;G42</f>
        <v>PAG</v>
      </c>
    </row>
    <row r="43" spans="1:12" ht="13.5" customHeight="1" x14ac:dyDescent="0.35">
      <c r="A43" s="26"/>
      <c r="B43" s="141" t="s">
        <v>252</v>
      </c>
      <c r="C43" s="141"/>
      <c r="D43" s="141"/>
      <c r="E43" s="141"/>
      <c r="F43" s="2" t="s">
        <v>208</v>
      </c>
      <c r="G43" s="24" t="s">
        <v>253</v>
      </c>
      <c r="H43" s="170">
        <v>0.6</v>
      </c>
      <c r="I43" s="170"/>
      <c r="J43" s="27">
        <f>COUNTIF(Funções!B$8:B$744,G43)</f>
        <v>0</v>
      </c>
      <c r="K43" s="25">
        <f>SUMIF(Funções!B$8:B$744,$G43,Funções!K$8:K$744)</f>
        <v>0</v>
      </c>
      <c r="L43" s="19" t="str">
        <f t="shared" si="0"/>
        <v>COSNF</v>
      </c>
    </row>
    <row r="44" spans="1:12" ht="13.5" customHeight="1" x14ac:dyDescent="0.35">
      <c r="A44" s="26"/>
      <c r="B44" s="141" t="s">
        <v>254</v>
      </c>
      <c r="C44" s="141"/>
      <c r="D44" s="141"/>
      <c r="E44" s="141"/>
      <c r="F44" s="2"/>
      <c r="G44" s="24" t="s">
        <v>255</v>
      </c>
      <c r="H44" s="170">
        <v>0</v>
      </c>
      <c r="I44" s="170"/>
      <c r="J44" s="27">
        <f>COUNTIF(Funções!B$8:B$744,G44)</f>
        <v>0</v>
      </c>
      <c r="K44" s="25">
        <f>SUMIF(Funções!B$8:B$744,$G44,Funções!K$8:K$744)</f>
        <v>0</v>
      </c>
      <c r="L44" s="19" t="str">
        <f t="shared" si="0"/>
        <v>DC</v>
      </c>
    </row>
    <row r="45" spans="1:12" ht="13.5" customHeight="1" x14ac:dyDescent="0.35">
      <c r="A45" s="26"/>
      <c r="B45" s="141"/>
      <c r="C45" s="141"/>
      <c r="D45" s="141"/>
      <c r="E45" s="141"/>
      <c r="F45" s="2"/>
      <c r="G45" s="24" t="s">
        <v>247</v>
      </c>
      <c r="H45" s="170"/>
      <c r="I45" s="170"/>
      <c r="J45" s="27">
        <f>COUNTIF(Funções!B$8:B$744,G45)</f>
        <v>0</v>
      </c>
      <c r="K45" s="25">
        <f>SUMIF(Funções!B$8:B$744,$G45,Funções!K$8:K$744)</f>
        <v>0</v>
      </c>
      <c r="L45" s="19" t="str">
        <f t="shared" si="0"/>
        <v xml:space="preserve">           .</v>
      </c>
    </row>
    <row r="46" spans="1:12" ht="13.5" customHeight="1" x14ac:dyDescent="0.35">
      <c r="A46" s="26"/>
      <c r="B46" s="141"/>
      <c r="C46" s="141"/>
      <c r="D46" s="141"/>
      <c r="E46" s="141"/>
      <c r="F46" s="2"/>
      <c r="G46" s="24" t="s">
        <v>247</v>
      </c>
      <c r="H46" s="170"/>
      <c r="I46" s="170"/>
      <c r="J46" s="27">
        <f>COUNTIF(Funções!B$8:B$744,G46)</f>
        <v>0</v>
      </c>
      <c r="K46" s="25">
        <f>SUMIF(Funções!B$8:B$744,$G46,Funções!K$8:K$744)</f>
        <v>0</v>
      </c>
      <c r="L46" s="19" t="str">
        <f t="shared" si="0"/>
        <v xml:space="preserve">           .</v>
      </c>
    </row>
    <row r="47" spans="1:12" ht="13.5" x14ac:dyDescent="0.35">
      <c r="A47" s="26"/>
      <c r="B47" s="141"/>
      <c r="C47" s="141"/>
      <c r="D47" s="141"/>
      <c r="E47" s="141"/>
      <c r="F47" s="2"/>
      <c r="G47" s="24" t="s">
        <v>247</v>
      </c>
      <c r="H47" s="170"/>
      <c r="I47" s="170"/>
      <c r="J47" s="27">
        <f>COUNTIF(Funções!B$8:B$744,G47)</f>
        <v>0</v>
      </c>
      <c r="K47" s="25">
        <f>SUMIF(Funções!B$8:B$744,$G47,Funções!K$8:K$744)</f>
        <v>0</v>
      </c>
      <c r="L47" s="19" t="str">
        <f t="shared" si="0"/>
        <v xml:space="preserve">           .</v>
      </c>
    </row>
    <row r="48" spans="1:12" ht="13.5" x14ac:dyDescent="0.35">
      <c r="A48" s="26"/>
      <c r="B48" s="141"/>
      <c r="C48" s="141"/>
      <c r="D48" s="141"/>
      <c r="E48" s="141"/>
      <c r="F48" s="2"/>
      <c r="G48" s="24" t="s">
        <v>247</v>
      </c>
      <c r="H48" s="170"/>
      <c r="I48" s="170"/>
      <c r="J48" s="27">
        <f>COUNTIF(Funções!B$8:B$744,G48)</f>
        <v>0</v>
      </c>
      <c r="K48" s="25">
        <f>SUMIF(Funções!B$8:B$744,$G48,Funções!K$8:K$744)</f>
        <v>0</v>
      </c>
      <c r="L48" s="19" t="str">
        <f t="shared" si="0"/>
        <v xml:space="preserve">           .</v>
      </c>
    </row>
    <row r="49" spans="1:12" ht="13.5" x14ac:dyDescent="0.35">
      <c r="A49" s="26"/>
      <c r="B49" s="141"/>
      <c r="C49" s="141"/>
      <c r="D49" s="141"/>
      <c r="E49" s="141"/>
      <c r="F49" s="2"/>
      <c r="G49" s="24" t="s">
        <v>247</v>
      </c>
      <c r="H49" s="170"/>
      <c r="I49" s="170"/>
      <c r="J49" s="27">
        <f>COUNTIF(Funções!B$8:B$744,G49)</f>
        <v>0</v>
      </c>
      <c r="K49" s="25">
        <f>SUMIF(Funções!B$8:B$744,$G49,Funções!K$8:K$744)</f>
        <v>0</v>
      </c>
      <c r="L49" s="19" t="str">
        <f t="shared" si="0"/>
        <v xml:space="preserve">           .</v>
      </c>
    </row>
    <row r="50" spans="1:12" ht="13.5" x14ac:dyDescent="0.35">
      <c r="A50" s="26"/>
      <c r="B50" s="141"/>
      <c r="C50" s="141"/>
      <c r="D50" s="141"/>
      <c r="E50" s="141"/>
      <c r="F50" s="2"/>
      <c r="G50" s="24" t="s">
        <v>247</v>
      </c>
      <c r="H50" s="170"/>
      <c r="I50" s="170"/>
      <c r="J50" s="27">
        <f>COUNTIF(Funções!B$8:B$744,G50)</f>
        <v>0</v>
      </c>
      <c r="K50" s="25">
        <f>SUMIF(Funções!B$8:B$744,$G50,Funções!K$8:K$744)</f>
        <v>0</v>
      </c>
      <c r="L50" s="19" t="str">
        <f t="shared" si="0"/>
        <v xml:space="preserve">           .</v>
      </c>
    </row>
    <row r="51" spans="1:12" ht="13.5" x14ac:dyDescent="0.35">
      <c r="A51" s="26"/>
      <c r="B51" s="141"/>
      <c r="C51" s="141"/>
      <c r="D51" s="141"/>
      <c r="E51" s="141"/>
      <c r="F51" s="2"/>
      <c r="G51" s="24" t="s">
        <v>247</v>
      </c>
      <c r="H51" s="170"/>
      <c r="I51" s="170"/>
      <c r="J51" s="27">
        <f>COUNTIF(Funções!B$8:B$744,G51)</f>
        <v>0</v>
      </c>
      <c r="K51" s="25">
        <f>SUMIF(Funções!B$8:B$744,$G51,Funções!K$8:K$744)</f>
        <v>0</v>
      </c>
      <c r="L51" s="19" t="str">
        <f t="shared" si="0"/>
        <v xml:space="preserve">           .</v>
      </c>
    </row>
    <row r="52" spans="1:12" ht="13.5" x14ac:dyDescent="0.35">
      <c r="A52" s="26"/>
      <c r="B52" s="141"/>
      <c r="C52" s="141"/>
      <c r="D52" s="141"/>
      <c r="E52" s="141"/>
      <c r="F52" s="2"/>
      <c r="G52" s="24" t="s">
        <v>247</v>
      </c>
      <c r="H52" s="170"/>
      <c r="I52" s="170"/>
      <c r="J52" s="27">
        <f>COUNTIF(Funções!B$8:B$744,G52)</f>
        <v>0</v>
      </c>
      <c r="K52" s="25">
        <f>SUMIF(Funções!B$8:B$744,$G52,Funções!K$8:K$744)</f>
        <v>0</v>
      </c>
      <c r="L52" s="19" t="str">
        <f t="shared" si="0"/>
        <v xml:space="preserve">           .</v>
      </c>
    </row>
    <row r="53" spans="1:12" ht="13.5" x14ac:dyDescent="0.35">
      <c r="A53" s="26"/>
      <c r="B53" s="141"/>
      <c r="C53" s="141"/>
      <c r="D53" s="141"/>
      <c r="E53" s="141"/>
      <c r="F53" s="2"/>
      <c r="G53" s="24" t="s">
        <v>247</v>
      </c>
      <c r="H53" s="170"/>
      <c r="I53" s="170"/>
      <c r="J53" s="27">
        <f>COUNTIF(Funções!B$8:B$744,G53)</f>
        <v>0</v>
      </c>
      <c r="K53" s="25">
        <f>SUMIF(Funções!B$8:B$744,$G53,Funções!K$8:K$744)</f>
        <v>0</v>
      </c>
      <c r="L53" s="19" t="str">
        <f t="shared" si="0"/>
        <v xml:space="preserve">           .</v>
      </c>
    </row>
    <row r="54" spans="1:12" ht="13.5" x14ac:dyDescent="0.35">
      <c r="A54" s="26"/>
      <c r="B54" s="141"/>
      <c r="C54" s="141"/>
      <c r="D54" s="141"/>
      <c r="E54" s="141"/>
      <c r="F54" s="2"/>
      <c r="G54" s="24" t="s">
        <v>247</v>
      </c>
      <c r="H54" s="170"/>
      <c r="I54" s="170"/>
      <c r="J54" s="27">
        <f>COUNTIF(Funções!B$8:B$744,G54)</f>
        <v>0</v>
      </c>
      <c r="K54" s="25">
        <f>SUMIF(Funções!B$8:B$744,$G54,Funções!K$8:K$744)</f>
        <v>0</v>
      </c>
      <c r="L54" s="19" t="str">
        <f t="shared" si="0"/>
        <v xml:space="preserve">           .</v>
      </c>
    </row>
    <row r="55" spans="1:12" ht="13.5" x14ac:dyDescent="0.35">
      <c r="A55" s="26"/>
      <c r="B55" s="141"/>
      <c r="C55" s="141"/>
      <c r="D55" s="141"/>
      <c r="E55" s="141"/>
      <c r="F55" s="2"/>
      <c r="G55" s="24" t="s">
        <v>247</v>
      </c>
      <c r="H55" s="170"/>
      <c r="I55" s="170"/>
      <c r="J55" s="27">
        <f>COUNTIF(Funções!B$8:B$744,G55)</f>
        <v>0</v>
      </c>
      <c r="K55" s="25">
        <f>SUMIF(Funções!B$8:B$744,$G55,Funções!K$8:K$744)</f>
        <v>0</v>
      </c>
      <c r="L55" s="19" t="str">
        <f t="shared" si="0"/>
        <v xml:space="preserve">           .</v>
      </c>
    </row>
    <row r="56" spans="1:12" ht="13.5" x14ac:dyDescent="0.35">
      <c r="A56" s="26"/>
      <c r="B56" s="141"/>
      <c r="C56" s="141"/>
      <c r="D56" s="141"/>
      <c r="E56" s="141"/>
      <c r="F56" s="2"/>
      <c r="G56" s="24" t="s">
        <v>247</v>
      </c>
      <c r="H56" s="170"/>
      <c r="I56" s="170"/>
      <c r="J56" s="27">
        <f>COUNTIF(Funções!B$8:B$744,G56)</f>
        <v>0</v>
      </c>
      <c r="K56" s="25">
        <f>SUMIF(Funções!B$8:B$744,$G56,Funções!K$8:K$744)</f>
        <v>0</v>
      </c>
      <c r="L56" s="19" t="str">
        <f t="shared" si="0"/>
        <v xml:space="preserve">           .</v>
      </c>
    </row>
    <row r="57" spans="1:12" ht="13.5" x14ac:dyDescent="0.35">
      <c r="A57" s="26"/>
      <c r="B57" s="141"/>
      <c r="C57" s="141"/>
      <c r="D57" s="141"/>
      <c r="E57" s="141"/>
      <c r="F57" s="2"/>
      <c r="G57" s="24" t="s">
        <v>247</v>
      </c>
      <c r="H57" s="170"/>
      <c r="I57" s="170"/>
      <c r="J57" s="27">
        <f>COUNTIF(Funções!B$8:B$744,G57)</f>
        <v>0</v>
      </c>
      <c r="K57" s="25">
        <f>SUMIF(Funções!B$8:B$744,$G57,Funções!K$8:K$744)</f>
        <v>0</v>
      </c>
      <c r="L57" s="19" t="str">
        <f t="shared" si="0"/>
        <v xml:space="preserve">           .</v>
      </c>
    </row>
    <row r="58" spans="1:12" ht="13.5" x14ac:dyDescent="0.35">
      <c r="A58" s="26"/>
      <c r="B58" s="141"/>
      <c r="C58" s="141"/>
      <c r="D58" s="141"/>
      <c r="E58" s="141"/>
      <c r="F58" s="2"/>
      <c r="G58" s="24" t="s">
        <v>247</v>
      </c>
      <c r="H58" s="170"/>
      <c r="I58" s="170"/>
      <c r="J58" s="27">
        <f>COUNTIF(Funções!B$8:B$744,G58)</f>
        <v>0</v>
      </c>
      <c r="K58" s="25">
        <f>SUMIF(Funções!B$8:B$744,$G58,Funções!K$8:K$744)</f>
        <v>0</v>
      </c>
      <c r="L58" s="19" t="str">
        <f t="shared" si="0"/>
        <v xml:space="preserve">           .</v>
      </c>
    </row>
    <row r="59" spans="1:12" ht="13.5" x14ac:dyDescent="0.35">
      <c r="A59" s="26"/>
      <c r="B59" s="141"/>
      <c r="C59" s="141"/>
      <c r="D59" s="141"/>
      <c r="E59" s="141"/>
      <c r="F59" s="2"/>
      <c r="G59" s="24" t="s">
        <v>247</v>
      </c>
      <c r="H59" s="170"/>
      <c r="I59" s="170"/>
      <c r="J59" s="27">
        <f>COUNTIF(Funções!B$8:B$744,G59)</f>
        <v>0</v>
      </c>
      <c r="K59" s="25">
        <f>SUMIF(Funções!B$8:B$744,$G59,Funções!K$8:K$744)</f>
        <v>0</v>
      </c>
      <c r="L59" s="19" t="str">
        <f t="shared" si="0"/>
        <v xml:space="preserve">           .</v>
      </c>
    </row>
    <row r="60" spans="1:12" ht="13.5" x14ac:dyDescent="0.35">
      <c r="A60" s="26"/>
      <c r="B60" s="141"/>
      <c r="C60" s="141"/>
      <c r="D60" s="141"/>
      <c r="E60" s="141"/>
      <c r="F60" s="2"/>
      <c r="G60" s="24" t="s">
        <v>247</v>
      </c>
      <c r="H60" s="170"/>
      <c r="I60" s="170"/>
      <c r="J60" s="27">
        <f>COUNTIF(Funções!B$8:B$744,G60)</f>
        <v>0</v>
      </c>
      <c r="K60" s="25">
        <f>SUMIF(Funções!B$8:B$744,$G60,Funções!K$8:K$744)</f>
        <v>0</v>
      </c>
      <c r="L60" s="19" t="str">
        <f t="shared" si="0"/>
        <v xml:space="preserve">           .</v>
      </c>
    </row>
    <row r="61" spans="1:12" ht="13.5" x14ac:dyDescent="0.35">
      <c r="A61" s="26"/>
      <c r="B61" s="141"/>
      <c r="C61" s="141"/>
      <c r="D61" s="141"/>
      <c r="E61" s="141"/>
      <c r="F61" s="2"/>
      <c r="G61" s="24" t="s">
        <v>247</v>
      </c>
      <c r="H61" s="170"/>
      <c r="I61" s="170"/>
      <c r="J61" s="27">
        <f>COUNTIF(Funções!B$8:B$744,G61)</f>
        <v>0</v>
      </c>
      <c r="K61" s="25">
        <f>SUMIF(Funções!B$8:B$744,$G61,Funções!K$8:K$744)</f>
        <v>0</v>
      </c>
      <c r="L61" s="19" t="str">
        <f t="shared" si="0"/>
        <v xml:space="preserve">           .</v>
      </c>
    </row>
    <row r="62" spans="1:12" ht="13.5" x14ac:dyDescent="0.35">
      <c r="A62" s="26"/>
      <c r="B62" s="141"/>
      <c r="C62" s="141"/>
      <c r="D62" s="141"/>
      <c r="E62" s="141"/>
      <c r="F62" s="2"/>
      <c r="G62" s="24" t="s">
        <v>247</v>
      </c>
      <c r="H62" s="170"/>
      <c r="I62" s="170"/>
      <c r="J62" s="27">
        <f>COUNTIF(Funções!B$8:B$744,G62)</f>
        <v>0</v>
      </c>
      <c r="K62" s="25">
        <f>SUMIF(Funções!B$8:B$744,$G62,Funções!K$8:K$744)</f>
        <v>0</v>
      </c>
      <c r="L62" s="19" t="str">
        <f t="shared" si="0"/>
        <v xml:space="preserve">           .</v>
      </c>
    </row>
    <row r="63" spans="1:12" ht="13.5" x14ac:dyDescent="0.35">
      <c r="A63" s="26"/>
      <c r="B63" s="141"/>
      <c r="C63" s="141"/>
      <c r="D63" s="141"/>
      <c r="E63" s="141"/>
      <c r="F63" s="2"/>
      <c r="G63" s="24" t="s">
        <v>247</v>
      </c>
      <c r="H63" s="170"/>
      <c r="I63" s="170"/>
      <c r="J63" s="27">
        <f>COUNTIF(Funções!B$8:B$744,G63)</f>
        <v>0</v>
      </c>
      <c r="K63" s="25">
        <f>SUMIF(Funções!B$8:B$744,$G63,Funções!K$8:K$744)</f>
        <v>0</v>
      </c>
      <c r="L63" s="19" t="str">
        <f t="shared" si="0"/>
        <v xml:space="preserve">           .</v>
      </c>
    </row>
    <row r="64" spans="1:12" ht="13.5" x14ac:dyDescent="0.35">
      <c r="A64" s="28"/>
      <c r="B64" s="171"/>
      <c r="C64" s="171"/>
      <c r="D64" s="171"/>
      <c r="E64" s="171"/>
      <c r="F64" s="29"/>
      <c r="G64" s="30" t="s">
        <v>247</v>
      </c>
      <c r="H64" s="172"/>
      <c r="I64" s="172"/>
      <c r="J64" s="31">
        <f>COUNTIF(Funções!B$8:B$744,G64)</f>
        <v>0</v>
      </c>
      <c r="K64" s="32">
        <f>SUMIF(Funções!B$8:B$744,$G64,Funções!K$8:K$744)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  <mergeCell ref="B57:E57"/>
    <mergeCell ref="H57:I57"/>
    <mergeCell ref="B58:E58"/>
    <mergeCell ref="H58:I58"/>
    <mergeCell ref="B59:E59"/>
    <mergeCell ref="H59:I59"/>
    <mergeCell ref="B54:E54"/>
    <mergeCell ref="H54:I54"/>
    <mergeCell ref="B55:E55"/>
    <mergeCell ref="H55:I55"/>
    <mergeCell ref="B56:E56"/>
    <mergeCell ref="H56:I56"/>
    <mergeCell ref="B51:E51"/>
    <mergeCell ref="H51:I51"/>
    <mergeCell ref="B52:E52"/>
    <mergeCell ref="H52:I52"/>
    <mergeCell ref="B53:E53"/>
    <mergeCell ref="H53:I53"/>
    <mergeCell ref="B48:E48"/>
    <mergeCell ref="H48:I48"/>
    <mergeCell ref="B49:E49"/>
    <mergeCell ref="H49:I49"/>
    <mergeCell ref="B50:E50"/>
    <mergeCell ref="H50:I50"/>
    <mergeCell ref="B45:E45"/>
    <mergeCell ref="H45:I45"/>
    <mergeCell ref="B46:E46"/>
    <mergeCell ref="H46:I46"/>
    <mergeCell ref="B47:E47"/>
    <mergeCell ref="H47:I47"/>
    <mergeCell ref="B43:E43"/>
    <mergeCell ref="H43:I43"/>
    <mergeCell ref="B44:E44"/>
    <mergeCell ref="H44:I44"/>
    <mergeCell ref="H40:I41"/>
    <mergeCell ref="J40:J41"/>
    <mergeCell ref="K40:K41"/>
    <mergeCell ref="B41:E41"/>
    <mergeCell ref="B42:E42"/>
    <mergeCell ref="H42:I42"/>
    <mergeCell ref="G40:G41"/>
    <mergeCell ref="B31:E31"/>
    <mergeCell ref="B36:E36"/>
    <mergeCell ref="B37:E37"/>
    <mergeCell ref="B38:E38"/>
    <mergeCell ref="A40:F40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4:E4"/>
    <mergeCell ref="B5:E5"/>
    <mergeCell ref="A1:K1"/>
    <mergeCell ref="A2:F2"/>
    <mergeCell ref="G2:G3"/>
    <mergeCell ref="H2:I2"/>
    <mergeCell ref="J2:J3"/>
    <mergeCell ref="K2:K3"/>
    <mergeCell ref="B3:E3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Normal="100" zoomScaleSheetLayoutView="100" workbookViewId="0">
      <pane ySplit="8" topLeftCell="A12" activePane="bottomLeft" state="frozen"/>
      <selection activeCell="B11" sqref="B11"/>
      <selection pane="bottomLeft" activeCell="A9" sqref="A9"/>
    </sheetView>
  </sheetViews>
  <sheetFormatPr defaultRowHeight="12.5" x14ac:dyDescent="0.25"/>
  <cols>
    <col min="1" max="1" width="2.81640625" customWidth="1"/>
    <col min="2" max="2" width="8.1796875" customWidth="1"/>
    <col min="3" max="3" width="11.54296875" customWidth="1"/>
    <col min="4" max="4" width="1.1796875" customWidth="1"/>
    <col min="5" max="5" width="7.81640625" customWidth="1"/>
    <col min="6" max="6" width="5.81640625" customWidth="1"/>
    <col min="7" max="7" width="13.453125" customWidth="1"/>
    <col min="8" max="8" width="8.453125" customWidth="1"/>
    <col min="9" max="9" width="5.81640625" customWidth="1"/>
    <col min="10" max="10" width="11.54296875" customWidth="1"/>
    <col min="11" max="11" width="8.453125" customWidth="1"/>
    <col min="12" max="12" width="6.54296875" customWidth="1"/>
  </cols>
  <sheetData>
    <row r="1" spans="1:12" x14ac:dyDescent="0.25">
      <c r="A1" s="143" t="s">
        <v>256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2" x14ac:dyDescent="0.25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x14ac:dyDescent="0.25">
      <c r="A4" s="175" t="str">
        <f>Contagem!A5&amp;" : "&amp;Contagem!F5</f>
        <v>Aplicação : Web Ponto 2.0</v>
      </c>
      <c r="B4" s="175"/>
      <c r="C4" s="175"/>
      <c r="D4" s="175"/>
      <c r="E4" s="175"/>
      <c r="F4" s="157" t="str">
        <f>Contagem!A8&amp;" : "&amp;Contagem!F8</f>
        <v>Projeto : Desenvolvimento do produto Web Ponto 2.0</v>
      </c>
      <c r="G4" s="157"/>
      <c r="H4" s="157"/>
      <c r="I4" s="157"/>
      <c r="J4" s="157"/>
      <c r="K4" s="157"/>
      <c r="L4" s="157"/>
    </row>
    <row r="5" spans="1:12" x14ac:dyDescent="0.25">
      <c r="A5" s="175" t="str">
        <f>Contagem!A9&amp;" : "&amp;Contagem!F9</f>
        <v>Responsável : Ana Karyna da Silva Teixeira</v>
      </c>
      <c r="B5" s="175"/>
      <c r="C5" s="175"/>
      <c r="D5" s="175"/>
      <c r="E5" s="175"/>
      <c r="F5" s="157" t="str">
        <f>Contagem!A10&amp;" : "&amp;Contagem!F10</f>
        <v>Revisor : Luana Alves de Araújo Passos Aguiar</v>
      </c>
      <c r="G5" s="157"/>
      <c r="H5" s="157"/>
      <c r="I5" s="157"/>
      <c r="J5" s="157"/>
      <c r="K5" s="157"/>
      <c r="L5" s="157"/>
    </row>
    <row r="6" spans="1:12" x14ac:dyDescent="0.25">
      <c r="A6" s="175" t="str">
        <f>Contagem!A4&amp;" : "&amp;Contagem!F4</f>
        <v>Empresa : Secretaria de Estado de Planejamento e Gestão de Mato Grosso</v>
      </c>
      <c r="B6" s="175"/>
      <c r="C6" s="175"/>
      <c r="D6" s="175"/>
      <c r="E6" s="175"/>
      <c r="F6" s="157" t="str">
        <f>"Tipo de Contagem : "&amp;Contagem!F6</f>
        <v>Tipo de Contagem : Projeto de Desenvolvimento</v>
      </c>
      <c r="G6" s="157"/>
      <c r="H6" s="157"/>
      <c r="I6" s="157"/>
      <c r="J6" s="157"/>
      <c r="K6" s="157"/>
      <c r="L6" s="157"/>
    </row>
    <row r="7" spans="1:12" ht="12.75" customHeight="1" x14ac:dyDescent="0.25">
      <c r="A7" s="177" t="s">
        <v>257</v>
      </c>
      <c r="B7" s="177"/>
      <c r="C7" s="178" t="s">
        <v>258</v>
      </c>
      <c r="D7" s="178"/>
      <c r="E7" s="178"/>
      <c r="F7" s="178"/>
      <c r="G7" s="173" t="s">
        <v>259</v>
      </c>
      <c r="H7" s="173" t="s">
        <v>260</v>
      </c>
      <c r="I7" s="65"/>
      <c r="J7" s="173" t="s">
        <v>261</v>
      </c>
      <c r="K7" s="173"/>
      <c r="L7" s="174" t="s">
        <v>260</v>
      </c>
    </row>
    <row r="8" spans="1:12" x14ac:dyDescent="0.25">
      <c r="A8" s="177"/>
      <c r="B8" s="177"/>
      <c r="C8" s="178"/>
      <c r="D8" s="178"/>
      <c r="E8" s="178"/>
      <c r="F8" s="178"/>
      <c r="G8" s="173"/>
      <c r="H8" s="173"/>
      <c r="I8" s="66"/>
      <c r="J8" s="173"/>
      <c r="K8" s="173"/>
      <c r="L8" s="174"/>
    </row>
    <row r="9" spans="1:12" ht="6" customHeight="1" x14ac:dyDescent="0.35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5" x14ac:dyDescent="0.35">
      <c r="A10" s="48"/>
      <c r="B10" s="49" t="s">
        <v>66</v>
      </c>
      <c r="C10" s="50">
        <f>COUNTIF(Funções!G8:G744,"EEL")</f>
        <v>21</v>
      </c>
      <c r="D10" s="49"/>
      <c r="E10" s="51" t="s">
        <v>262</v>
      </c>
      <c r="F10" s="51" t="s">
        <v>263</v>
      </c>
      <c r="G10" s="50">
        <f>C10*3</f>
        <v>63</v>
      </c>
      <c r="H10" s="49"/>
      <c r="I10" s="33"/>
      <c r="J10" s="52" t="str">
        <f>Deflatores!$G$4&amp;"="</f>
        <v>I=</v>
      </c>
      <c r="K10" s="53">
        <f>SUMIF(Funções!$J$8:$J$744,"EE"&amp;Deflatores!G4,Funções!$L$8:$L$744)</f>
        <v>241</v>
      </c>
      <c r="L10" s="54"/>
    </row>
    <row r="11" spans="1:12" ht="13.5" x14ac:dyDescent="0.35">
      <c r="A11" s="55"/>
      <c r="B11" s="49"/>
      <c r="C11" s="50">
        <f>COUNTIF(Funções!G8:G744,"EEA")</f>
        <v>4</v>
      </c>
      <c r="D11" s="49"/>
      <c r="E11" s="51" t="s">
        <v>264</v>
      </c>
      <c r="F11" s="51" t="s">
        <v>265</v>
      </c>
      <c r="G11" s="50">
        <f>C11*4</f>
        <v>16</v>
      </c>
      <c r="H11" s="49"/>
      <c r="I11" s="33"/>
      <c r="J11" s="52" t="str">
        <f>Deflatores!$G$5&amp;"="</f>
        <v>A=</v>
      </c>
      <c r="K11" s="53">
        <f>SUMIF(Funções!$J$8:$J$744,"EE"&amp;Deflatores!G5,Funções!$L$8:$L$744)</f>
        <v>0</v>
      </c>
      <c r="L11" s="54"/>
    </row>
    <row r="12" spans="1:12" ht="13.5" x14ac:dyDescent="0.35">
      <c r="A12" s="55"/>
      <c r="B12" s="49"/>
      <c r="C12" s="50">
        <f>COUNTIF(Funções!G8:G744,"EEH")</f>
        <v>27</v>
      </c>
      <c r="D12" s="49"/>
      <c r="E12" s="51" t="s">
        <v>266</v>
      </c>
      <c r="F12" s="51" t="s">
        <v>267</v>
      </c>
      <c r="G12" s="50">
        <f>C12*6</f>
        <v>162</v>
      </c>
      <c r="H12" s="49"/>
      <c r="I12" s="33"/>
      <c r="J12" s="52" t="str">
        <f>Deflatores!$G$6&amp;"="</f>
        <v>E=</v>
      </c>
      <c r="K12" s="53">
        <f>SUMIF(Funções!$J$8:$J$744,"EE"&amp;Deflatores!G6,Funções!$L$8:$L$744)</f>
        <v>0</v>
      </c>
      <c r="L12" s="56"/>
    </row>
    <row r="13" spans="1:12" ht="13.5" x14ac:dyDescent="0.35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5" x14ac:dyDescent="0.35">
      <c r="A14" s="55"/>
      <c r="B14" s="58" t="s">
        <v>268</v>
      </c>
      <c r="C14" s="50">
        <f>SUM(C10:C12)</f>
        <v>52</v>
      </c>
      <c r="D14" s="49"/>
      <c r="E14" s="49"/>
      <c r="F14" s="58" t="s">
        <v>269</v>
      </c>
      <c r="G14" s="50">
        <f>SUM(G10:G12)</f>
        <v>241</v>
      </c>
      <c r="H14" s="33">
        <f>IF($G$45&lt;&gt;0,G14/$G$45,"")</f>
        <v>0.34826589595375723</v>
      </c>
      <c r="J14" s="52"/>
      <c r="K14" s="53">
        <f>SUM(K10:K13)</f>
        <v>241</v>
      </c>
      <c r="L14" s="34">
        <f>IF('Sumário 2'!L11&lt;&gt;0,K14/'Sumário 2'!L11,"")</f>
        <v>0.35008715862870426</v>
      </c>
    </row>
    <row r="15" spans="1:12" ht="6" customHeight="1" x14ac:dyDescent="0.35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 x14ac:dyDescent="0.35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5" x14ac:dyDescent="0.35">
      <c r="A17" s="55"/>
      <c r="B17" s="49" t="s">
        <v>143</v>
      </c>
      <c r="C17" s="52">
        <f>COUNTIF(Funções!G8:G744,"SEL")</f>
        <v>0</v>
      </c>
      <c r="D17" s="49"/>
      <c r="E17" s="51" t="s">
        <v>262</v>
      </c>
      <c r="F17" s="51" t="s">
        <v>265</v>
      </c>
      <c r="G17" s="52">
        <f>C17*4</f>
        <v>0</v>
      </c>
      <c r="H17" s="49"/>
      <c r="I17" s="49"/>
      <c r="J17" s="52" t="str">
        <f>Deflatores!$G$4&amp;"="</f>
        <v>I=</v>
      </c>
      <c r="K17" s="61">
        <f>SUMIF(Funções!$J$8:$J$744,"SE"&amp;Deflatores!$G$4,Funções!$L$8:$L$744)</f>
        <v>26</v>
      </c>
      <c r="L17" s="54"/>
    </row>
    <row r="18" spans="1:12" ht="13.5" x14ac:dyDescent="0.35">
      <c r="A18" s="55"/>
      <c r="B18" s="49"/>
      <c r="C18" s="52">
        <f>COUNTIF(Funções!G8:G744,"SEA")</f>
        <v>1</v>
      </c>
      <c r="D18" s="49"/>
      <c r="E18" s="51" t="s">
        <v>264</v>
      </c>
      <c r="F18" s="51" t="s">
        <v>270</v>
      </c>
      <c r="G18" s="52">
        <f>C18*5</f>
        <v>5</v>
      </c>
      <c r="H18" s="49"/>
      <c r="I18" s="49"/>
      <c r="J18" s="52" t="str">
        <f>Deflatores!$G$5&amp;"="</f>
        <v>A=</v>
      </c>
      <c r="K18" s="61">
        <f>SUMIF(Funções!$J$8:$J$744,"SE"&amp;Deflatores!$G$5,Funções!$L$8:$L$744)</f>
        <v>0</v>
      </c>
      <c r="L18" s="54"/>
    </row>
    <row r="19" spans="1:12" ht="13.5" x14ac:dyDescent="0.35">
      <c r="A19" s="55"/>
      <c r="B19" s="49"/>
      <c r="C19" s="52">
        <f>COUNTIF(Funções!G8:G744,"SEH")</f>
        <v>3</v>
      </c>
      <c r="D19" s="49"/>
      <c r="E19" s="51" t="s">
        <v>266</v>
      </c>
      <c r="F19" s="51" t="s">
        <v>271</v>
      </c>
      <c r="G19" s="52">
        <f>C19*7</f>
        <v>21</v>
      </c>
      <c r="H19" s="49"/>
      <c r="I19" s="49"/>
      <c r="J19" s="52" t="str">
        <f>Deflatores!$G$6&amp;"="</f>
        <v>E=</v>
      </c>
      <c r="K19" s="61">
        <f>SUMIF(Funções!$J$8:$J$744,"SE"&amp;Deflatores!$G$6,Funções!$L$8:$L$744)</f>
        <v>0</v>
      </c>
      <c r="L19" s="56"/>
    </row>
    <row r="20" spans="1:12" ht="13.5" x14ac:dyDescent="0.35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5" x14ac:dyDescent="0.35">
      <c r="A21" s="55"/>
      <c r="B21" s="58" t="s">
        <v>268</v>
      </c>
      <c r="C21" s="50">
        <f>SUM(C17:C19)</f>
        <v>4</v>
      </c>
      <c r="D21" s="49"/>
      <c r="E21" s="49"/>
      <c r="F21" s="58" t="s">
        <v>269</v>
      </c>
      <c r="G21" s="50">
        <f>SUM(G17:G19)</f>
        <v>26</v>
      </c>
      <c r="H21" s="33">
        <f>IF($G$45&lt;&gt;0,G21/$G$45,"")</f>
        <v>3.7572254335260118E-2</v>
      </c>
      <c r="J21" s="52"/>
      <c r="K21" s="53">
        <f>SUM(K17:K20)</f>
        <v>26</v>
      </c>
      <c r="L21" s="34">
        <f>IF('Sumário 2'!L11&lt;&gt;0,K21/'Sumário 2'!L11,"")</f>
        <v>3.7768739105171416E-2</v>
      </c>
    </row>
    <row r="22" spans="1:12" ht="6" customHeight="1" x14ac:dyDescent="0.35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 x14ac:dyDescent="0.35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5" x14ac:dyDescent="0.35">
      <c r="A24" s="55"/>
      <c r="B24" s="49" t="s">
        <v>49</v>
      </c>
      <c r="C24" s="50">
        <f>COUNTIF(Funções!G8:G744,"CEL")</f>
        <v>38</v>
      </c>
      <c r="D24" s="49"/>
      <c r="E24" s="51" t="s">
        <v>262</v>
      </c>
      <c r="F24" s="51" t="s">
        <v>263</v>
      </c>
      <c r="G24" s="50">
        <f>C24*3</f>
        <v>114</v>
      </c>
      <c r="H24" s="49"/>
      <c r="I24" s="49"/>
      <c r="J24" s="52" t="str">
        <f>Deflatores!$G$4&amp;"="</f>
        <v>I=</v>
      </c>
      <c r="K24" s="53">
        <f>SUMIF(Funções!$J$8:$J$744,"CE"&amp;Deflatores!$G$4,Funções!$L$8:$L$744)</f>
        <v>282</v>
      </c>
      <c r="L24" s="54"/>
    </row>
    <row r="25" spans="1:12" ht="13.5" x14ac:dyDescent="0.35">
      <c r="A25" s="55"/>
      <c r="B25" s="49"/>
      <c r="C25" s="50">
        <f>COUNTIF(Funções!G8:G744,"CEA")</f>
        <v>21</v>
      </c>
      <c r="D25" s="49"/>
      <c r="E25" s="51" t="s">
        <v>264</v>
      </c>
      <c r="F25" s="51" t="s">
        <v>265</v>
      </c>
      <c r="G25" s="50">
        <f>C25*4</f>
        <v>84</v>
      </c>
      <c r="H25" s="49"/>
      <c r="I25" s="49"/>
      <c r="J25" s="52" t="str">
        <f>Deflatores!$G$5&amp;"="</f>
        <v>A=</v>
      </c>
      <c r="K25" s="53">
        <f>SUMIF(Funções!$J$8:$J$744,"CE"&amp;Deflatores!$G$5,Funções!$L$8:$L$744)</f>
        <v>0</v>
      </c>
      <c r="L25" s="54"/>
    </row>
    <row r="26" spans="1:12" ht="13.5" x14ac:dyDescent="0.35">
      <c r="A26" s="55"/>
      <c r="B26" s="49"/>
      <c r="C26" s="50">
        <f>COUNTIF(Funções!G8:G744,"CEH")</f>
        <v>15</v>
      </c>
      <c r="D26" s="49"/>
      <c r="E26" s="51" t="s">
        <v>266</v>
      </c>
      <c r="F26" s="51" t="s">
        <v>267</v>
      </c>
      <c r="G26" s="50">
        <f>C26*6</f>
        <v>90</v>
      </c>
      <c r="H26" s="49"/>
      <c r="I26" s="49"/>
      <c r="J26" s="52" t="str">
        <f>Deflatores!$G$6&amp;"="</f>
        <v>E=</v>
      </c>
      <c r="K26" s="53">
        <f>SUMIF(Funções!$J$8:$J$744,"CE"&amp;Deflatores!$G$6,Funções!$L$8:$L$744)</f>
        <v>2.4000000000000004</v>
      </c>
      <c r="L26" s="56"/>
    </row>
    <row r="27" spans="1:12" ht="13.5" x14ac:dyDescent="0.35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5" x14ac:dyDescent="0.35">
      <c r="A28" s="55"/>
      <c r="B28" s="58" t="s">
        <v>268</v>
      </c>
      <c r="C28" s="50">
        <f>SUM(C24:C26)</f>
        <v>74</v>
      </c>
      <c r="D28" s="49"/>
      <c r="E28" s="49"/>
      <c r="F28" s="58" t="s">
        <v>269</v>
      </c>
      <c r="G28" s="50">
        <f>SUM(G24:G26)</f>
        <v>288</v>
      </c>
      <c r="H28" s="33">
        <f>IF($G$45&lt;&gt;0,G28/$G$45,"")</f>
        <v>0.41618497109826591</v>
      </c>
      <c r="J28" s="52"/>
      <c r="K28" s="53">
        <f>SUM(K24:K27)</f>
        <v>284.39999999999998</v>
      </c>
      <c r="L28" s="34">
        <f>IF('Sumário 2'!L11&lt;&gt;0,K28/'Sumário 2'!L11,"")</f>
        <v>0.41313190005810574</v>
      </c>
    </row>
    <row r="29" spans="1:12" ht="6" customHeight="1" x14ac:dyDescent="0.35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 x14ac:dyDescent="0.35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5" x14ac:dyDescent="0.35">
      <c r="A31" s="55"/>
      <c r="B31" s="49" t="s">
        <v>58</v>
      </c>
      <c r="C31" s="50">
        <f>COUNTIF(Funções!G8:G744,"ALIL")</f>
        <v>5</v>
      </c>
      <c r="D31" s="49"/>
      <c r="E31" s="49" t="s">
        <v>262</v>
      </c>
      <c r="F31" s="49" t="s">
        <v>271</v>
      </c>
      <c r="G31" s="50">
        <f>C31*7</f>
        <v>35</v>
      </c>
      <c r="H31" s="49"/>
      <c r="I31" s="49"/>
      <c r="J31" s="52" t="str">
        <f>Deflatores!$G$4&amp;"="</f>
        <v>I=</v>
      </c>
      <c r="K31" s="53">
        <f>SUMIF(Funções!$J$8:$J$744,"ALI"&amp;Deflatores!$G$4,Funções!$L$8:$L$744)</f>
        <v>60</v>
      </c>
      <c r="L31" s="54"/>
    </row>
    <row r="32" spans="1:12" ht="13.5" x14ac:dyDescent="0.35">
      <c r="A32" s="55"/>
      <c r="B32" s="49"/>
      <c r="C32" s="50">
        <f>COUNTIF(Funções!G8:G744,"ALIA")</f>
        <v>1</v>
      </c>
      <c r="D32" s="49"/>
      <c r="E32" s="49" t="s">
        <v>264</v>
      </c>
      <c r="F32" s="49" t="s">
        <v>272</v>
      </c>
      <c r="G32" s="50">
        <f>C32*10</f>
        <v>10</v>
      </c>
      <c r="H32" s="49"/>
      <c r="I32" s="49"/>
      <c r="J32" s="52" t="str">
        <f>Deflatores!$G$5&amp;"="</f>
        <v>A=</v>
      </c>
      <c r="K32" s="53">
        <f>SUMIF(Funções!$J$8:$J$744,"ALI"&amp;Deflatores!$G$5,Funções!$L$8:$L$744)</f>
        <v>0</v>
      </c>
      <c r="L32" s="54"/>
    </row>
    <row r="33" spans="1:12" ht="13.5" x14ac:dyDescent="0.35">
      <c r="A33" s="55"/>
      <c r="B33" s="49"/>
      <c r="C33" s="50">
        <f>COUNTIF(Funções!G8:G744,"ALIH")</f>
        <v>1</v>
      </c>
      <c r="D33" s="49"/>
      <c r="E33" s="49" t="s">
        <v>266</v>
      </c>
      <c r="F33" s="49" t="s">
        <v>273</v>
      </c>
      <c r="G33" s="50">
        <f>C33*15</f>
        <v>15</v>
      </c>
      <c r="H33" s="49"/>
      <c r="I33" s="49"/>
      <c r="J33" s="52" t="str">
        <f>Deflatores!$G$6&amp;"="</f>
        <v>E=</v>
      </c>
      <c r="K33" s="53">
        <f>SUMIF(Funções!$J$8:$J$744,"ALI"&amp;Deflatores!$G$6,Funções!$L$8:$L$744)</f>
        <v>0</v>
      </c>
      <c r="L33" s="56"/>
    </row>
    <row r="34" spans="1:12" ht="13.5" x14ac:dyDescent="0.35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5" x14ac:dyDescent="0.35">
      <c r="A35" s="55"/>
      <c r="B35" s="58" t="s">
        <v>268</v>
      </c>
      <c r="C35" s="50">
        <f>SUM(C31:C33)</f>
        <v>7</v>
      </c>
      <c r="D35" s="49"/>
      <c r="E35" s="49"/>
      <c r="F35" s="58" t="s">
        <v>269</v>
      </c>
      <c r="G35" s="50">
        <f>SUM(G31:G33)</f>
        <v>60</v>
      </c>
      <c r="H35" s="33">
        <f>IF($G$45&lt;&gt;0,G35/$G$45,"")</f>
        <v>8.6705202312138727E-2</v>
      </c>
      <c r="J35" s="52"/>
      <c r="K35" s="53">
        <f>SUM(K31:K34)</f>
        <v>60</v>
      </c>
      <c r="L35" s="34">
        <f>IF('Sumário 2'!L11&lt;&gt;0,K35/'Sumário 2'!L11,"")</f>
        <v>8.7158628704241722E-2</v>
      </c>
    </row>
    <row r="36" spans="1:12" ht="6" customHeight="1" x14ac:dyDescent="0.35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 x14ac:dyDescent="0.35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5" x14ac:dyDescent="0.35">
      <c r="A38" s="55"/>
      <c r="B38" s="49" t="s">
        <v>46</v>
      </c>
      <c r="C38" s="50">
        <f>COUNTIF(Funções!G8:G744,"AIEL")</f>
        <v>14</v>
      </c>
      <c r="D38" s="49"/>
      <c r="E38" s="49" t="s">
        <v>262</v>
      </c>
      <c r="F38" s="49" t="s">
        <v>270</v>
      </c>
      <c r="G38" s="50">
        <f>C38*5</f>
        <v>70</v>
      </c>
      <c r="H38" s="49"/>
      <c r="I38" s="49"/>
      <c r="J38" s="52" t="str">
        <f>Deflatores!$G$4&amp;"="</f>
        <v>I=</v>
      </c>
      <c r="K38" s="53">
        <f>SUMIF(Funções!$J$8:$J$744,"AIE"&amp;Deflatores!$G$4,Funções!$L$8:$L$744)</f>
        <v>77</v>
      </c>
      <c r="L38" s="54"/>
    </row>
    <row r="39" spans="1:12" ht="13.5" x14ac:dyDescent="0.35">
      <c r="A39" s="55"/>
      <c r="B39" s="49"/>
      <c r="C39" s="50">
        <f>COUNTIF(Funções!G8:G744,"AIEA")</f>
        <v>1</v>
      </c>
      <c r="D39" s="49"/>
      <c r="E39" s="49" t="s">
        <v>264</v>
      </c>
      <c r="F39" s="49" t="s">
        <v>271</v>
      </c>
      <c r="G39" s="50">
        <f>C39*7</f>
        <v>7</v>
      </c>
      <c r="H39" s="49"/>
      <c r="I39" s="49"/>
      <c r="J39" s="52" t="str">
        <f>Deflatores!$G$5&amp;"="</f>
        <v>A=</v>
      </c>
      <c r="K39" s="53">
        <f>SUMIF(Funções!$J$8:$J$744,"AIE"&amp;Deflatores!$G$5,Funções!$L$8:$L$744)</f>
        <v>0</v>
      </c>
      <c r="L39" s="54"/>
    </row>
    <row r="40" spans="1:12" ht="13.5" x14ac:dyDescent="0.35">
      <c r="A40" s="55"/>
      <c r="B40" s="49"/>
      <c r="C40" s="50">
        <f>COUNTIF(Funções!G8:G744,"AIEH")</f>
        <v>0</v>
      </c>
      <c r="D40" s="49"/>
      <c r="E40" s="49" t="s">
        <v>266</v>
      </c>
      <c r="F40" s="49" t="s">
        <v>272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SUMIF(Funções!$J$8:$J$744,"AIE"&amp;Deflatores!$G$6,Funções!$L$8:$L$744)</f>
        <v>0</v>
      </c>
      <c r="L40" s="56"/>
    </row>
    <row r="41" spans="1:12" ht="13.5" x14ac:dyDescent="0.35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5" x14ac:dyDescent="0.35">
      <c r="A42" s="55"/>
      <c r="B42" s="58" t="s">
        <v>268</v>
      </c>
      <c r="C42" s="50">
        <f>SUM(C38:C40)</f>
        <v>15</v>
      </c>
      <c r="D42" s="49"/>
      <c r="E42" s="49"/>
      <c r="F42" s="58" t="s">
        <v>269</v>
      </c>
      <c r="G42" s="50">
        <f>SUM(G38:G40)</f>
        <v>77</v>
      </c>
      <c r="H42" s="33">
        <f>IF($G$45&lt;&gt;0,G42/$G$45,"")</f>
        <v>0.11127167630057803</v>
      </c>
      <c r="J42" s="52"/>
      <c r="K42" s="53">
        <f>SUM(K38:K41)</f>
        <v>77</v>
      </c>
      <c r="L42" s="34">
        <f>IF('Sumário 2'!L11&lt;&gt;0,K42/'Sumário 2'!L11,"")</f>
        <v>0.11185357350377688</v>
      </c>
    </row>
    <row r="43" spans="1:12" ht="6" customHeight="1" x14ac:dyDescent="0.35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 x14ac:dyDescent="0.35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5" x14ac:dyDescent="0.35">
      <c r="A45" s="55"/>
      <c r="B45" s="176" t="s">
        <v>274</v>
      </c>
      <c r="C45" s="176"/>
      <c r="D45" s="176"/>
      <c r="E45" s="176"/>
      <c r="F45" s="176"/>
      <c r="G45" s="50">
        <f>SUM(G14+G21+G28+G35+G42)</f>
        <v>692</v>
      </c>
      <c r="H45" s="49"/>
      <c r="I45" s="49"/>
      <c r="J45" s="49"/>
      <c r="K45" s="49"/>
      <c r="L45" s="54"/>
    </row>
    <row r="46" spans="1:12" ht="13.5" x14ac:dyDescent="0.35">
      <c r="A46" s="55"/>
      <c r="B46" s="176" t="s">
        <v>275</v>
      </c>
      <c r="C46" s="176"/>
      <c r="D46" s="176"/>
      <c r="E46" s="176"/>
      <c r="F46" s="176"/>
      <c r="G46" s="50">
        <f>(C10+C11+C12)*4+(C17+C18+C19)*5+(C24+C25+C26)*4+(C31+C32+C33)*7+(C38+C39+C40)*5</f>
        <v>648</v>
      </c>
      <c r="H46" s="49"/>
      <c r="I46" s="49"/>
      <c r="J46" s="49"/>
      <c r="K46" s="49"/>
      <c r="L46" s="54"/>
    </row>
    <row r="47" spans="1:12" ht="13.5" x14ac:dyDescent="0.35">
      <c r="A47" s="55"/>
      <c r="B47" s="176" t="s">
        <v>276</v>
      </c>
      <c r="C47" s="176"/>
      <c r="D47" s="176"/>
      <c r="E47" s="176"/>
      <c r="F47" s="176"/>
      <c r="G47" s="50">
        <f>(C31+C32+C33)*35+(C38+C39+C40)*15</f>
        <v>470</v>
      </c>
      <c r="H47" s="49"/>
      <c r="I47" s="49"/>
      <c r="J47" s="49"/>
      <c r="K47" s="49"/>
      <c r="L47" s="54"/>
    </row>
    <row r="48" spans="1:12" ht="13.5" x14ac:dyDescent="0.35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5" x14ac:dyDescent="0.35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5" x14ac:dyDescent="0.35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5" x14ac:dyDescent="0.35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5" x14ac:dyDescent="0.35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B45:F45"/>
    <mergeCell ref="B46:F46"/>
    <mergeCell ref="B47:F47"/>
    <mergeCell ref="A7:B8"/>
    <mergeCell ref="C7:F8"/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4296875" defaultRowHeight="12.5" x14ac:dyDescent="0.25"/>
  <cols>
    <col min="1" max="1" width="3.1796875" customWidth="1"/>
    <col min="2" max="2" width="32.54296875" customWidth="1"/>
    <col min="3" max="3" width="36.453125" customWidth="1"/>
    <col min="4" max="4" width="7" customWidth="1"/>
    <col min="5" max="5" width="9.81640625" customWidth="1"/>
    <col min="6" max="6" width="9.1796875" customWidth="1"/>
    <col min="7" max="8" width="12.1796875" customWidth="1"/>
    <col min="9" max="9" width="12.54296875" customWidth="1"/>
    <col min="10" max="10" width="7.54296875" customWidth="1"/>
    <col min="11" max="11" width="2.1796875" customWidth="1"/>
    <col min="12" max="12" width="13.54296875" customWidth="1"/>
    <col min="13" max="13" width="1.81640625" customWidth="1"/>
  </cols>
  <sheetData>
    <row r="1" spans="1:13" x14ac:dyDescent="0.25">
      <c r="A1" s="143" t="s">
        <v>277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</row>
    <row r="2" spans="1:13" x14ac:dyDescent="0.25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x14ac:dyDescent="0.25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x14ac:dyDescent="0.25">
      <c r="A4" s="175" t="str">
        <f>Contagem!A5&amp;" : "&amp;Contagem!F5</f>
        <v>Aplicação : Web Ponto 2.0</v>
      </c>
      <c r="B4" s="175"/>
      <c r="C4" s="175"/>
      <c r="D4" s="175"/>
      <c r="E4" s="175"/>
      <c r="F4" s="157" t="str">
        <f>Contagem!A8&amp;" : "&amp;Contagem!F8</f>
        <v>Projeto : Desenvolvimento do produto Web Ponto 2.0</v>
      </c>
      <c r="G4" s="157"/>
      <c r="H4" s="157"/>
      <c r="I4" s="157"/>
      <c r="J4" s="157"/>
      <c r="K4" s="157"/>
      <c r="L4" s="157"/>
      <c r="M4" s="157"/>
    </row>
    <row r="5" spans="1:13" x14ac:dyDescent="0.25">
      <c r="A5" s="179" t="str">
        <f>Contagem!A9&amp;" : "&amp;Contagem!F9</f>
        <v>Responsável : Ana Karyna da Silva Teixeira</v>
      </c>
      <c r="B5" s="179"/>
      <c r="C5" s="179"/>
      <c r="D5" s="179"/>
      <c r="E5" s="179"/>
      <c r="F5" s="157" t="str">
        <f>Contagem!A10&amp;" : "&amp;Contagem!F10</f>
        <v>Revisor : Luana Alves de Araújo Passos Aguiar</v>
      </c>
      <c r="G5" s="157"/>
      <c r="H5" s="157"/>
      <c r="I5" s="157"/>
      <c r="J5" s="157"/>
      <c r="K5" s="157"/>
      <c r="L5" s="157"/>
      <c r="M5" s="157"/>
    </row>
    <row r="6" spans="1:13" x14ac:dyDescent="0.25">
      <c r="A6" s="179" t="str">
        <f>Contagem!A4&amp;" : "&amp;Contagem!F4</f>
        <v>Empresa : Secretaria de Estado de Planejamento e Gestão de Mato Grosso</v>
      </c>
      <c r="B6" s="179"/>
      <c r="C6" s="179"/>
      <c r="D6" s="179"/>
      <c r="E6" s="179"/>
      <c r="F6" s="157" t="str">
        <f>"Tipo de Contagem : "&amp;Contagem!F6</f>
        <v>Tipo de Contagem : Projeto de Desenvolvimento</v>
      </c>
      <c r="G6" s="157"/>
      <c r="H6" s="157"/>
      <c r="I6" s="157"/>
      <c r="J6" s="157"/>
      <c r="K6" s="157"/>
      <c r="L6" s="157"/>
      <c r="M6" s="157"/>
    </row>
    <row r="7" spans="1:13" x14ac:dyDescent="0.25">
      <c r="A7" s="80"/>
      <c r="M7" s="81"/>
    </row>
    <row r="8" spans="1:13" ht="13.5" x14ac:dyDescent="0.35">
      <c r="A8" s="80"/>
      <c r="B8" s="180"/>
      <c r="C8" s="180"/>
      <c r="D8" s="180"/>
      <c r="E8" s="180"/>
      <c r="F8" s="180"/>
      <c r="G8" s="180"/>
      <c r="H8" s="180"/>
      <c r="I8" s="180"/>
      <c r="M8" s="81"/>
    </row>
    <row r="9" spans="1:13" ht="13.5" x14ac:dyDescent="0.35">
      <c r="A9" s="80"/>
      <c r="B9" s="181" t="s">
        <v>278</v>
      </c>
      <c r="C9" s="181"/>
      <c r="D9" s="181"/>
      <c r="E9" s="35" t="s">
        <v>248</v>
      </c>
      <c r="F9" s="35" t="s">
        <v>3</v>
      </c>
      <c r="G9" s="35" t="s">
        <v>279</v>
      </c>
      <c r="H9" s="35" t="s">
        <v>280</v>
      </c>
      <c r="I9" s="35" t="s">
        <v>9</v>
      </c>
      <c r="J9" s="35" t="s">
        <v>281</v>
      </c>
      <c r="M9" s="81"/>
    </row>
    <row r="10" spans="1:13" ht="13.5" customHeight="1" x14ac:dyDescent="0.35">
      <c r="A10" s="80"/>
      <c r="B10" s="141" t="str">
        <f>""&amp;Deflatores!B4</f>
        <v>Inclusão</v>
      </c>
      <c r="C10" s="141"/>
      <c r="D10" s="24" t="str">
        <f>""&amp;Deflatores!G4</f>
        <v>I</v>
      </c>
      <c r="E10" s="102">
        <f>IF(D10="","",COUNTIF(Funções!C$8:C$744,D10))</f>
        <v>152</v>
      </c>
      <c r="F10" s="103">
        <f>SUMIF(Funções!$C$8:$C$744,Deflatores!G4,Funções!$H$8:$H$744)</f>
        <v>686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686</v>
      </c>
      <c r="J10" s="106">
        <f t="shared" ref="J10:J44" si="0">IF($L$11&lt;&gt;0,I10/$L$11,"")</f>
        <v>0.99651365485183041</v>
      </c>
      <c r="L10" s="40" t="s">
        <v>9</v>
      </c>
      <c r="M10" s="54"/>
    </row>
    <row r="11" spans="1:13" ht="13.5" customHeight="1" x14ac:dyDescent="0.35">
      <c r="A11" s="80"/>
      <c r="B11" s="141" t="str">
        <f>""&amp;Deflatores!B5</f>
        <v>Alteração (sem conhecimento do Fator de Impacto)</v>
      </c>
      <c r="C11" s="141"/>
      <c r="D11" s="24" t="str">
        <f>""&amp;Deflatores!G5</f>
        <v>A</v>
      </c>
      <c r="E11" s="102">
        <f>IF(D11="","",COUNTIF(Funções!C$8:C$744,D11))</f>
        <v>0</v>
      </c>
      <c r="F11" s="103">
        <f>SUMIF(Funções!$C$8:$C$744,Deflatores!G5,Funções!$H$8:$H$744)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>
        <f t="shared" si="0"/>
        <v>0</v>
      </c>
      <c r="K11" s="92"/>
      <c r="L11" s="41">
        <f>Contagem!Q6</f>
        <v>688.4</v>
      </c>
      <c r="M11" s="54"/>
    </row>
    <row r="12" spans="1:13" ht="13.5" customHeight="1" x14ac:dyDescent="0.35">
      <c r="A12" s="80"/>
      <c r="B12" s="141" t="str">
        <f>""&amp;Deflatores!B6</f>
        <v>Exclusão</v>
      </c>
      <c r="C12" s="141"/>
      <c r="D12" s="24" t="str">
        <f>""&amp;Deflatores!G6</f>
        <v>E</v>
      </c>
      <c r="E12" s="102">
        <f>IF(D12="","",COUNTIF(Funções!C$8:C$744,D12))</f>
        <v>2</v>
      </c>
      <c r="F12" s="103">
        <f>SUMIF(Funções!$C$8:$C$744,Deflatores!G6,Funções!$H$8:$H$744)</f>
        <v>6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2.4000000000000004</v>
      </c>
      <c r="J12" s="106">
        <f t="shared" si="0"/>
        <v>3.4863451481696693E-3</v>
      </c>
      <c r="K12" s="92"/>
      <c r="L12" s="93"/>
      <c r="M12" s="54"/>
    </row>
    <row r="13" spans="1:13" ht="13.5" customHeight="1" x14ac:dyDescent="0.35">
      <c r="A13" s="80"/>
      <c r="B13" s="141" t="str">
        <f>""&amp;Deflatores!B7</f>
        <v>Alteração (50%) de função desenvolvida ou já alterada pela empresa atual</v>
      </c>
      <c r="C13" s="141"/>
      <c r="D13" s="24" t="str">
        <f>""&amp;Deflatores!G7</f>
        <v>A50</v>
      </c>
      <c r="E13" s="102">
        <f>IF(D13="","",COUNTIF(Funções!C$8:C$744,D13))</f>
        <v>0</v>
      </c>
      <c r="F13" s="103">
        <f>SUMIF(Funções!$C$8:$C$744,Deflatores!G7,Funções!$H$8:$H$744)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>
        <f t="shared" si="0"/>
        <v>0</v>
      </c>
      <c r="K13" s="92"/>
      <c r="L13" s="40" t="s">
        <v>282</v>
      </c>
      <c r="M13" s="54"/>
    </row>
    <row r="14" spans="1:13" ht="13.5" customHeight="1" x14ac:dyDescent="0.35">
      <c r="A14" s="80"/>
      <c r="B14" s="141" t="str">
        <f>""&amp;Deflatores!B8</f>
        <v>Alteração (75%) de função não desenv. e ainda não alterada pela empresa atual</v>
      </c>
      <c r="C14" s="141"/>
      <c r="D14" s="24" t="str">
        <f>""&amp;Deflatores!G8</f>
        <v>A75</v>
      </c>
      <c r="E14" s="102">
        <f>IF(D14="","",COUNTIF(Funções!C$8:C$744,D14))</f>
        <v>0</v>
      </c>
      <c r="F14" s="103">
        <f>SUMIF(Funções!$C$8:$C$744,Deflatores!G8,Funções!$H$8:$H$744)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>
        <f t="shared" si="0"/>
        <v>0</v>
      </c>
      <c r="L14" s="41">
        <f>Contagem!Q4</f>
        <v>692</v>
      </c>
      <c r="M14" s="54"/>
    </row>
    <row r="15" spans="1:13" ht="13.5" customHeight="1" x14ac:dyDescent="0.25">
      <c r="A15" s="80"/>
      <c r="B15" s="141" t="str">
        <f>""&amp;Deflatores!B9</f>
        <v>Alteração (75%+15%): o mesmo acima + redocumentar a função</v>
      </c>
      <c r="C15" s="141"/>
      <c r="D15" s="24" t="str">
        <f>""&amp;Deflatores!G9</f>
        <v>A90</v>
      </c>
      <c r="E15" s="102">
        <f>IF(D15="","",COUNTIF(Funções!C$8:C$744,D15))</f>
        <v>0</v>
      </c>
      <c r="F15" s="103">
        <f>SUMIF(Funções!$C$8:$C$744,Deflatores!G9,Funções!$H$8:$H$744)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>
        <f t="shared" si="0"/>
        <v>0</v>
      </c>
      <c r="M15" s="81"/>
    </row>
    <row r="16" spans="1:13" ht="13.5" customHeight="1" x14ac:dyDescent="0.25">
      <c r="A16" s="80"/>
      <c r="B16" s="141" t="str">
        <f>""&amp;Deflatores!B10</f>
        <v>Migração de Dados</v>
      </c>
      <c r="C16" s="141"/>
      <c r="D16" s="24" t="str">
        <f>""&amp;Deflatores!G10</f>
        <v>PMD</v>
      </c>
      <c r="E16" s="102">
        <f>IF(D16="","",COUNTIF(Funções!C$8:C$744,D16))</f>
        <v>0</v>
      </c>
      <c r="F16" s="103">
        <f>SUMIF(Funções!$C$8:$C$744,Deflatores!G10,Funções!$H$8:$H$744)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>
        <f t="shared" si="0"/>
        <v>0</v>
      </c>
      <c r="M16" s="81"/>
    </row>
    <row r="17" spans="1:13" ht="13.5" customHeight="1" x14ac:dyDescent="0.25">
      <c r="A17" s="80"/>
      <c r="B17" s="141" t="str">
        <f>""&amp;Deflatores!B11</f>
        <v>Corretiva (sem conhecimento do Fator de Impacto)</v>
      </c>
      <c r="C17" s="141"/>
      <c r="D17" s="24" t="str">
        <f>""&amp;Deflatores!G11</f>
        <v>COR</v>
      </c>
      <c r="E17" s="102">
        <f>IF(D17="","",COUNTIF(Funções!C$8:C$744,D17))</f>
        <v>0</v>
      </c>
      <c r="F17" s="103">
        <f>SUMIF(Funções!$C$8:$C$744,Deflatores!G11,Funções!$H$8:$H$744)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>
        <f>IF($L$11&lt;&gt;0,I17/$L$11,"")</f>
        <v>0</v>
      </c>
      <c r="M17" s="81"/>
    </row>
    <row r="18" spans="1:13" ht="13.5" customHeight="1" x14ac:dyDescent="0.25">
      <c r="A18" s="80"/>
      <c r="B18" s="141" t="str">
        <f>""&amp;Deflatores!B12</f>
        <v>Corretiva (50%) - Fora da garantia (mesma empresa)</v>
      </c>
      <c r="C18" s="141"/>
      <c r="D18" s="24" t="str">
        <f>""&amp;Deflatores!G12</f>
        <v>COR50</v>
      </c>
      <c r="E18" s="102">
        <f>IF(D18="","",COUNTIF(Funções!C$8:C$744,D18))</f>
        <v>0</v>
      </c>
      <c r="F18" s="103">
        <f>SUMIF(Funções!$C$8:$C$744,Deflatores!G12,Funções!$H$8:$H$744)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>
        <f t="shared" si="0"/>
        <v>0</v>
      </c>
      <c r="M18" s="81"/>
    </row>
    <row r="19" spans="1:13" ht="13.5" customHeight="1" x14ac:dyDescent="0.25">
      <c r="A19" s="80"/>
      <c r="B19" s="141" t="str">
        <f>""&amp;Deflatores!B13</f>
        <v>Corretiva (75%) - Fora da garantia (outra empresa)</v>
      </c>
      <c r="C19" s="141"/>
      <c r="D19" s="24" t="str">
        <f>""&amp;Deflatores!G13</f>
        <v>COR75</v>
      </c>
      <c r="E19" s="102">
        <f>IF(D19="","",COUNTIF(Funções!C$8:C$744,D19))</f>
        <v>0</v>
      </c>
      <c r="F19" s="103">
        <f>SUMIF(Funções!$C$8:$C$744,Deflatores!G13,Funções!$H$8:$H$744)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>
        <f t="shared" si="0"/>
        <v>0</v>
      </c>
      <c r="M19" s="81"/>
    </row>
    <row r="20" spans="1:13" ht="13.5" customHeight="1" x14ac:dyDescent="0.25">
      <c r="A20" s="80"/>
      <c r="B20" s="141" t="str">
        <f>""&amp;Deflatores!B14</f>
        <v>Corretiva (75%+15%) - Fora da garantia (outra empresa) + Redocumentação</v>
      </c>
      <c r="C20" s="141"/>
      <c r="D20" s="24" t="str">
        <f>""&amp;Deflatores!G14</f>
        <v>COR90</v>
      </c>
      <c r="E20" s="102">
        <f>IF(D20="","",COUNTIF(Funções!C$8:C$744,D20))</f>
        <v>0</v>
      </c>
      <c r="F20" s="103">
        <f>SUMIF(Funções!$C$8:$C$744,Deflatores!G14,Funções!$H$8:$H$744)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>
        <f>IF($L$11&lt;&gt;0,I20/$L$11,"")</f>
        <v>0</v>
      </c>
      <c r="M20" s="81"/>
    </row>
    <row r="21" spans="1:13" ht="13.5" customHeight="1" x14ac:dyDescent="0.25">
      <c r="A21" s="80"/>
      <c r="B21" s="141" t="str">
        <f>""&amp;Deflatores!B15</f>
        <v>Corretiva em Garantia</v>
      </c>
      <c r="C21" s="141"/>
      <c r="D21" s="24" t="str">
        <f>""&amp;Deflatores!G15</f>
        <v>GAR</v>
      </c>
      <c r="E21" s="102">
        <f>IF(D21="","",COUNTIF(Funções!C$8:C$744,D21))</f>
        <v>0</v>
      </c>
      <c r="F21" s="103">
        <f>SUMIF(Funções!$C$8:$C$744,Deflatores!G15,Funções!$H$8:$H$744)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>
        <f>IF($L$11&lt;&gt;0,I21/$L$11,"")</f>
        <v>0</v>
      </c>
      <c r="M21" s="81"/>
    </row>
    <row r="22" spans="1:13" ht="13.5" customHeight="1" x14ac:dyDescent="0.25">
      <c r="A22" s="80"/>
      <c r="B22" s="141" t="str">
        <f>""&amp;Deflatores!B16</f>
        <v>Mudança de Plataforma - Linguagem de Programação</v>
      </c>
      <c r="C22" s="141"/>
      <c r="D22" s="24" t="str">
        <f>""&amp;Deflatores!G16</f>
        <v>MLP</v>
      </c>
      <c r="E22" s="102">
        <f>IF(D22="","",COUNTIF(Funções!C$8:C$744,D22))</f>
        <v>0</v>
      </c>
      <c r="F22" s="103">
        <f>SUMIF(Funções!$C$8:$C$744,Deflatores!G16,Funções!$H$8:$H$744)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>
        <f t="shared" si="0"/>
        <v>0</v>
      </c>
      <c r="M22" s="81"/>
    </row>
    <row r="23" spans="1:13" ht="13.5" customHeight="1" x14ac:dyDescent="0.25">
      <c r="A23" s="80"/>
      <c r="B23" s="141" t="str">
        <f>""&amp;Deflatores!B17</f>
        <v>Mudança de Plataforma - Banco de Dados (outro paradigma)</v>
      </c>
      <c r="C23" s="141"/>
      <c r="D23" s="24" t="str">
        <f>""&amp;Deflatores!G17</f>
        <v>MBO</v>
      </c>
      <c r="E23" s="102">
        <f>IF(D23="","",COUNTIF(Funções!C$8:C$744,D23))</f>
        <v>0</v>
      </c>
      <c r="F23" s="103">
        <f>SUMIF(Funções!$C$8:$C$744,Deflatores!G17,Funções!$H$8:$H$744)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>
        <f t="shared" si="0"/>
        <v>0</v>
      </c>
      <c r="M23" s="81"/>
    </row>
    <row r="24" spans="1:13" ht="13.5" customHeight="1" x14ac:dyDescent="0.25">
      <c r="A24" s="80"/>
      <c r="B24" s="141" t="str">
        <f>""&amp;Deflatores!B18</f>
        <v>Mudança de Plataforma - Banco de Dados (mesmo paradigma com alterações)</v>
      </c>
      <c r="C24" s="141"/>
      <c r="D24" s="24" t="str">
        <f>""&amp;Deflatores!G18</f>
        <v>MBM</v>
      </c>
      <c r="E24" s="102">
        <f>IF(D24="","",COUNTIF(Funções!C$8:C$744,D24))</f>
        <v>0</v>
      </c>
      <c r="F24" s="103">
        <f>SUMIF(Funções!$C$8:$C$744,Deflatores!G18,Funções!$H$8:$H$744)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>
        <f t="shared" si="0"/>
        <v>0</v>
      </c>
      <c r="K24" s="92"/>
      <c r="M24" s="81"/>
    </row>
    <row r="25" spans="1:13" ht="13.5" customHeight="1" x14ac:dyDescent="0.25">
      <c r="A25" s="80"/>
      <c r="B25" s="141" t="str">
        <f>""&amp;Deflatores!B19</f>
        <v>Atualização de Versão – Linguagem de Programação</v>
      </c>
      <c r="C25" s="141"/>
      <c r="D25" s="24" t="str">
        <f>""&amp;Deflatores!G19</f>
        <v>ALP</v>
      </c>
      <c r="E25" s="102">
        <f>IF(D25="","",COUNTIF(Funções!C$8:C$744,D25))</f>
        <v>0</v>
      </c>
      <c r="F25" s="103">
        <f>SUMIF(Funções!$C$8:$C$744,Deflatores!G19,Funções!$H$8:$H$744)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>
        <f t="shared" si="0"/>
        <v>0</v>
      </c>
      <c r="K25" s="92"/>
      <c r="M25" s="81"/>
    </row>
    <row r="26" spans="1:13" ht="13.5" customHeight="1" x14ac:dyDescent="0.25">
      <c r="A26" s="80"/>
      <c r="B26" s="141" t="str">
        <f>""&amp;Deflatores!B20</f>
        <v>Atualização de Versão – Browser</v>
      </c>
      <c r="C26" s="141"/>
      <c r="D26" s="24" t="str">
        <f>""&amp;Deflatores!G20</f>
        <v>AVB</v>
      </c>
      <c r="E26" s="102">
        <f>IF(D26="","",COUNTIF(Funções!C$8:C$744,D26))</f>
        <v>0</v>
      </c>
      <c r="F26" s="103">
        <f>SUMIF(Funções!$C$8:$C$744,Deflatores!G20,Funções!$H$8:$H$744)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>
        <f t="shared" si="0"/>
        <v>0</v>
      </c>
      <c r="K26" s="92"/>
      <c r="M26" s="81"/>
    </row>
    <row r="27" spans="1:13" ht="13.5" customHeight="1" x14ac:dyDescent="0.25">
      <c r="A27" s="80"/>
      <c r="B27" s="141" t="str">
        <f>""&amp;Deflatores!B21</f>
        <v>Atualização de Versão – Banco de Dados</v>
      </c>
      <c r="C27" s="141"/>
      <c r="D27" s="24" t="str">
        <f>""&amp;Deflatores!G21</f>
        <v>ABD</v>
      </c>
      <c r="E27" s="102">
        <f>IF(D27="","",COUNTIF(Funções!C$8:C$744,D27))</f>
        <v>0</v>
      </c>
      <c r="F27" s="103">
        <f>SUMIF(Funções!$C$8:$C$744,Deflatores!G21,Funções!$H$8:$H$744)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>
        <f t="shared" si="0"/>
        <v>0</v>
      </c>
      <c r="K27" s="92"/>
      <c r="M27" s="81"/>
    </row>
    <row r="28" spans="1:13" ht="13.5" customHeight="1" x14ac:dyDescent="0.25">
      <c r="A28" s="80"/>
      <c r="B28" s="141" t="str">
        <f>""&amp;Deflatores!B22</f>
        <v>Manutenção Cosmética</v>
      </c>
      <c r="C28" s="141"/>
      <c r="D28" s="24" t="str">
        <f>""&amp;Deflatores!G22</f>
        <v>COS</v>
      </c>
      <c r="E28" s="102">
        <f>IF(D28="","",COUNTIF(Funções!C$8:C$744,D28))</f>
        <v>0</v>
      </c>
      <c r="F28" s="103">
        <f>SUMIF(Funções!$C$8:$C$744,Deflatores!G22,Funções!$H$8:$H$744)</f>
        <v>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0</v>
      </c>
      <c r="J28" s="106">
        <f t="shared" si="0"/>
        <v>0</v>
      </c>
      <c r="M28" s="81"/>
    </row>
    <row r="29" spans="1:13" ht="27" customHeight="1" x14ac:dyDescent="0.25">
      <c r="A29" s="80"/>
      <c r="B29" s="166" t="str">
        <f>""&amp;Deflatores!B23</f>
        <v>Adaptação em Funcionalidades sem Alteração de Requisitos Funcionais
(sem conhecimento do Fator de Impacto)</v>
      </c>
      <c r="C29" s="168"/>
      <c r="D29" s="24" t="str">
        <f>""&amp;Deflatores!G23</f>
        <v>ARN</v>
      </c>
      <c r="E29" s="102">
        <f>IF(D29="","",COUNTIF(Funções!C$8:C$744,D29))</f>
        <v>0</v>
      </c>
      <c r="F29" s="103">
        <f>SUMIF(Funções!$C$8:$C$744,Deflatores!G23,Funções!$H$8:$H$744)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>
        <f>IF($L$11&lt;&gt;0,I29/$L$11,"")</f>
        <v>0</v>
      </c>
      <c r="M29" s="81"/>
    </row>
    <row r="30" spans="1:13" ht="27" customHeight="1" x14ac:dyDescent="0.25">
      <c r="A30" s="80"/>
      <c r="B30" s="166" t="str">
        <f>""&amp;Deflatores!B24</f>
        <v>Adaptação em Funcionalidades sem Alteração de Requisitos Funcionais (50%)
(em função desenvolvida ou já alterada pela empresa atual)</v>
      </c>
      <c r="C30" s="168"/>
      <c r="D30" s="24" t="str">
        <f>""&amp;Deflatores!G24</f>
        <v>ARN50</v>
      </c>
      <c r="E30" s="102">
        <f>IF(D30="","",COUNTIF(Funções!C$8:C$744,D30))</f>
        <v>0</v>
      </c>
      <c r="F30" s="103">
        <f>SUMIF(Funções!$C$8:$C$744,Deflatores!G24,Funções!$H$8:$H$744)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>
        <f t="shared" si="0"/>
        <v>0</v>
      </c>
      <c r="M30" s="81"/>
    </row>
    <row r="31" spans="1:13" ht="27" customHeight="1" x14ac:dyDescent="0.25">
      <c r="A31" s="80"/>
      <c r="B31" s="166" t="str">
        <f>""&amp;Deflatores!B25</f>
        <v>Adaptação em Funcionalidades sem Alteração de Requisitos Funcionais (75%)
(em função não desenvolvida e ainda não alterada pela empresa atual)</v>
      </c>
      <c r="C31" s="168"/>
      <c r="D31" s="24" t="str">
        <f>""&amp;Deflatores!G25</f>
        <v>ARN75</v>
      </c>
      <c r="E31" s="102">
        <f>IF(D31="","",COUNTIF(Funções!C$8:C$744,D31))</f>
        <v>0</v>
      </c>
      <c r="F31" s="103">
        <f>SUMIF(Funções!$C$8:$C$744,Deflatores!G25,Funções!$H$8:$H$744)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>
        <f t="shared" si="0"/>
        <v>0</v>
      </c>
      <c r="M31" s="81"/>
    </row>
    <row r="32" spans="1:13" ht="13.5" customHeight="1" x14ac:dyDescent="0.25">
      <c r="A32" s="80"/>
      <c r="B32" s="141" t="str">
        <f>""&amp;Deflatores!B26</f>
        <v>Atualização de Dados sem Consulta Prévia</v>
      </c>
      <c r="C32" s="141"/>
      <c r="D32" s="24" t="str">
        <f>""&amp;Deflatores!G26</f>
        <v>ADS</v>
      </c>
      <c r="E32" s="102">
        <f>IF(D32="","",COUNTIF(Funções!C$8:C$744,D32))</f>
        <v>0</v>
      </c>
      <c r="F32" s="103">
        <f>SUMIF(Funções!$C$8:$C$744,Deflatores!G26,Funções!$H$8:$H$744)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>
        <f t="shared" si="0"/>
        <v>0</v>
      </c>
      <c r="M32" s="81"/>
    </row>
    <row r="33" spans="1:13" ht="13.5" customHeight="1" x14ac:dyDescent="0.25">
      <c r="A33" s="80"/>
      <c r="B33" s="141" t="str">
        <f>""&amp;Deflatores!B27</f>
        <v>Consulta Prévia sem Atualização</v>
      </c>
      <c r="C33" s="141"/>
      <c r="D33" s="24" t="str">
        <f>""&amp;Deflatores!G27</f>
        <v>CPA</v>
      </c>
      <c r="E33" s="102">
        <f>IF(D33="","",COUNTIF(Funções!C$8:C$744,D33))</f>
        <v>0</v>
      </c>
      <c r="F33" s="103">
        <f>SUMIF(Funções!$C$8:$C$744,Deflatores!G27,Funções!$H$8:$H$744)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>
        <f t="shared" si="0"/>
        <v>0</v>
      </c>
      <c r="M33" s="81"/>
    </row>
    <row r="34" spans="1:13" ht="13.5" customHeight="1" x14ac:dyDescent="0.25">
      <c r="A34" s="80"/>
      <c r="B34" s="141" t="str">
        <f>""&amp;Deflatores!B28</f>
        <v>Atualização de Dados com Consulta Prévia</v>
      </c>
      <c r="C34" s="141"/>
      <c r="D34" s="24" t="str">
        <f>""&amp;Deflatores!G28</f>
        <v>ADC</v>
      </c>
      <c r="E34" s="102">
        <f>IF(D34="","",COUNTIF(Funções!C$8:C$744,D34))</f>
        <v>0</v>
      </c>
      <c r="F34" s="103">
        <f>SUMIF(Funções!$C$8:$C$744,Deflatores!G28,Funções!$H$8:$H$744)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>
        <f t="shared" si="0"/>
        <v>0</v>
      </c>
      <c r="M34" s="81"/>
    </row>
    <row r="35" spans="1:13" ht="13.5" customHeight="1" x14ac:dyDescent="0.25">
      <c r="A35" s="80"/>
      <c r="B35" s="141" t="str">
        <f>""&amp;Deflatores!B29</f>
        <v>Apuração Especial – Geração de Relatórios</v>
      </c>
      <c r="C35" s="141"/>
      <c r="D35" s="24" t="str">
        <f>""&amp;Deflatores!G29</f>
        <v>AGR</v>
      </c>
      <c r="E35" s="102">
        <f>IF(D35="","",COUNTIF(Funções!C$8:C$744,D35))</f>
        <v>0</v>
      </c>
      <c r="F35" s="103">
        <f>SUMIF(Funções!$C$8:$C$744,Deflatores!G29,Funções!$H$8:$H$744)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>
        <f t="shared" si="0"/>
        <v>0</v>
      </c>
      <c r="M35" s="81"/>
    </row>
    <row r="36" spans="1:13" ht="13.5" customHeight="1" x14ac:dyDescent="0.25">
      <c r="A36" s="80"/>
      <c r="B36" s="141" t="str">
        <f>""&amp;Deflatores!B30</f>
        <v>Apuração Especial – Reexecução</v>
      </c>
      <c r="C36" s="141"/>
      <c r="D36" s="24" t="str">
        <f>""&amp;Deflatores!G30</f>
        <v>AER</v>
      </c>
      <c r="E36" s="102">
        <f>IF(D36="","",COUNTIF(Funções!C$8:C$744,D36))</f>
        <v>0</v>
      </c>
      <c r="F36" s="103">
        <f>SUMIF(Funções!$C$8:$C$744,Deflatores!G30,Funções!$H$8:$H$744)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>
        <f t="shared" si="0"/>
        <v>0</v>
      </c>
      <c r="M36" s="81"/>
    </row>
    <row r="37" spans="1:13" ht="13.5" customHeight="1" x14ac:dyDescent="0.25">
      <c r="A37" s="80"/>
      <c r="B37" s="141" t="str">
        <f>""&amp;Deflatores!B31</f>
        <v>Atualização de Dados</v>
      </c>
      <c r="C37" s="141"/>
      <c r="D37" s="24" t="str">
        <f>""&amp;Deflatores!G31</f>
        <v>ATD</v>
      </c>
      <c r="E37" s="102">
        <f>IF(D37="","",COUNTIF(Funções!C$8:C$744,D37))</f>
        <v>0</v>
      </c>
      <c r="F37" s="103">
        <f>SUMIF(Funções!$C$8:$C$744,Deflatores!G31,Funções!$H$8:$H$744)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>
        <f t="shared" si="0"/>
        <v>0</v>
      </c>
      <c r="M37" s="81"/>
    </row>
    <row r="38" spans="1:13" ht="13.5" customHeight="1" x14ac:dyDescent="0.25">
      <c r="A38" s="80"/>
      <c r="B38" s="141" t="str">
        <f>""&amp;Deflatores!B32</f>
        <v>Manutenção de Documentação de Sistemas Legados</v>
      </c>
      <c r="C38" s="141"/>
      <c r="D38" s="24" t="str">
        <f>""&amp;Deflatores!G32</f>
        <v>MSL</v>
      </c>
      <c r="E38" s="102">
        <f>IF(D38="","",COUNTIF(Funções!C$8:C$744,D38))</f>
        <v>0</v>
      </c>
      <c r="F38" s="103">
        <f>SUMIF(Funções!$C$8:$C$744,Deflatores!G32,Funções!$H$8:$H$744)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>
        <f>IF($L$11&lt;&gt;0,I38/$L$11,"")</f>
        <v>0</v>
      </c>
      <c r="M38" s="81"/>
    </row>
    <row r="39" spans="1:13" ht="13.5" customHeight="1" x14ac:dyDescent="0.25">
      <c r="A39" s="80"/>
      <c r="B39" s="141" t="str">
        <f>""&amp;Deflatores!B33</f>
        <v>Verificação de Erros (Sem Documentação de Teste existente)</v>
      </c>
      <c r="C39" s="141"/>
      <c r="D39" s="24" t="str">
        <f>""&amp;Deflatores!G33</f>
        <v>VES</v>
      </c>
      <c r="E39" s="102">
        <f>IF(D39="","",COUNTIF(Funções!C$8:C$744,D39))</f>
        <v>0</v>
      </c>
      <c r="F39" s="103">
        <f>SUMIF(Funções!$C$8:$C$744,Deflatores!G33,Funções!$H$8:$H$744)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>
        <f>IF($L$11&lt;&gt;0,I39/$L$11,"")</f>
        <v>0</v>
      </c>
      <c r="M39" s="81"/>
    </row>
    <row r="40" spans="1:13" ht="13.5" customHeight="1" x14ac:dyDescent="0.25">
      <c r="A40" s="80"/>
      <c r="B40" s="141" t="str">
        <f>""&amp;Deflatores!B34</f>
        <v>Verificação de Erros (Com Documentação de Teste existente)</v>
      </c>
      <c r="C40" s="141"/>
      <c r="D40" s="24" t="str">
        <f>""&amp;Deflatores!G34</f>
        <v>VEC</v>
      </c>
      <c r="E40" s="102">
        <f>IF(D40="","",COUNTIF(Funções!C$8:C$744,D40))</f>
        <v>0</v>
      </c>
      <c r="F40" s="103">
        <f>SUMIF(Funções!$C$8:$C$744,Deflatores!G34,Funções!$H$8:$H$744)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>
        <f>IF($L$11&lt;&gt;0,I40/$L$11,"")</f>
        <v>0</v>
      </c>
      <c r="M40" s="81"/>
    </row>
    <row r="41" spans="1:13" ht="13.5" customHeight="1" x14ac:dyDescent="0.25">
      <c r="A41" s="80"/>
      <c r="B41" s="141" t="str">
        <f>""&amp;Deflatores!B35</f>
        <v>Pontos de Função de Teste</v>
      </c>
      <c r="C41" s="141"/>
      <c r="D41" s="24" t="str">
        <f>""&amp;Deflatores!G35</f>
        <v>PFT</v>
      </c>
      <c r="E41" s="102">
        <f>IF(D41="","",COUNTIF(Funções!C$8:C$744,D41))</f>
        <v>0</v>
      </c>
      <c r="F41" s="103">
        <f>SUMIF(Funções!$C$8:$C$744,Deflatores!G35,Funções!$H$8:$H$744)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>
        <f>IF($L$11&lt;&gt;0,I41/$L$11,"")</f>
        <v>0</v>
      </c>
      <c r="M41" s="81"/>
    </row>
    <row r="42" spans="1:13" ht="13.5" customHeight="1" x14ac:dyDescent="0.25">
      <c r="A42" s="80"/>
      <c r="B42" s="141" t="str">
        <f>""&amp;Deflatores!B36</f>
        <v>Componente Interno Reusável</v>
      </c>
      <c r="C42" s="141"/>
      <c r="D42" s="24" t="str">
        <f>""&amp;Deflatores!G36</f>
        <v>CIR</v>
      </c>
      <c r="E42" s="102">
        <f>IF(D42="","",COUNTIF(Funções!C$8:C$744,D42))</f>
        <v>0</v>
      </c>
      <c r="F42" s="103">
        <f>SUMIF(Funções!$C$8:$C$744,Deflatores!G36,Funções!$H$8:$H$744)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>
        <f t="shared" si="0"/>
        <v>0</v>
      </c>
      <c r="M42" s="81"/>
    </row>
    <row r="43" spans="1:13" ht="13.5" customHeight="1" x14ac:dyDescent="0.25">
      <c r="A43" s="80"/>
      <c r="B43" s="141" t="str">
        <f>""&amp;Deflatores!B37</f>
        <v/>
      </c>
      <c r="C43" s="141"/>
      <c r="D43" s="24" t="str">
        <f>""&amp;Deflatores!G37</f>
        <v xml:space="preserve">           .</v>
      </c>
      <c r="E43" s="102">
        <f>IF(D43="","",COUNTIF(Funções!C$8:C$744,D43))</f>
        <v>0</v>
      </c>
      <c r="F43" s="103">
        <f>SUMIF(Funções!$C$8:$C$744,Deflatores!G37,Funções!$H$8:$H$744)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>
        <f t="shared" si="0"/>
        <v>0</v>
      </c>
      <c r="M43" s="81"/>
    </row>
    <row r="44" spans="1:13" ht="13.5" customHeight="1" x14ac:dyDescent="0.25">
      <c r="A44" s="80"/>
      <c r="B44" s="141" t="str">
        <f>""&amp;Deflatores!B38</f>
        <v/>
      </c>
      <c r="C44" s="141"/>
      <c r="D44" s="24" t="str">
        <f>""&amp;Deflatores!G38</f>
        <v xml:space="preserve">           .</v>
      </c>
      <c r="E44" s="102">
        <f>IF(D44="","",COUNTIF(Funções!C$8:C$744,D44))</f>
        <v>0</v>
      </c>
      <c r="F44" s="103">
        <f>SUMIF(Funções!$C$8:$C$744,Deflatores!G38,Funções!$H$8:$H$744)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>
        <f t="shared" si="0"/>
        <v>0</v>
      </c>
      <c r="M44" s="81"/>
    </row>
    <row r="45" spans="1:13" ht="13.5" x14ac:dyDescent="0.35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 x14ac:dyDescent="0.35">
      <c r="A46" s="80"/>
      <c r="B46" s="182" t="s">
        <v>283</v>
      </c>
      <c r="C46" s="182"/>
      <c r="D46" s="182"/>
      <c r="E46" s="43" t="s">
        <v>248</v>
      </c>
      <c r="F46" s="44"/>
      <c r="G46" s="42"/>
      <c r="H46" s="43" t="s">
        <v>280</v>
      </c>
      <c r="I46" s="43" t="s">
        <v>9</v>
      </c>
      <c r="J46" s="43" t="s">
        <v>281</v>
      </c>
      <c r="M46" s="81"/>
    </row>
    <row r="47" spans="1:13" ht="13.5" customHeight="1" x14ac:dyDescent="0.35">
      <c r="A47" s="80"/>
      <c r="B47" s="141" t="str">
        <f>""&amp;Deflatores!B42</f>
        <v>Páginas Estáticas</v>
      </c>
      <c r="C47" s="141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>
        <f t="shared" ref="J47:J69" si="2">IF(ISNUMBER(I47),IF($L$11&lt;&gt;0,I47/$L$11,""),"")</f>
        <v>0</v>
      </c>
      <c r="M47" s="81"/>
    </row>
    <row r="48" spans="1:13" ht="13.5" customHeight="1" x14ac:dyDescent="0.35">
      <c r="A48" s="80"/>
      <c r="B48" s="141" t="str">
        <f>""&amp;Deflatores!B43</f>
        <v>Manutenção Cosmética (atrelada a algo não funcional)</v>
      </c>
      <c r="C48" s="141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>
        <f t="shared" si="2"/>
        <v>0</v>
      </c>
      <c r="M48" s="81"/>
    </row>
    <row r="49" spans="1:13" ht="13.5" x14ac:dyDescent="0.35">
      <c r="A49" s="80"/>
      <c r="B49" s="141" t="str">
        <f>""&amp;Deflatores!B44</f>
        <v>Dados de Código</v>
      </c>
      <c r="C49" s="141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>
        <f t="shared" si="2"/>
        <v>0</v>
      </c>
      <c r="M49" s="81"/>
    </row>
    <row r="50" spans="1:13" ht="13.5" x14ac:dyDescent="0.35">
      <c r="A50" s="80"/>
      <c r="B50" s="141" t="str">
        <f>""&amp;Deflatores!B45</f>
        <v/>
      </c>
      <c r="C50" s="141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5" x14ac:dyDescent="0.35">
      <c r="A51" s="80"/>
      <c r="B51" s="141" t="str">
        <f>""&amp;Deflatores!B46</f>
        <v/>
      </c>
      <c r="C51" s="141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5" x14ac:dyDescent="0.35">
      <c r="A52" s="80"/>
      <c r="B52" s="141" t="str">
        <f>""&amp;Deflatores!B47</f>
        <v/>
      </c>
      <c r="C52" s="141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5" x14ac:dyDescent="0.35">
      <c r="A53" s="80"/>
      <c r="B53" s="141" t="str">
        <f>""&amp;Deflatores!B48</f>
        <v/>
      </c>
      <c r="C53" s="141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5" x14ac:dyDescent="0.35">
      <c r="A54" s="80"/>
      <c r="B54" s="141" t="str">
        <f>""&amp;Deflatores!B49</f>
        <v/>
      </c>
      <c r="C54" s="141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5" x14ac:dyDescent="0.35">
      <c r="A55" s="80"/>
      <c r="B55" s="141" t="str">
        <f>""&amp;Deflatores!B50</f>
        <v/>
      </c>
      <c r="C55" s="141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5" x14ac:dyDescent="0.35">
      <c r="A56" s="80"/>
      <c r="B56" s="141" t="str">
        <f>""&amp;Deflatores!B51</f>
        <v/>
      </c>
      <c r="C56" s="141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5" x14ac:dyDescent="0.35">
      <c r="A57" s="80"/>
      <c r="B57" s="141" t="str">
        <f>""&amp;Deflatores!B52</f>
        <v/>
      </c>
      <c r="C57" s="141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5" x14ac:dyDescent="0.35">
      <c r="A58" s="80"/>
      <c r="B58" s="141" t="str">
        <f>""&amp;Deflatores!B53</f>
        <v/>
      </c>
      <c r="C58" s="141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5" x14ac:dyDescent="0.35">
      <c r="A59" s="80"/>
      <c r="B59" s="141" t="str">
        <f>""&amp;Deflatores!B54</f>
        <v/>
      </c>
      <c r="C59" s="141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5" x14ac:dyDescent="0.35">
      <c r="A60" s="80"/>
      <c r="B60" s="141" t="str">
        <f>""&amp;Deflatores!B55</f>
        <v/>
      </c>
      <c r="C60" s="141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5" x14ac:dyDescent="0.35">
      <c r="A61" s="80"/>
      <c r="B61" s="141" t="str">
        <f>""&amp;Deflatores!B56</f>
        <v/>
      </c>
      <c r="C61" s="141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5" x14ac:dyDescent="0.35">
      <c r="A62" s="80"/>
      <c r="B62" s="141" t="str">
        <f>""&amp;Deflatores!B57</f>
        <v/>
      </c>
      <c r="C62" s="141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5" x14ac:dyDescent="0.35">
      <c r="A63" s="80"/>
      <c r="B63" s="141" t="str">
        <f>""&amp;Deflatores!B58</f>
        <v/>
      </c>
      <c r="C63" s="141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5" x14ac:dyDescent="0.35">
      <c r="A64" s="80"/>
      <c r="B64" s="141" t="str">
        <f>""&amp;Deflatores!B59</f>
        <v/>
      </c>
      <c r="C64" s="141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5" x14ac:dyDescent="0.35">
      <c r="A65" s="80"/>
      <c r="B65" s="141" t="str">
        <f>""&amp;Deflatores!B60</f>
        <v/>
      </c>
      <c r="C65" s="141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5" x14ac:dyDescent="0.35">
      <c r="A66" s="80"/>
      <c r="B66" s="141" t="str">
        <f>""&amp;Deflatores!B61</f>
        <v/>
      </c>
      <c r="C66" s="141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5" x14ac:dyDescent="0.35">
      <c r="A67" s="80"/>
      <c r="B67" s="141" t="str">
        <f>""&amp;Deflatores!B62</f>
        <v/>
      </c>
      <c r="C67" s="141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5" x14ac:dyDescent="0.35">
      <c r="A68" s="80"/>
      <c r="B68" s="141" t="str">
        <f>""&amp;Deflatores!B63</f>
        <v/>
      </c>
      <c r="C68" s="141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5" x14ac:dyDescent="0.35">
      <c r="A69" s="80"/>
      <c r="B69" s="141" t="str">
        <f>""&amp;Deflatores!B64</f>
        <v/>
      </c>
      <c r="C69" s="141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5" x14ac:dyDescent="0.35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16:C16"/>
    <mergeCell ref="B18:C18"/>
    <mergeCell ref="B19:C19"/>
    <mergeCell ref="B22:C22"/>
    <mergeCell ref="B17:C17"/>
    <mergeCell ref="B21:C21"/>
    <mergeCell ref="B20:C20"/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C0D4111719644891596213049875BE" ma:contentTypeVersion="5" ma:contentTypeDescription="Crie um novo documento." ma:contentTypeScope="" ma:versionID="67e6149c045dec9329e1fc660f57b649">
  <xsd:schema xmlns:xsd="http://www.w3.org/2001/XMLSchema" xmlns:xs="http://www.w3.org/2001/XMLSchema" xmlns:p="http://schemas.microsoft.com/office/2006/metadata/properties" xmlns:ns2="bf2ea990-2ca1-4135-a1c9-283655b9ad19" targetNamespace="http://schemas.microsoft.com/office/2006/metadata/properties" ma:root="true" ma:fieldsID="2fe5288c23bb8c6fed08d01a0e910907" ns2:_="">
    <xsd:import namespace="bf2ea990-2ca1-4135-a1c9-283655b9a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ea990-2ca1-4135-a1c9-283655b9a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4B024B-876C-4883-9092-E47F01415F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089BB6A-C0A9-4259-B0B6-7C23882C78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ea990-2ca1-4135-a1c9-283655b9a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36E8EE-F796-40F7-9C57-0E922E94FF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Ana Karyna da Silva Teixeira</cp:lastModifiedBy>
  <cp:revision/>
  <dcterms:created xsi:type="dcterms:W3CDTF">2015-06-26T19:24:40Z</dcterms:created>
  <dcterms:modified xsi:type="dcterms:W3CDTF">2023-12-05T18:48:55Z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0x01010027C0D4111719644891596213049875BE</vt:lpwstr>
  </property>
</Properties>
</file>