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EstaPasta_de_trabalho"/>
  <mc:AlternateContent xmlns:mc="http://schemas.openxmlformats.org/markup-compatibility/2006">
    <mc:Choice Requires="x15">
      <x15ac:absPath xmlns:x15ac="http://schemas.microsoft.com/office/spreadsheetml/2010/11/ac" url="https://crptecnologia-my.sharepoint.com/personal/luana_passos_crptecnologia_com_br/Documents/Documentos/SEPLAG-MT/Medições/"/>
    </mc:Choice>
  </mc:AlternateContent>
  <xr:revisionPtr revIDLastSave="42" documentId="13_ncr:1_{BA8B7935-8357-46C8-8218-62F6C5229D0B}" xr6:coauthVersionLast="47" xr6:coauthVersionMax="47" xr10:uidLastSave="{46875509-2780-4AF1-91C7-E218C04A66E2}"/>
  <bookViews>
    <workbookView xWindow="-108" yWindow="-108" windowWidth="23256" windowHeight="12576" tabRatio="306" activeTab="1" xr2:uid="{00000000-000D-0000-FFFF-FFFF00000000}"/>
  </bookViews>
  <sheets>
    <sheet name="Contagem" sheetId="1" r:id="rId1"/>
    <sheet name="Funções" sheetId="2" r:id="rId2"/>
    <sheet name="Deflatores" sheetId="3" r:id="rId3"/>
    <sheet name="Sumário 1" sheetId="4" r:id="rId4"/>
    <sheet name="Sumário 2" sheetId="5" r:id="rId5"/>
  </sheets>
  <externalReferences>
    <externalReference r:id="rId6"/>
  </externalReferences>
  <definedNames>
    <definedName name="_xlnm._FilterDatabase" localSheetId="1" hidden="1">Funções!$A$7:$O$7</definedName>
    <definedName name="_xlnm.Print_Area" localSheetId="0">Contagem!$A$1:$V$45</definedName>
    <definedName name="TiposDeFuncao" localSheetId="1">Deflatores!$L$37:$L$64</definedName>
    <definedName name="TiposDeManutencao" localSheetId="1">Deflatores!$G$4:$G$38</definedName>
    <definedName name="_xlnm.Print_Titles" localSheetId="1">Funções!$1:$7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35" i="2" l="1"/>
  <c r="L136" i="2"/>
  <c r="L137" i="2"/>
  <c r="L138" i="2"/>
  <c r="L139" i="2"/>
  <c r="L140" i="2"/>
  <c r="L141" i="2"/>
  <c r="L142" i="2"/>
  <c r="L143" i="2"/>
  <c r="L144" i="2"/>
  <c r="L145" i="2"/>
  <c r="L146" i="2"/>
  <c r="L81" i="2" l="1"/>
  <c r="L127" i="2"/>
  <c r="L128" i="2"/>
  <c r="L129" i="2"/>
  <c r="J146" i="2"/>
  <c r="I146" i="2"/>
  <c r="H146" i="2" s="1"/>
  <c r="J145" i="2"/>
  <c r="I145" i="2"/>
  <c r="H145" i="2" s="1"/>
  <c r="J144" i="2"/>
  <c r="I144" i="2"/>
  <c r="H144" i="2" s="1"/>
  <c r="J143" i="2"/>
  <c r="I143" i="2"/>
  <c r="H143" i="2" s="1"/>
  <c r="J142" i="2"/>
  <c r="I142" i="2"/>
  <c r="G142" i="2" s="1"/>
  <c r="J141" i="2"/>
  <c r="I141" i="2"/>
  <c r="F141" i="2" s="1"/>
  <c r="F145" i="2" l="1"/>
  <c r="G141" i="2"/>
  <c r="H141" i="2"/>
  <c r="F146" i="2"/>
  <c r="G146" i="2"/>
  <c r="K144" i="2"/>
  <c r="K145" i="2"/>
  <c r="K143" i="2"/>
  <c r="K146" i="2"/>
  <c r="H142" i="2"/>
  <c r="G145" i="2"/>
  <c r="F144" i="2"/>
  <c r="F143" i="2"/>
  <c r="G144" i="2"/>
  <c r="F142" i="2"/>
  <c r="G143" i="2"/>
  <c r="K141" i="2" l="1"/>
  <c r="K142" i="2"/>
  <c r="J91" i="2" l="1"/>
  <c r="I91" i="2"/>
  <c r="H91" i="2" s="1"/>
  <c r="K91" i="2" l="1"/>
  <c r="L91" i="2"/>
  <c r="F91" i="2"/>
  <c r="G91" i="2"/>
  <c r="J90" i="2"/>
  <c r="I90" i="2"/>
  <c r="G90" i="2" s="1"/>
  <c r="H90" i="2" l="1"/>
  <c r="F90" i="2"/>
  <c r="J200" i="2"/>
  <c r="I200" i="2"/>
  <c r="H200" i="2" s="1"/>
  <c r="J199" i="2"/>
  <c r="I199" i="2"/>
  <c r="H199" i="2" s="1"/>
  <c r="J198" i="2"/>
  <c r="I198" i="2"/>
  <c r="F198" i="2" s="1"/>
  <c r="J197" i="2"/>
  <c r="I197" i="2"/>
  <c r="H197" i="2" s="1"/>
  <c r="J196" i="2"/>
  <c r="I196" i="2"/>
  <c r="H196" i="2" s="1"/>
  <c r="J195" i="2"/>
  <c r="I195" i="2"/>
  <c r="G195" i="2" s="1"/>
  <c r="J194" i="2"/>
  <c r="I194" i="2"/>
  <c r="F194" i="2" s="1"/>
  <c r="J193" i="2"/>
  <c r="I193" i="2"/>
  <c r="H193" i="2" s="1"/>
  <c r="L193" i="2" s="1"/>
  <c r="J192" i="2"/>
  <c r="I192" i="2"/>
  <c r="H192" i="2" s="1"/>
  <c r="J191" i="2"/>
  <c r="I191" i="2"/>
  <c r="H191" i="2" s="1"/>
  <c r="J190" i="2"/>
  <c r="I190" i="2"/>
  <c r="F190" i="2" s="1"/>
  <c r="J189" i="2"/>
  <c r="I189" i="2"/>
  <c r="H189" i="2" s="1"/>
  <c r="J188" i="2"/>
  <c r="I188" i="2"/>
  <c r="H188" i="2" s="1"/>
  <c r="J187" i="2"/>
  <c r="I187" i="2"/>
  <c r="G187" i="2" s="1"/>
  <c r="J186" i="2"/>
  <c r="I186" i="2"/>
  <c r="F186" i="2" s="1"/>
  <c r="J185" i="2"/>
  <c r="I185" i="2"/>
  <c r="H185" i="2" s="1"/>
  <c r="K185" i="2" s="1"/>
  <c r="J184" i="2"/>
  <c r="I184" i="2"/>
  <c r="H184" i="2" s="1"/>
  <c r="L183" i="2"/>
  <c r="J183" i="2"/>
  <c r="I183" i="2"/>
  <c r="G183" i="2" s="1"/>
  <c r="H183" i="2"/>
  <c r="F183" i="2"/>
  <c r="L182" i="2"/>
  <c r="J182" i="2"/>
  <c r="I182" i="2"/>
  <c r="G182" i="2" s="1"/>
  <c r="H182" i="2"/>
  <c r="F182" i="2"/>
  <c r="J181" i="2"/>
  <c r="I181" i="2"/>
  <c r="F181" i="2" s="1"/>
  <c r="J180" i="2"/>
  <c r="I180" i="2"/>
  <c r="H180" i="2" s="1"/>
  <c r="J179" i="2"/>
  <c r="I179" i="2"/>
  <c r="G179" i="2" s="1"/>
  <c r="J178" i="2"/>
  <c r="I178" i="2"/>
  <c r="F178" i="2" s="1"/>
  <c r="J177" i="2"/>
  <c r="I177" i="2"/>
  <c r="H177" i="2" s="1"/>
  <c r="K177" i="2" s="1"/>
  <c r="J176" i="2"/>
  <c r="I176" i="2"/>
  <c r="H176" i="2" s="1"/>
  <c r="J175" i="2"/>
  <c r="I175" i="2"/>
  <c r="H175" i="2" s="1"/>
  <c r="L174" i="2"/>
  <c r="J174" i="2"/>
  <c r="I174" i="2"/>
  <c r="G174" i="2" s="1"/>
  <c r="H174" i="2"/>
  <c r="F174" i="2"/>
  <c r="L173" i="2"/>
  <c r="J173" i="2"/>
  <c r="I173" i="2"/>
  <c r="G173" i="2" s="1"/>
  <c r="H173" i="2"/>
  <c r="F173" i="2"/>
  <c r="J172" i="2"/>
  <c r="I172" i="2"/>
  <c r="H172" i="2" s="1"/>
  <c r="J171" i="2"/>
  <c r="I171" i="2"/>
  <c r="G171" i="2" s="1"/>
  <c r="L170" i="2"/>
  <c r="J170" i="2"/>
  <c r="I170" i="2"/>
  <c r="G170" i="2" s="1"/>
  <c r="H170" i="2"/>
  <c r="F170" i="2"/>
  <c r="L169" i="2"/>
  <c r="J169" i="2"/>
  <c r="I169" i="2"/>
  <c r="G169" i="2" s="1"/>
  <c r="H169" i="2"/>
  <c r="F169" i="2"/>
  <c r="J168" i="2"/>
  <c r="I168" i="2"/>
  <c r="H168" i="2" s="1"/>
  <c r="L167" i="2"/>
  <c r="J167" i="2"/>
  <c r="I167" i="2"/>
  <c r="G167" i="2" s="1"/>
  <c r="H167" i="2"/>
  <c r="F167" i="2"/>
  <c r="L166" i="2"/>
  <c r="J166" i="2"/>
  <c r="I166" i="2"/>
  <c r="G166" i="2" s="1"/>
  <c r="H166" i="2"/>
  <c r="F166" i="2"/>
  <c r="J165" i="2"/>
  <c r="I165" i="2"/>
  <c r="G165" i="2" s="1"/>
  <c r="J164" i="2"/>
  <c r="I164" i="2"/>
  <c r="H164" i="2" s="1"/>
  <c r="J163" i="2"/>
  <c r="I163" i="2"/>
  <c r="G163" i="2" s="1"/>
  <c r="J162" i="2"/>
  <c r="I162" i="2"/>
  <c r="F162" i="2" s="1"/>
  <c r="J161" i="2"/>
  <c r="I161" i="2"/>
  <c r="H161" i="2" s="1"/>
  <c r="L161" i="2" s="1"/>
  <c r="J160" i="2"/>
  <c r="I160" i="2"/>
  <c r="H160" i="2" s="1"/>
  <c r="L159" i="2"/>
  <c r="J159" i="2"/>
  <c r="I159" i="2"/>
  <c r="G159" i="2" s="1"/>
  <c r="H159" i="2"/>
  <c r="F159" i="2"/>
  <c r="L158" i="2"/>
  <c r="J158" i="2"/>
  <c r="I158" i="2"/>
  <c r="G158" i="2" s="1"/>
  <c r="H158" i="2"/>
  <c r="F158" i="2"/>
  <c r="J157" i="2"/>
  <c r="I157" i="2"/>
  <c r="G157" i="2" s="1"/>
  <c r="J156" i="2"/>
  <c r="I156" i="2"/>
  <c r="H156" i="2" s="1"/>
  <c r="J155" i="2"/>
  <c r="I155" i="2"/>
  <c r="G155" i="2" s="1"/>
  <c r="J154" i="2"/>
  <c r="I154" i="2"/>
  <c r="F154" i="2" s="1"/>
  <c r="J153" i="2"/>
  <c r="I153" i="2"/>
  <c r="F153" i="2" s="1"/>
  <c r="L152" i="2"/>
  <c r="J152" i="2"/>
  <c r="I152" i="2"/>
  <c r="G152" i="2" s="1"/>
  <c r="H152" i="2"/>
  <c r="F152" i="2"/>
  <c r="L151" i="2"/>
  <c r="J151" i="2"/>
  <c r="I151" i="2"/>
  <c r="G151" i="2" s="1"/>
  <c r="H151" i="2"/>
  <c r="F151" i="2"/>
  <c r="J150" i="2"/>
  <c r="I150" i="2"/>
  <c r="G150" i="2" s="1"/>
  <c r="J149" i="2"/>
  <c r="I149" i="2"/>
  <c r="F149" i="2" s="1"/>
  <c r="L148" i="2"/>
  <c r="J148" i="2"/>
  <c r="I148" i="2"/>
  <c r="G148" i="2" s="1"/>
  <c r="H148" i="2"/>
  <c r="F148" i="2"/>
  <c r="L147" i="2"/>
  <c r="J147" i="2"/>
  <c r="I147" i="2"/>
  <c r="G147" i="2" s="1"/>
  <c r="H147" i="2"/>
  <c r="F147" i="2"/>
  <c r="J140" i="2"/>
  <c r="I140" i="2"/>
  <c r="F140" i="2" s="1"/>
  <c r="J139" i="2"/>
  <c r="I139" i="2"/>
  <c r="H139" i="2" s="1"/>
  <c r="J138" i="2"/>
  <c r="I138" i="2"/>
  <c r="H138" i="2" s="1"/>
  <c r="J137" i="2"/>
  <c r="I137" i="2"/>
  <c r="H137" i="2" s="1"/>
  <c r="J136" i="2"/>
  <c r="I136" i="2"/>
  <c r="G136" i="2" s="1"/>
  <c r="J135" i="2"/>
  <c r="I135" i="2"/>
  <c r="F135" i="2" s="1"/>
  <c r="J134" i="2"/>
  <c r="I134" i="2"/>
  <c r="H134" i="2" s="1"/>
  <c r="L134" i="2" s="1"/>
  <c r="J133" i="2"/>
  <c r="I133" i="2"/>
  <c r="G133" i="2" s="1"/>
  <c r="J132" i="2"/>
  <c r="I132" i="2"/>
  <c r="F132" i="2" s="1"/>
  <c r="J131" i="2"/>
  <c r="I131" i="2"/>
  <c r="F131" i="2" s="1"/>
  <c r="J130" i="2"/>
  <c r="I130" i="2"/>
  <c r="H130" i="2" s="1"/>
  <c r="L130" i="2" s="1"/>
  <c r="J129" i="2"/>
  <c r="I129" i="2"/>
  <c r="G129" i="2" s="1"/>
  <c r="H129" i="2"/>
  <c r="F129" i="2"/>
  <c r="J128" i="2"/>
  <c r="I128" i="2"/>
  <c r="G128" i="2" s="1"/>
  <c r="H128" i="2"/>
  <c r="F128" i="2"/>
  <c r="J69" i="2"/>
  <c r="I69" i="2"/>
  <c r="H69" i="2" s="1"/>
  <c r="J79" i="2"/>
  <c r="I79" i="2"/>
  <c r="G79" i="2" s="1"/>
  <c r="J87" i="2"/>
  <c r="I87" i="2"/>
  <c r="G87" i="2" s="1"/>
  <c r="J125" i="2"/>
  <c r="I125" i="2"/>
  <c r="H125" i="2" s="1"/>
  <c r="J62" i="2"/>
  <c r="I62" i="2"/>
  <c r="G62" i="2" s="1"/>
  <c r="J118" i="2"/>
  <c r="I118" i="2"/>
  <c r="H118" i="2" s="1"/>
  <c r="J113" i="2"/>
  <c r="I113" i="2"/>
  <c r="H113" i="2" s="1"/>
  <c r="J68" i="2"/>
  <c r="I68" i="2"/>
  <c r="H68" i="2" s="1"/>
  <c r="J67" i="2"/>
  <c r="I67" i="2"/>
  <c r="H67" i="2" s="1"/>
  <c r="J65" i="2"/>
  <c r="I65" i="2"/>
  <c r="G65" i="2" s="1"/>
  <c r="J71" i="2"/>
  <c r="I71" i="2"/>
  <c r="G71" i="2" s="1"/>
  <c r="J99" i="2"/>
  <c r="I99" i="2"/>
  <c r="H99" i="2" s="1"/>
  <c r="J97" i="2"/>
  <c r="I97" i="2"/>
  <c r="H97" i="2" s="1"/>
  <c r="J98" i="2"/>
  <c r="I98" i="2"/>
  <c r="H98" i="2" s="1"/>
  <c r="J101" i="2"/>
  <c r="I101" i="2"/>
  <c r="H101" i="2" s="1"/>
  <c r="J51" i="2"/>
  <c r="I51" i="2"/>
  <c r="H51" i="2" s="1"/>
  <c r="J53" i="2"/>
  <c r="I53" i="2"/>
  <c r="G53" i="2" s="1"/>
  <c r="J19" i="2"/>
  <c r="I19" i="2"/>
  <c r="G19" i="2" s="1"/>
  <c r="J18" i="2"/>
  <c r="I18" i="2"/>
  <c r="G18" i="2" s="1"/>
  <c r="J43" i="2"/>
  <c r="I43" i="2"/>
  <c r="H43" i="2" s="1"/>
  <c r="J38" i="2"/>
  <c r="I38" i="2"/>
  <c r="H38" i="2" s="1"/>
  <c r="J30" i="2"/>
  <c r="I30" i="2"/>
  <c r="H30" i="2" s="1"/>
  <c r="J13" i="2"/>
  <c r="I13" i="2"/>
  <c r="H13" i="2" s="1"/>
  <c r="J12" i="2"/>
  <c r="I12" i="2"/>
  <c r="H12" i="2" s="1"/>
  <c r="J21" i="2"/>
  <c r="I21" i="2"/>
  <c r="H21" i="2" s="1"/>
  <c r="J20" i="2"/>
  <c r="I20" i="2"/>
  <c r="H20" i="2" s="1"/>
  <c r="J9" i="2"/>
  <c r="I9" i="2"/>
  <c r="H9" i="2" s="1"/>
  <c r="J23" i="2"/>
  <c r="I23" i="2"/>
  <c r="G23" i="2" s="1"/>
  <c r="J59" i="2"/>
  <c r="I59" i="2"/>
  <c r="H59" i="2" s="1"/>
  <c r="I78" i="2"/>
  <c r="F78" i="2" s="1"/>
  <c r="J78" i="2"/>
  <c r="J84" i="2"/>
  <c r="I84" i="2"/>
  <c r="G84" i="2" s="1"/>
  <c r="J83" i="2"/>
  <c r="I83" i="2"/>
  <c r="H83" i="2" s="1"/>
  <c r="J127" i="2"/>
  <c r="I127" i="2"/>
  <c r="G127" i="2" s="1"/>
  <c r="J126" i="2"/>
  <c r="I126" i="2"/>
  <c r="G126" i="2" s="1"/>
  <c r="L124" i="2"/>
  <c r="J124" i="2"/>
  <c r="I124" i="2"/>
  <c r="G124" i="2" s="1"/>
  <c r="H124" i="2"/>
  <c r="F124" i="2"/>
  <c r="L123" i="2"/>
  <c r="J123" i="2"/>
  <c r="I123" i="2"/>
  <c r="G123" i="2" s="1"/>
  <c r="H123" i="2"/>
  <c r="F123" i="2"/>
  <c r="J111" i="2"/>
  <c r="I111" i="2"/>
  <c r="G111" i="2" s="1"/>
  <c r="J119" i="2"/>
  <c r="I119" i="2"/>
  <c r="H119" i="2" s="1"/>
  <c r="J117" i="2"/>
  <c r="I117" i="2"/>
  <c r="G117" i="2" s="1"/>
  <c r="J116" i="2"/>
  <c r="I116" i="2"/>
  <c r="H116" i="2" s="1"/>
  <c r="J115" i="2"/>
  <c r="I115" i="2"/>
  <c r="G115" i="2" s="1"/>
  <c r="I108" i="2"/>
  <c r="H108" i="2" s="1"/>
  <c r="J108" i="2"/>
  <c r="J122" i="2"/>
  <c r="I122" i="2"/>
  <c r="H122" i="2" s="1"/>
  <c r="J121" i="2"/>
  <c r="I121" i="2"/>
  <c r="G121" i="2" s="1"/>
  <c r="J120" i="2"/>
  <c r="I120" i="2"/>
  <c r="F120" i="2" s="1"/>
  <c r="J114" i="2"/>
  <c r="I114" i="2"/>
  <c r="H114" i="2" s="1"/>
  <c r="J112" i="2"/>
  <c r="I112" i="2"/>
  <c r="H112" i="2" s="1"/>
  <c r="J110" i="2"/>
  <c r="I110" i="2"/>
  <c r="G110" i="2" s="1"/>
  <c r="J109" i="2"/>
  <c r="I109" i="2"/>
  <c r="H109" i="2" s="1"/>
  <c r="L107" i="2"/>
  <c r="J107" i="2"/>
  <c r="I107" i="2"/>
  <c r="G107" i="2" s="1"/>
  <c r="H107" i="2"/>
  <c r="F107" i="2"/>
  <c r="L106" i="2"/>
  <c r="J106" i="2"/>
  <c r="I106" i="2"/>
  <c r="G106" i="2" s="1"/>
  <c r="H106" i="2"/>
  <c r="F106" i="2"/>
  <c r="J105" i="2"/>
  <c r="I105" i="2"/>
  <c r="H105" i="2" s="1"/>
  <c r="K139" i="2" l="1"/>
  <c r="H133" i="2"/>
  <c r="L133" i="2" s="1"/>
  <c r="H190" i="2"/>
  <c r="L190" i="2" s="1"/>
  <c r="H155" i="2"/>
  <c r="L155" i="2" s="1"/>
  <c r="H181" i="2"/>
  <c r="L181" i="2" s="1"/>
  <c r="F165" i="2"/>
  <c r="G184" i="2"/>
  <c r="F191" i="2"/>
  <c r="G131" i="2"/>
  <c r="H131" i="2"/>
  <c r="L131" i="2" s="1"/>
  <c r="G138" i="2"/>
  <c r="H171" i="2"/>
  <c r="L171" i="2" s="1"/>
  <c r="G190" i="2"/>
  <c r="H149" i="2"/>
  <c r="L149" i="2" s="1"/>
  <c r="H194" i="2"/>
  <c r="L194" i="2" s="1"/>
  <c r="H153" i="2"/>
  <c r="L153" i="2" s="1"/>
  <c r="K158" i="2"/>
  <c r="F161" i="2"/>
  <c r="G177" i="2"/>
  <c r="H150" i="2"/>
  <c r="L150" i="2" s="1"/>
  <c r="H165" i="2"/>
  <c r="K174" i="2"/>
  <c r="F175" i="2"/>
  <c r="G186" i="2"/>
  <c r="H135" i="2"/>
  <c r="H132" i="2"/>
  <c r="L132" i="2" s="1"/>
  <c r="F137" i="2"/>
  <c r="K148" i="2"/>
  <c r="G135" i="2"/>
  <c r="H140" i="2"/>
  <c r="G153" i="2"/>
  <c r="F177" i="2"/>
  <c r="G197" i="2"/>
  <c r="G161" i="2"/>
  <c r="F189" i="2"/>
  <c r="K150" i="2"/>
  <c r="F168" i="2"/>
  <c r="F176" i="2"/>
  <c r="G149" i="2"/>
  <c r="G168" i="2"/>
  <c r="G176" i="2"/>
  <c r="F199" i="2"/>
  <c r="G140" i="2"/>
  <c r="K152" i="2"/>
  <c r="K151" i="2"/>
  <c r="K173" i="2"/>
  <c r="G130" i="2"/>
  <c r="G132" i="2"/>
  <c r="H136" i="2"/>
  <c r="F138" i="2"/>
  <c r="H157" i="2"/>
  <c r="G160" i="2"/>
  <c r="G162" i="2"/>
  <c r="H178" i="2"/>
  <c r="L178" i="2" s="1"/>
  <c r="G181" i="2"/>
  <c r="F184" i="2"/>
  <c r="G192" i="2"/>
  <c r="G194" i="2"/>
  <c r="F197" i="2"/>
  <c r="H162" i="2"/>
  <c r="L162" i="2" s="1"/>
  <c r="K182" i="2"/>
  <c r="H186" i="2"/>
  <c r="L186" i="2" s="1"/>
  <c r="G189" i="2"/>
  <c r="K190" i="2"/>
  <c r="F193" i="2"/>
  <c r="F139" i="2"/>
  <c r="H163" i="2"/>
  <c r="L163" i="2" s="1"/>
  <c r="K166" i="2"/>
  <c r="K181" i="2"/>
  <c r="K183" i="2"/>
  <c r="F185" i="2"/>
  <c r="G193" i="2"/>
  <c r="G198" i="2"/>
  <c r="G139" i="2"/>
  <c r="K149" i="2"/>
  <c r="G154" i="2"/>
  <c r="G185" i="2"/>
  <c r="H198" i="2"/>
  <c r="F200" i="2"/>
  <c r="K128" i="2"/>
  <c r="K147" i="2"/>
  <c r="H154" i="2"/>
  <c r="L154" i="2" s="1"/>
  <c r="F157" i="2"/>
  <c r="K167" i="2"/>
  <c r="K170" i="2"/>
  <c r="G200" i="2"/>
  <c r="F130" i="2"/>
  <c r="F160" i="2"/>
  <c r="G178" i="2"/>
  <c r="F192" i="2"/>
  <c r="L90" i="2"/>
  <c r="K90" i="2"/>
  <c r="K169" i="2"/>
  <c r="K129" i="2"/>
  <c r="K159" i="2"/>
  <c r="L156" i="2"/>
  <c r="K156" i="2"/>
  <c r="L192" i="2"/>
  <c r="K192" i="2"/>
  <c r="L184" i="2"/>
  <c r="K184" i="2"/>
  <c r="L168" i="2"/>
  <c r="K168" i="2"/>
  <c r="L189" i="2"/>
  <c r="K189" i="2"/>
  <c r="K199" i="2"/>
  <c r="L199" i="2"/>
  <c r="K134" i="2"/>
  <c r="K172" i="2"/>
  <c r="L172" i="2"/>
  <c r="K175" i="2"/>
  <c r="L175" i="2"/>
  <c r="K197" i="2"/>
  <c r="L197" i="2"/>
  <c r="L164" i="2"/>
  <c r="K164" i="2"/>
  <c r="K180" i="2"/>
  <c r="L180" i="2"/>
  <c r="K191" i="2"/>
  <c r="L191" i="2"/>
  <c r="K137" i="2"/>
  <c r="L160" i="2"/>
  <c r="K160" i="2"/>
  <c r="L188" i="2"/>
  <c r="K188" i="2"/>
  <c r="L200" i="2"/>
  <c r="K200" i="2"/>
  <c r="K130" i="2"/>
  <c r="K196" i="2"/>
  <c r="L196" i="2"/>
  <c r="K138" i="2"/>
  <c r="L176" i="2"/>
  <c r="K176" i="2"/>
  <c r="H179" i="2"/>
  <c r="H187" i="2"/>
  <c r="H195" i="2"/>
  <c r="K133" i="2"/>
  <c r="F136" i="2"/>
  <c r="G137" i="2"/>
  <c r="F150" i="2"/>
  <c r="K155" i="2"/>
  <c r="K163" i="2"/>
  <c r="K171" i="2"/>
  <c r="G175" i="2"/>
  <c r="G191" i="2"/>
  <c r="G199" i="2"/>
  <c r="K178" i="2"/>
  <c r="K186" i="2"/>
  <c r="K194" i="2"/>
  <c r="K161" i="2"/>
  <c r="F172" i="2"/>
  <c r="F188" i="2"/>
  <c r="K193" i="2"/>
  <c r="F196" i="2"/>
  <c r="F134" i="2"/>
  <c r="F156" i="2"/>
  <c r="F164" i="2"/>
  <c r="F133" i="2"/>
  <c r="G134" i="2"/>
  <c r="F155" i="2"/>
  <c r="G156" i="2"/>
  <c r="F163" i="2"/>
  <c r="G164" i="2"/>
  <c r="F171" i="2"/>
  <c r="G172" i="2"/>
  <c r="L177" i="2"/>
  <c r="F179" i="2"/>
  <c r="G180" i="2"/>
  <c r="L185" i="2"/>
  <c r="F187" i="2"/>
  <c r="G188" i="2"/>
  <c r="F195" i="2"/>
  <c r="G196" i="2"/>
  <c r="F180" i="2"/>
  <c r="L69" i="2"/>
  <c r="K69" i="2"/>
  <c r="F69" i="2"/>
  <c r="G69" i="2"/>
  <c r="H79" i="2"/>
  <c r="L79" i="2" s="1"/>
  <c r="F79" i="2"/>
  <c r="H87" i="2"/>
  <c r="K87" i="2" s="1"/>
  <c r="F87" i="2"/>
  <c r="L125" i="2"/>
  <c r="K125" i="2"/>
  <c r="F125" i="2"/>
  <c r="G125" i="2"/>
  <c r="F62" i="2"/>
  <c r="H62" i="2"/>
  <c r="F118" i="2"/>
  <c r="G118" i="2"/>
  <c r="L118" i="2"/>
  <c r="K118" i="2"/>
  <c r="K113" i="2"/>
  <c r="L113" i="2"/>
  <c r="F113" i="2"/>
  <c r="G113" i="2"/>
  <c r="L68" i="2"/>
  <c r="K68" i="2"/>
  <c r="F68" i="2"/>
  <c r="G68" i="2"/>
  <c r="L67" i="2"/>
  <c r="K67" i="2"/>
  <c r="F67" i="2"/>
  <c r="G67" i="2"/>
  <c r="H65" i="2"/>
  <c r="L65" i="2" s="1"/>
  <c r="F65" i="2"/>
  <c r="H71" i="2"/>
  <c r="F71" i="2"/>
  <c r="F99" i="2"/>
  <c r="L99" i="2"/>
  <c r="K99" i="2"/>
  <c r="G99" i="2"/>
  <c r="F98" i="2"/>
  <c r="G98" i="2"/>
  <c r="K98" i="2"/>
  <c r="L98" i="2"/>
  <c r="L97" i="2"/>
  <c r="K97" i="2"/>
  <c r="F97" i="2"/>
  <c r="G97" i="2"/>
  <c r="F101" i="2"/>
  <c r="L101" i="2"/>
  <c r="K101" i="2"/>
  <c r="G101" i="2"/>
  <c r="F51" i="2"/>
  <c r="L51" i="2"/>
  <c r="K51" i="2"/>
  <c r="G51" i="2"/>
  <c r="H53" i="2"/>
  <c r="F53" i="2"/>
  <c r="H19" i="2"/>
  <c r="F19" i="2"/>
  <c r="H18" i="2"/>
  <c r="F18" i="2"/>
  <c r="F43" i="2"/>
  <c r="L43" i="2"/>
  <c r="K43" i="2"/>
  <c r="G43" i="2"/>
  <c r="F38" i="2"/>
  <c r="L38" i="2"/>
  <c r="K38" i="2"/>
  <c r="G38" i="2"/>
  <c r="F30" i="2"/>
  <c r="L30" i="2"/>
  <c r="K30" i="2"/>
  <c r="G30" i="2"/>
  <c r="K13" i="2"/>
  <c r="L13" i="2"/>
  <c r="F13" i="2"/>
  <c r="G13" i="2"/>
  <c r="L12" i="2"/>
  <c r="K12" i="2"/>
  <c r="F12" i="2"/>
  <c r="G12" i="2"/>
  <c r="K21" i="2"/>
  <c r="L21" i="2"/>
  <c r="F21" i="2"/>
  <c r="G21" i="2"/>
  <c r="K20" i="2"/>
  <c r="L20" i="2"/>
  <c r="F20" i="2"/>
  <c r="G20" i="2"/>
  <c r="F9" i="2"/>
  <c r="G9" i="2"/>
  <c r="L9" i="2"/>
  <c r="K9" i="2"/>
  <c r="H23" i="2"/>
  <c r="L23" i="2" s="1"/>
  <c r="F23" i="2"/>
  <c r="F59" i="2"/>
  <c r="G59" i="2"/>
  <c r="L59" i="2"/>
  <c r="K59" i="2"/>
  <c r="H78" i="2"/>
  <c r="G78" i="2"/>
  <c r="H84" i="2"/>
  <c r="F84" i="2"/>
  <c r="L83" i="2"/>
  <c r="K83" i="2"/>
  <c r="G83" i="2"/>
  <c r="F83" i="2"/>
  <c r="H127" i="2"/>
  <c r="F126" i="2"/>
  <c r="K124" i="2"/>
  <c r="K123" i="2"/>
  <c r="H126" i="2"/>
  <c r="F127" i="2"/>
  <c r="H111" i="2"/>
  <c r="F111" i="2"/>
  <c r="L119" i="2"/>
  <c r="K119" i="2"/>
  <c r="F119" i="2"/>
  <c r="G119" i="2"/>
  <c r="H117" i="2"/>
  <c r="F117" i="2"/>
  <c r="L116" i="2"/>
  <c r="K116" i="2"/>
  <c r="F116" i="2"/>
  <c r="G116" i="2"/>
  <c r="K107" i="2"/>
  <c r="F109" i="2"/>
  <c r="G120" i="2"/>
  <c r="H120" i="2"/>
  <c r="L120" i="2" s="1"/>
  <c r="F108" i="2"/>
  <c r="F115" i="2"/>
  <c r="H115" i="2"/>
  <c r="K106" i="2"/>
  <c r="H121" i="2"/>
  <c r="L108" i="2"/>
  <c r="K108" i="2"/>
  <c r="G108" i="2"/>
  <c r="H110" i="2"/>
  <c r="K110" i="2" s="1"/>
  <c r="L114" i="2"/>
  <c r="K114" i="2"/>
  <c r="F114" i="2"/>
  <c r="G109" i="2"/>
  <c r="G114" i="2"/>
  <c r="L122" i="2"/>
  <c r="K122" i="2"/>
  <c r="K109" i="2"/>
  <c r="L109" i="2"/>
  <c r="L112" i="2"/>
  <c r="K112" i="2"/>
  <c r="F112" i="2"/>
  <c r="F110" i="2"/>
  <c r="G112" i="2"/>
  <c r="F121" i="2"/>
  <c r="G122" i="2"/>
  <c r="F122" i="2"/>
  <c r="L105" i="2"/>
  <c r="K105" i="2"/>
  <c r="F105" i="2"/>
  <c r="G105" i="2"/>
  <c r="J104" i="2"/>
  <c r="I104" i="2"/>
  <c r="H104" i="2" s="1"/>
  <c r="J103" i="2"/>
  <c r="I103" i="2"/>
  <c r="G103" i="2" s="1"/>
  <c r="J102" i="2"/>
  <c r="I102" i="2"/>
  <c r="H102" i="2" s="1"/>
  <c r="J100" i="2"/>
  <c r="I100" i="2"/>
  <c r="H100" i="2" s="1"/>
  <c r="J96" i="2"/>
  <c r="I96" i="2"/>
  <c r="H96" i="2" s="1"/>
  <c r="J95" i="2"/>
  <c r="I95" i="2"/>
  <c r="G95" i="2" s="1"/>
  <c r="J94" i="2"/>
  <c r="I94" i="2"/>
  <c r="H94" i="2" s="1"/>
  <c r="L93" i="2"/>
  <c r="J93" i="2"/>
  <c r="I93" i="2"/>
  <c r="G93" i="2" s="1"/>
  <c r="H93" i="2"/>
  <c r="F93" i="2"/>
  <c r="L92" i="2"/>
  <c r="J92" i="2"/>
  <c r="I92" i="2"/>
  <c r="G92" i="2" s="1"/>
  <c r="H92" i="2"/>
  <c r="F92" i="2"/>
  <c r="J89" i="2"/>
  <c r="I89" i="2"/>
  <c r="H89" i="2" s="1"/>
  <c r="J88" i="2"/>
  <c r="I88" i="2"/>
  <c r="G88" i="2" s="1"/>
  <c r="J86" i="2"/>
  <c r="I86" i="2"/>
  <c r="H86" i="2" s="1"/>
  <c r="J85" i="2"/>
  <c r="I85" i="2"/>
  <c r="G85" i="2" s="1"/>
  <c r="J82" i="2"/>
  <c r="I82" i="2"/>
  <c r="H82" i="2" s="1"/>
  <c r="J81" i="2"/>
  <c r="I81" i="2"/>
  <c r="G81" i="2" s="1"/>
  <c r="J80" i="2"/>
  <c r="I80" i="2"/>
  <c r="F80" i="2" s="1"/>
  <c r="L77" i="2"/>
  <c r="J77" i="2"/>
  <c r="I77" i="2"/>
  <c r="G77" i="2" s="1"/>
  <c r="H77" i="2"/>
  <c r="F77" i="2"/>
  <c r="J75" i="2"/>
  <c r="I75" i="2"/>
  <c r="G75" i="2" s="1"/>
  <c r="J74" i="2"/>
  <c r="I74" i="2"/>
  <c r="H74" i="2" s="1"/>
  <c r="J73" i="2"/>
  <c r="I73" i="2"/>
  <c r="G73" i="2" s="1"/>
  <c r="J72" i="2"/>
  <c r="I72" i="2"/>
  <c r="G72" i="2" s="1"/>
  <c r="J70" i="2"/>
  <c r="I70" i="2"/>
  <c r="F70" i="2" s="1"/>
  <c r="J66" i="2"/>
  <c r="I66" i="2"/>
  <c r="H66" i="2" s="1"/>
  <c r="J64" i="2"/>
  <c r="I64" i="2"/>
  <c r="G64" i="2" s="1"/>
  <c r="J63" i="2"/>
  <c r="I63" i="2"/>
  <c r="F63" i="2" s="1"/>
  <c r="L61" i="2"/>
  <c r="J61" i="2"/>
  <c r="I61" i="2"/>
  <c r="G61" i="2" s="1"/>
  <c r="H61" i="2"/>
  <c r="F61" i="2"/>
  <c r="L60" i="2"/>
  <c r="J60" i="2"/>
  <c r="I60" i="2"/>
  <c r="G60" i="2" s="1"/>
  <c r="H60" i="2"/>
  <c r="F60" i="2"/>
  <c r="L58" i="2"/>
  <c r="J58" i="2"/>
  <c r="I58" i="2"/>
  <c r="G58" i="2" s="1"/>
  <c r="H58" i="2"/>
  <c r="F58" i="2"/>
  <c r="L57" i="2"/>
  <c r="J57" i="2"/>
  <c r="I57" i="2"/>
  <c r="G57" i="2" s="1"/>
  <c r="H57" i="2"/>
  <c r="F57" i="2"/>
  <c r="F46" i="2"/>
  <c r="H46" i="2"/>
  <c r="I46" i="2"/>
  <c r="G46" i="2" s="1"/>
  <c r="J46" i="2"/>
  <c r="L46" i="2"/>
  <c r="F47" i="2"/>
  <c r="H47" i="2"/>
  <c r="I47" i="2"/>
  <c r="G47" i="2" s="1"/>
  <c r="J47" i="2"/>
  <c r="L47" i="2"/>
  <c r="I48" i="2"/>
  <c r="H48" i="2" s="1"/>
  <c r="J48" i="2"/>
  <c r="K135" i="2" l="1"/>
  <c r="K153" i="2"/>
  <c r="K162" i="2"/>
  <c r="K154" i="2"/>
  <c r="K131" i="2"/>
  <c r="K165" i="2"/>
  <c r="L165" i="2"/>
  <c r="K132" i="2"/>
  <c r="K140" i="2"/>
  <c r="L198" i="2"/>
  <c r="K198" i="2"/>
  <c r="L157" i="2"/>
  <c r="K157" i="2"/>
  <c r="K136" i="2"/>
  <c r="L195" i="2"/>
  <c r="K195" i="2"/>
  <c r="L187" i="2"/>
  <c r="K187" i="2"/>
  <c r="L179" i="2"/>
  <c r="K179" i="2"/>
  <c r="K79" i="2"/>
  <c r="L87" i="2"/>
  <c r="K62" i="2"/>
  <c r="L62" i="2"/>
  <c r="K65" i="2"/>
  <c r="K71" i="2"/>
  <c r="L71" i="2"/>
  <c r="L53" i="2"/>
  <c r="K53" i="2"/>
  <c r="K19" i="2"/>
  <c r="L19" i="2"/>
  <c r="K18" i="2"/>
  <c r="L18" i="2"/>
  <c r="K23" i="2"/>
  <c r="L110" i="2"/>
  <c r="K78" i="2"/>
  <c r="L78" i="2"/>
  <c r="L84" i="2"/>
  <c r="K84" i="2"/>
  <c r="K127" i="2"/>
  <c r="K126" i="2"/>
  <c r="L126" i="2"/>
  <c r="L111" i="2"/>
  <c r="K111" i="2"/>
  <c r="L117" i="2"/>
  <c r="K117" i="2"/>
  <c r="K120" i="2"/>
  <c r="F48" i="2"/>
  <c r="K77" i="2"/>
  <c r="L115" i="2"/>
  <c r="K115" i="2"/>
  <c r="K121" i="2"/>
  <c r="L121" i="2"/>
  <c r="K58" i="2"/>
  <c r="K93" i="2"/>
  <c r="K61" i="2"/>
  <c r="F86" i="2"/>
  <c r="G86" i="2"/>
  <c r="H85" i="2"/>
  <c r="L85" i="2" s="1"/>
  <c r="H81" i="2"/>
  <c r="K81" i="2" s="1"/>
  <c r="L86" i="2"/>
  <c r="K86" i="2"/>
  <c r="G63" i="2"/>
  <c r="H63" i="2"/>
  <c r="F75" i="2"/>
  <c r="H75" i="2"/>
  <c r="L75" i="2" s="1"/>
  <c r="L94" i="2"/>
  <c r="K94" i="2"/>
  <c r="F94" i="2"/>
  <c r="G94" i="2"/>
  <c r="K57" i="2"/>
  <c r="K60" i="2"/>
  <c r="K46" i="2"/>
  <c r="F100" i="2"/>
  <c r="G70" i="2"/>
  <c r="H64" i="2"/>
  <c r="H70" i="2"/>
  <c r="H72" i="2"/>
  <c r="H73" i="2"/>
  <c r="K73" i="2" s="1"/>
  <c r="L102" i="2"/>
  <c r="K102" i="2"/>
  <c r="K47" i="2"/>
  <c r="K92" i="2"/>
  <c r="F102" i="2"/>
  <c r="F72" i="2"/>
  <c r="G80" i="2"/>
  <c r="F85" i="2"/>
  <c r="G100" i="2"/>
  <c r="G102" i="2"/>
  <c r="G48" i="2"/>
  <c r="H80" i="2"/>
  <c r="H88" i="2"/>
  <c r="K88" i="2" s="1"/>
  <c r="H95" i="2"/>
  <c r="H103" i="2"/>
  <c r="K103" i="2" s="1"/>
  <c r="L104" i="2"/>
  <c r="K104" i="2"/>
  <c r="L96" i="2"/>
  <c r="K96" i="2"/>
  <c r="L100" i="2"/>
  <c r="K100" i="2"/>
  <c r="F104" i="2"/>
  <c r="F95" i="2"/>
  <c r="G96" i="2"/>
  <c r="F103" i="2"/>
  <c r="G104" i="2"/>
  <c r="F96" i="2"/>
  <c r="L82" i="2"/>
  <c r="K82" i="2"/>
  <c r="L89" i="2"/>
  <c r="K89" i="2"/>
  <c r="F82" i="2"/>
  <c r="F89" i="2"/>
  <c r="F81" i="2"/>
  <c r="G82" i="2"/>
  <c r="F88" i="2"/>
  <c r="G89" i="2"/>
  <c r="L74" i="2"/>
  <c r="K74" i="2"/>
  <c r="L66" i="2"/>
  <c r="K66" i="2"/>
  <c r="F66" i="2"/>
  <c r="F64" i="2"/>
  <c r="G66" i="2"/>
  <c r="F73" i="2"/>
  <c r="G74" i="2"/>
  <c r="F74" i="2"/>
  <c r="L48" i="2"/>
  <c r="K48" i="2"/>
  <c r="I29" i="2"/>
  <c r="F29" i="2" s="1"/>
  <c r="J29" i="2"/>
  <c r="I31" i="2"/>
  <c r="G31" i="2" s="1"/>
  <c r="J31" i="2"/>
  <c r="I32" i="2"/>
  <c r="H32" i="2" s="1"/>
  <c r="J32" i="2"/>
  <c r="I10" i="2"/>
  <c r="F10" i="2" s="1"/>
  <c r="J10" i="2"/>
  <c r="I11" i="2"/>
  <c r="G11" i="2" s="1"/>
  <c r="J11" i="2"/>
  <c r="J56" i="2"/>
  <c r="I56" i="2"/>
  <c r="H56" i="2" s="1"/>
  <c r="J55" i="2"/>
  <c r="I55" i="2"/>
  <c r="F55" i="2" s="1"/>
  <c r="J54" i="2"/>
  <c r="I54" i="2"/>
  <c r="F54" i="2" s="1"/>
  <c r="J52" i="2"/>
  <c r="I52" i="2"/>
  <c r="H52" i="2" s="1"/>
  <c r="J50" i="2"/>
  <c r="I50" i="2"/>
  <c r="H50" i="2" s="1"/>
  <c r="J49" i="2"/>
  <c r="I49" i="2"/>
  <c r="F49" i="2" s="1"/>
  <c r="J45" i="2"/>
  <c r="I45" i="2"/>
  <c r="G45" i="2" s="1"/>
  <c r="J44" i="2"/>
  <c r="I44" i="2"/>
  <c r="H44" i="2" s="1"/>
  <c r="J42" i="2"/>
  <c r="I42" i="2"/>
  <c r="H42" i="2" s="1"/>
  <c r="J41" i="2"/>
  <c r="I41" i="2"/>
  <c r="H41" i="2" s="1"/>
  <c r="J40" i="2"/>
  <c r="I40" i="2"/>
  <c r="G40" i="2" s="1"/>
  <c r="J39" i="2"/>
  <c r="I39" i="2"/>
  <c r="G39" i="2" s="1"/>
  <c r="J37" i="2"/>
  <c r="I37" i="2"/>
  <c r="G37" i="2" s="1"/>
  <c r="J36" i="2"/>
  <c r="I36" i="2"/>
  <c r="H36" i="2" s="1"/>
  <c r="J35" i="2"/>
  <c r="I35" i="2"/>
  <c r="F35" i="2" s="1"/>
  <c r="J34" i="2"/>
  <c r="I34" i="2"/>
  <c r="G34" i="2" s="1"/>
  <c r="J33" i="2"/>
  <c r="I33" i="2"/>
  <c r="H33" i="2" s="1"/>
  <c r="J28" i="2"/>
  <c r="I28" i="2"/>
  <c r="F28" i="2" s="1"/>
  <c r="L27" i="2"/>
  <c r="J27" i="2"/>
  <c r="I27" i="2"/>
  <c r="G27" i="2" s="1"/>
  <c r="H27" i="2"/>
  <c r="F27" i="2"/>
  <c r="J25" i="2"/>
  <c r="I25" i="2"/>
  <c r="G25" i="2" s="1"/>
  <c r="J24" i="2"/>
  <c r="I24" i="2"/>
  <c r="G24" i="2" s="1"/>
  <c r="J22" i="2"/>
  <c r="I22" i="2"/>
  <c r="F22" i="2" s="1"/>
  <c r="J17" i="2"/>
  <c r="I17" i="2"/>
  <c r="G17" i="2" s="1"/>
  <c r="J16" i="2"/>
  <c r="I16" i="2"/>
  <c r="H16" i="2" s="1"/>
  <c r="J15" i="2"/>
  <c r="I15" i="2"/>
  <c r="G15" i="2" s="1"/>
  <c r="J14" i="2"/>
  <c r="I14" i="2"/>
  <c r="F14" i="2" s="1"/>
  <c r="L8" i="2"/>
  <c r="J8" i="2"/>
  <c r="I8" i="2"/>
  <c r="G8" i="2" s="1"/>
  <c r="H8" i="2"/>
  <c r="F8" i="2"/>
  <c r="L73" i="2" l="1"/>
  <c r="K85" i="2"/>
  <c r="L63" i="2"/>
  <c r="K63" i="2"/>
  <c r="K75" i="2"/>
  <c r="L103" i="2"/>
  <c r="K72" i="2"/>
  <c r="L72" i="2"/>
  <c r="L70" i="2"/>
  <c r="K70" i="2"/>
  <c r="K64" i="2"/>
  <c r="L64" i="2"/>
  <c r="L88" i="2"/>
  <c r="K95" i="2"/>
  <c r="L95" i="2"/>
  <c r="L80" i="2"/>
  <c r="K80" i="2"/>
  <c r="G32" i="2"/>
  <c r="F32" i="2"/>
  <c r="F31" i="2"/>
  <c r="L32" i="2"/>
  <c r="K32" i="2"/>
  <c r="H29" i="2"/>
  <c r="H31" i="2"/>
  <c r="G29" i="2"/>
  <c r="K8" i="2"/>
  <c r="F37" i="2"/>
  <c r="H37" i="2"/>
  <c r="L37" i="2" s="1"/>
  <c r="F39" i="2"/>
  <c r="F52" i="2"/>
  <c r="H39" i="2"/>
  <c r="L39" i="2" s="1"/>
  <c r="K39" i="2" s="1"/>
  <c r="G35" i="2"/>
  <c r="H34" i="2"/>
  <c r="L34" i="2" s="1"/>
  <c r="H40" i="2"/>
  <c r="K40" i="2" s="1"/>
  <c r="F42" i="2"/>
  <c r="G49" i="2"/>
  <c r="G55" i="2"/>
  <c r="G28" i="2"/>
  <c r="G42" i="2"/>
  <c r="H49" i="2"/>
  <c r="K49" i="2" s="1"/>
  <c r="G54" i="2"/>
  <c r="H55" i="2"/>
  <c r="K55" i="2" s="1"/>
  <c r="H10" i="2"/>
  <c r="F11" i="2"/>
  <c r="H11" i="2"/>
  <c r="G10" i="2"/>
  <c r="K27" i="2"/>
  <c r="H25" i="2"/>
  <c r="K25" i="2" s="1"/>
  <c r="H14" i="2"/>
  <c r="G22" i="2"/>
  <c r="H17" i="2"/>
  <c r="L17" i="2" s="1"/>
  <c r="F17" i="2"/>
  <c r="L44" i="2"/>
  <c r="K44" i="2"/>
  <c r="H15" i="2"/>
  <c r="K15" i="2" s="1"/>
  <c r="H22" i="2"/>
  <c r="H28" i="2"/>
  <c r="H35" i="2"/>
  <c r="K35" i="2" s="1"/>
  <c r="F44" i="2"/>
  <c r="H54" i="2"/>
  <c r="G44" i="2"/>
  <c r="G14" i="2"/>
  <c r="F25" i="2"/>
  <c r="F34" i="2"/>
  <c r="H45" i="2"/>
  <c r="H24" i="2"/>
  <c r="L52" i="2"/>
  <c r="K52" i="2"/>
  <c r="L50" i="2"/>
  <c r="K50" i="2"/>
  <c r="L56" i="2"/>
  <c r="K56" i="2"/>
  <c r="F50" i="2"/>
  <c r="G52" i="2"/>
  <c r="F56" i="2"/>
  <c r="G50" i="2"/>
  <c r="G56" i="2"/>
  <c r="K42" i="2"/>
  <c r="L42" i="2"/>
  <c r="L41" i="2"/>
  <c r="K41" i="2"/>
  <c r="F41" i="2"/>
  <c r="F40" i="2"/>
  <c r="G41" i="2"/>
  <c r="F45" i="2"/>
  <c r="L36" i="2"/>
  <c r="K36" i="2"/>
  <c r="L33" i="2"/>
  <c r="K33" i="2"/>
  <c r="F33" i="2"/>
  <c r="F36" i="2"/>
  <c r="G33" i="2"/>
  <c r="G36" i="2"/>
  <c r="L16" i="2"/>
  <c r="K16" i="2"/>
  <c r="F16" i="2"/>
  <c r="F15" i="2"/>
  <c r="G16" i="2"/>
  <c r="F24" i="2"/>
  <c r="L4" i="2" l="1"/>
  <c r="K29" i="2"/>
  <c r="L29" i="2"/>
  <c r="K31" i="2"/>
  <c r="L31" i="2"/>
  <c r="L35" i="2"/>
  <c r="K34" i="2"/>
  <c r="K37" i="2"/>
  <c r="L40" i="2"/>
  <c r="L49" i="2"/>
  <c r="L25" i="2"/>
  <c r="L55" i="2"/>
  <c r="K11" i="2"/>
  <c r="L11" i="2"/>
  <c r="K10" i="2"/>
  <c r="L10" i="2"/>
  <c r="K14" i="2"/>
  <c r="L14" i="2"/>
  <c r="K17" i="2"/>
  <c r="L15" i="2"/>
  <c r="L22" i="2"/>
  <c r="K22" i="2"/>
  <c r="K45" i="2"/>
  <c r="L45" i="2"/>
  <c r="L54" i="2"/>
  <c r="K54" i="2"/>
  <c r="K28" i="2"/>
  <c r="L28" i="2"/>
  <c r="K24" i="2"/>
  <c r="L24" i="2"/>
  <c r="L6" i="2" l="1"/>
  <c r="L5" i="2"/>
  <c r="B6" i="2"/>
  <c r="B5" i="2"/>
  <c r="B4" i="2"/>
  <c r="H41" i="5"/>
  <c r="G41" i="5"/>
  <c r="F41" i="5"/>
  <c r="D41" i="5"/>
  <c r="E41" i="5" s="1"/>
  <c r="B41" i="5"/>
  <c r="H40" i="5"/>
  <c r="G40" i="5"/>
  <c r="F40" i="5"/>
  <c r="D40" i="5"/>
  <c r="E40" i="5" s="1"/>
  <c r="B40" i="5"/>
  <c r="H39" i="5"/>
  <c r="G39" i="5"/>
  <c r="F39" i="5"/>
  <c r="D39" i="5"/>
  <c r="E39" i="5" s="1"/>
  <c r="B39" i="5"/>
  <c r="H38" i="5"/>
  <c r="G38" i="5"/>
  <c r="F38" i="5"/>
  <c r="D38" i="5"/>
  <c r="E38" i="5" s="1"/>
  <c r="B38" i="5"/>
  <c r="J32" i="3"/>
  <c r="K32" i="3" s="1"/>
  <c r="I38" i="5" s="1"/>
  <c r="J33" i="3"/>
  <c r="K33" i="3" s="1"/>
  <c r="I39" i="5" s="1"/>
  <c r="J34" i="3"/>
  <c r="K34" i="3" s="1"/>
  <c r="I40" i="5" s="1"/>
  <c r="J35" i="3"/>
  <c r="K35" i="3" s="1"/>
  <c r="I41" i="5" s="1"/>
  <c r="H29" i="5"/>
  <c r="G29" i="5"/>
  <c r="F29" i="5"/>
  <c r="D29" i="5"/>
  <c r="E29" i="5" s="1"/>
  <c r="B29" i="5"/>
  <c r="J23" i="3"/>
  <c r="K23" i="3" s="1"/>
  <c r="I29" i="5" s="1"/>
  <c r="H20" i="5"/>
  <c r="G20" i="5"/>
  <c r="F20" i="5"/>
  <c r="D20" i="5"/>
  <c r="E20" i="5" s="1"/>
  <c r="B20" i="5"/>
  <c r="J14" i="3"/>
  <c r="K14" i="3" s="1"/>
  <c r="I20" i="5" s="1"/>
  <c r="H21" i="5"/>
  <c r="G21" i="5"/>
  <c r="F21" i="5"/>
  <c r="D21" i="5"/>
  <c r="E21" i="5" s="1"/>
  <c r="B21" i="5"/>
  <c r="H17" i="5"/>
  <c r="G17" i="5"/>
  <c r="F17" i="5"/>
  <c r="D17" i="5"/>
  <c r="E17" i="5" s="1"/>
  <c r="B17" i="5"/>
  <c r="J7" i="3"/>
  <c r="K7" i="3" s="1"/>
  <c r="I13" i="5" s="1"/>
  <c r="J8" i="3"/>
  <c r="K8" i="3" s="1"/>
  <c r="I14" i="5" s="1"/>
  <c r="J9" i="3"/>
  <c r="K9" i="3" s="1"/>
  <c r="I15" i="5" s="1"/>
  <c r="J10" i="3"/>
  <c r="K10" i="3" s="1"/>
  <c r="I16" i="5" s="1"/>
  <c r="J11" i="3"/>
  <c r="K11" i="3" s="1"/>
  <c r="I17" i="5" s="1"/>
  <c r="J12" i="3"/>
  <c r="K12" i="3" s="1"/>
  <c r="I18" i="5" s="1"/>
  <c r="J13" i="3"/>
  <c r="K13" i="3" s="1"/>
  <c r="I19" i="5" s="1"/>
  <c r="J15" i="3"/>
  <c r="K15" i="3" s="1"/>
  <c r="I21" i="5" s="1"/>
  <c r="J16" i="3"/>
  <c r="K16" i="3" s="1"/>
  <c r="I22" i="5" s="1"/>
  <c r="J17" i="3"/>
  <c r="K17" i="3" s="1"/>
  <c r="I23" i="5" s="1"/>
  <c r="J18" i="3"/>
  <c r="K18" i="3" s="1"/>
  <c r="I24" i="5" s="1"/>
  <c r="J19" i="3"/>
  <c r="K19" i="3" s="1"/>
  <c r="I25" i="5" s="1"/>
  <c r="J20" i="3"/>
  <c r="K20" i="3" s="1"/>
  <c r="I26" i="5" s="1"/>
  <c r="J21" i="3"/>
  <c r="K21" i="3" s="1"/>
  <c r="I27" i="5" s="1"/>
  <c r="J22" i="3"/>
  <c r="K22" i="3"/>
  <c r="I28" i="5" s="1"/>
  <c r="J24" i="3"/>
  <c r="K24" i="3" s="1"/>
  <c r="I30" i="5" s="1"/>
  <c r="J25" i="3"/>
  <c r="K25" i="3" s="1"/>
  <c r="I31" i="5" s="1"/>
  <c r="J26" i="3"/>
  <c r="K26" i="3" s="1"/>
  <c r="I32" i="5" s="1"/>
  <c r="J27" i="3"/>
  <c r="K27" i="3" s="1"/>
  <c r="I33" i="5" s="1"/>
  <c r="J28" i="3"/>
  <c r="K28" i="3" s="1"/>
  <c r="I34" i="5" s="1"/>
  <c r="J29" i="3"/>
  <c r="K29" i="3" s="1"/>
  <c r="I35" i="5" s="1"/>
  <c r="J31" i="3"/>
  <c r="K31" i="3" s="1"/>
  <c r="I37" i="5" s="1"/>
  <c r="J36" i="3"/>
  <c r="K36" i="3" s="1"/>
  <c r="I42" i="5" s="1"/>
  <c r="J37" i="3"/>
  <c r="K37" i="3"/>
  <c r="I43" i="5" s="1"/>
  <c r="J38" i="3"/>
  <c r="K38" i="3"/>
  <c r="I44" i="5" s="1"/>
  <c r="J42" i="3"/>
  <c r="E47" i="5" s="1"/>
  <c r="L42" i="3"/>
  <c r="J43" i="3"/>
  <c r="E48" i="5" s="1"/>
  <c r="K43" i="3"/>
  <c r="L43" i="3"/>
  <c r="J44" i="3"/>
  <c r="E49" i="5" s="1"/>
  <c r="L44" i="3"/>
  <c r="J45" i="3"/>
  <c r="E50" i="5" s="1"/>
  <c r="K45" i="3"/>
  <c r="L45" i="3"/>
  <c r="J46" i="3"/>
  <c r="E51" i="5" s="1"/>
  <c r="K46" i="3"/>
  <c r="L46" i="3"/>
  <c r="J47" i="3"/>
  <c r="E52" i="5" s="1"/>
  <c r="K47" i="3"/>
  <c r="L47" i="3"/>
  <c r="J48" i="3"/>
  <c r="E53" i="5" s="1"/>
  <c r="K48" i="3"/>
  <c r="L48" i="3"/>
  <c r="J49" i="3"/>
  <c r="E54" i="5" s="1"/>
  <c r="K49" i="3"/>
  <c r="L49" i="3"/>
  <c r="J50" i="3"/>
  <c r="E55" i="5" s="1"/>
  <c r="K50" i="3"/>
  <c r="L50" i="3"/>
  <c r="J51" i="3"/>
  <c r="E56" i="5" s="1"/>
  <c r="K51" i="3"/>
  <c r="L51" i="3"/>
  <c r="J52" i="3"/>
  <c r="E57" i="5" s="1"/>
  <c r="K52" i="3"/>
  <c r="L52" i="3"/>
  <c r="J53" i="3"/>
  <c r="E58" i="5" s="1"/>
  <c r="K53" i="3"/>
  <c r="L53" i="3"/>
  <c r="J54" i="3"/>
  <c r="E59" i="5" s="1"/>
  <c r="K54" i="3"/>
  <c r="L54" i="3"/>
  <c r="J55" i="3"/>
  <c r="E60" i="5" s="1"/>
  <c r="K55" i="3"/>
  <c r="L55" i="3"/>
  <c r="J56" i="3"/>
  <c r="E61" i="5" s="1"/>
  <c r="K56" i="3"/>
  <c r="L56" i="3"/>
  <c r="J57" i="3"/>
  <c r="E62" i="5" s="1"/>
  <c r="K57" i="3"/>
  <c r="L57" i="3"/>
  <c r="J58" i="3"/>
  <c r="E63" i="5" s="1"/>
  <c r="K58" i="3"/>
  <c r="L58" i="3"/>
  <c r="J59" i="3"/>
  <c r="E64" i="5" s="1"/>
  <c r="K59" i="3"/>
  <c r="L59" i="3"/>
  <c r="J60" i="3"/>
  <c r="E65" i="5" s="1"/>
  <c r="K60" i="3"/>
  <c r="L60" i="3"/>
  <c r="J61" i="3"/>
  <c r="E66" i="5" s="1"/>
  <c r="K61" i="3"/>
  <c r="L61" i="3"/>
  <c r="J62" i="3"/>
  <c r="E67" i="5" s="1"/>
  <c r="K62" i="3"/>
  <c r="L62" i="3"/>
  <c r="J63" i="3"/>
  <c r="E68" i="5" s="1"/>
  <c r="K63" i="3"/>
  <c r="L63" i="3"/>
  <c r="J64" i="3"/>
  <c r="E69" i="5" s="1"/>
  <c r="K64" i="3"/>
  <c r="L64" i="3"/>
  <c r="A4" i="2"/>
  <c r="A5" i="2"/>
  <c r="A6" i="2"/>
  <c r="A4" i="4"/>
  <c r="F4" i="4"/>
  <c r="A5" i="4"/>
  <c r="F5" i="4"/>
  <c r="A6" i="4"/>
  <c r="F6" i="4"/>
  <c r="J10" i="4"/>
  <c r="J11" i="4"/>
  <c r="J12" i="4"/>
  <c r="J17" i="4"/>
  <c r="J18" i="4"/>
  <c r="J19" i="4"/>
  <c r="J24" i="4"/>
  <c r="J25" i="4"/>
  <c r="J26" i="4"/>
  <c r="J31" i="4"/>
  <c r="J32" i="4"/>
  <c r="J33" i="4"/>
  <c r="J38" i="4"/>
  <c r="J39" i="4"/>
  <c r="J40" i="4"/>
  <c r="A4" i="5"/>
  <c r="F4" i="5"/>
  <c r="A5" i="5"/>
  <c r="F5" i="5"/>
  <c r="A6" i="5"/>
  <c r="F6" i="5"/>
  <c r="B10" i="5"/>
  <c r="D10" i="5"/>
  <c r="E10" i="5" s="1"/>
  <c r="G10" i="5"/>
  <c r="H10" i="5"/>
  <c r="B11" i="5"/>
  <c r="D11" i="5"/>
  <c r="E11" i="5" s="1"/>
  <c r="G11" i="5"/>
  <c r="H11" i="5"/>
  <c r="B12" i="5"/>
  <c r="D12" i="5"/>
  <c r="E12" i="5" s="1"/>
  <c r="G12" i="5"/>
  <c r="H12" i="5"/>
  <c r="B13" i="5"/>
  <c r="D13" i="5"/>
  <c r="E13" i="5" s="1"/>
  <c r="F13" i="5"/>
  <c r="G13" i="5"/>
  <c r="H13" i="5"/>
  <c r="B14" i="5"/>
  <c r="D14" i="5"/>
  <c r="E14" i="5" s="1"/>
  <c r="F14" i="5"/>
  <c r="G14" i="5"/>
  <c r="H14" i="5"/>
  <c r="B15" i="5"/>
  <c r="D15" i="5"/>
  <c r="E15" i="5" s="1"/>
  <c r="F15" i="5"/>
  <c r="G15" i="5"/>
  <c r="H15" i="5"/>
  <c r="B16" i="5"/>
  <c r="D16" i="5"/>
  <c r="E16" i="5" s="1"/>
  <c r="F16" i="5"/>
  <c r="G16" i="5"/>
  <c r="H16" i="5"/>
  <c r="B18" i="5"/>
  <c r="D18" i="5"/>
  <c r="E18" i="5" s="1"/>
  <c r="F18" i="5"/>
  <c r="G18" i="5"/>
  <c r="H18" i="5"/>
  <c r="B19" i="5"/>
  <c r="D19" i="5"/>
  <c r="E19" i="5" s="1"/>
  <c r="F19" i="5"/>
  <c r="G19" i="5"/>
  <c r="H19" i="5"/>
  <c r="B22" i="5"/>
  <c r="D22" i="5"/>
  <c r="E22" i="5" s="1"/>
  <c r="F22" i="5"/>
  <c r="G22" i="5"/>
  <c r="H22" i="5"/>
  <c r="B23" i="5"/>
  <c r="D23" i="5"/>
  <c r="E23" i="5" s="1"/>
  <c r="F23" i="5"/>
  <c r="G23" i="5"/>
  <c r="H23" i="5"/>
  <c r="B24" i="5"/>
  <c r="D24" i="5"/>
  <c r="E24" i="5" s="1"/>
  <c r="F24" i="5"/>
  <c r="G24" i="5"/>
  <c r="H24" i="5"/>
  <c r="B25" i="5"/>
  <c r="D25" i="5"/>
  <c r="E25" i="5" s="1"/>
  <c r="F25" i="5"/>
  <c r="G25" i="5"/>
  <c r="H25" i="5"/>
  <c r="B26" i="5"/>
  <c r="D26" i="5"/>
  <c r="E26" i="5" s="1"/>
  <c r="F26" i="5"/>
  <c r="G26" i="5"/>
  <c r="H26" i="5"/>
  <c r="B27" i="5"/>
  <c r="D27" i="5"/>
  <c r="E27" i="5" s="1"/>
  <c r="F27" i="5"/>
  <c r="G27" i="5"/>
  <c r="H27" i="5"/>
  <c r="B28" i="5"/>
  <c r="D28" i="5"/>
  <c r="E28" i="5" s="1"/>
  <c r="F28" i="5"/>
  <c r="G28" i="5"/>
  <c r="H28" i="5"/>
  <c r="B30" i="5"/>
  <c r="D30" i="5"/>
  <c r="E30" i="5" s="1"/>
  <c r="F30" i="5"/>
  <c r="G30" i="5"/>
  <c r="H30" i="5"/>
  <c r="B31" i="5"/>
  <c r="D31" i="5"/>
  <c r="E31" i="5"/>
  <c r="F31" i="5"/>
  <c r="G31" i="5"/>
  <c r="H31" i="5"/>
  <c r="B32" i="5"/>
  <c r="D32" i="5"/>
  <c r="E32" i="5" s="1"/>
  <c r="F32" i="5"/>
  <c r="G32" i="5"/>
  <c r="H32" i="5"/>
  <c r="B33" i="5"/>
  <c r="D33" i="5"/>
  <c r="E33" i="5" s="1"/>
  <c r="F33" i="5"/>
  <c r="G33" i="5"/>
  <c r="H33" i="5"/>
  <c r="B34" i="5"/>
  <c r="D34" i="5"/>
  <c r="E34" i="5" s="1"/>
  <c r="F34" i="5"/>
  <c r="G34" i="5"/>
  <c r="H34" i="5"/>
  <c r="B35" i="5"/>
  <c r="D35" i="5"/>
  <c r="E35" i="5" s="1"/>
  <c r="F35" i="5"/>
  <c r="G35" i="5"/>
  <c r="H35" i="5"/>
  <c r="B36" i="5"/>
  <c r="D36" i="5"/>
  <c r="E36" i="5" s="1"/>
  <c r="G36" i="5"/>
  <c r="H36" i="5"/>
  <c r="B37" i="5"/>
  <c r="D37" i="5"/>
  <c r="E37" i="5"/>
  <c r="F37" i="5"/>
  <c r="G37" i="5"/>
  <c r="H37" i="5"/>
  <c r="B42" i="5"/>
  <c r="D42" i="5"/>
  <c r="E42" i="5" s="1"/>
  <c r="F42" i="5"/>
  <c r="G42" i="5"/>
  <c r="H42" i="5"/>
  <c r="B43" i="5"/>
  <c r="D43" i="5"/>
  <c r="E43" i="5" s="1"/>
  <c r="F43" i="5"/>
  <c r="G43" i="5"/>
  <c r="H43" i="5"/>
  <c r="B44" i="5"/>
  <c r="D44" i="5"/>
  <c r="E44" i="5" s="1"/>
  <c r="F44" i="5"/>
  <c r="G44" i="5"/>
  <c r="H44" i="5"/>
  <c r="B47" i="5"/>
  <c r="D47" i="5"/>
  <c r="H47" i="5"/>
  <c r="B48" i="5"/>
  <c r="D48" i="5"/>
  <c r="H48" i="5"/>
  <c r="B49" i="5"/>
  <c r="D49" i="5"/>
  <c r="H49" i="5"/>
  <c r="B50" i="5"/>
  <c r="D50" i="5"/>
  <c r="H50" i="5"/>
  <c r="I50" i="5" s="1"/>
  <c r="J50" i="5" s="1"/>
  <c r="B51" i="5"/>
  <c r="D51" i="5"/>
  <c r="H51" i="5"/>
  <c r="I51" i="5" s="1"/>
  <c r="J51" i="5" s="1"/>
  <c r="B52" i="5"/>
  <c r="D52" i="5"/>
  <c r="H52" i="5"/>
  <c r="I52" i="5" s="1"/>
  <c r="J52" i="5" s="1"/>
  <c r="B53" i="5"/>
  <c r="D53" i="5"/>
  <c r="H53" i="5"/>
  <c r="I53" i="5" s="1"/>
  <c r="J53" i="5" s="1"/>
  <c r="B54" i="5"/>
  <c r="D54" i="5"/>
  <c r="H54" i="5"/>
  <c r="I54" i="5" s="1"/>
  <c r="J54" i="5" s="1"/>
  <c r="B55" i="5"/>
  <c r="D55" i="5"/>
  <c r="H55" i="5"/>
  <c r="I55" i="5" s="1"/>
  <c r="J55" i="5" s="1"/>
  <c r="B56" i="5"/>
  <c r="D56" i="5"/>
  <c r="H56" i="5"/>
  <c r="I56" i="5" s="1"/>
  <c r="J56" i="5" s="1"/>
  <c r="B57" i="5"/>
  <c r="D57" i="5"/>
  <c r="H57" i="5"/>
  <c r="I57" i="5" s="1"/>
  <c r="J57" i="5" s="1"/>
  <c r="B58" i="5"/>
  <c r="D58" i="5"/>
  <c r="H58" i="5"/>
  <c r="I58" i="5" s="1"/>
  <c r="J58" i="5" s="1"/>
  <c r="B59" i="5"/>
  <c r="D59" i="5"/>
  <c r="H59" i="5"/>
  <c r="I59" i="5" s="1"/>
  <c r="J59" i="5" s="1"/>
  <c r="B60" i="5"/>
  <c r="D60" i="5"/>
  <c r="H60" i="5"/>
  <c r="I60" i="5" s="1"/>
  <c r="J60" i="5" s="1"/>
  <c r="B61" i="5"/>
  <c r="D61" i="5"/>
  <c r="H61" i="5"/>
  <c r="I61" i="5" s="1"/>
  <c r="J61" i="5" s="1"/>
  <c r="B62" i="5"/>
  <c r="D62" i="5"/>
  <c r="H62" i="5"/>
  <c r="I62" i="5" s="1"/>
  <c r="J62" i="5" s="1"/>
  <c r="B63" i="5"/>
  <c r="D63" i="5"/>
  <c r="H63" i="5"/>
  <c r="I63" i="5" s="1"/>
  <c r="J63" i="5" s="1"/>
  <c r="B64" i="5"/>
  <c r="D64" i="5"/>
  <c r="H64" i="5"/>
  <c r="I64" i="5" s="1"/>
  <c r="J64" i="5" s="1"/>
  <c r="B65" i="5"/>
  <c r="D65" i="5"/>
  <c r="H65" i="5"/>
  <c r="I65" i="5" s="1"/>
  <c r="J65" i="5" s="1"/>
  <c r="B66" i="5"/>
  <c r="D66" i="5"/>
  <c r="H66" i="5"/>
  <c r="I66" i="5" s="1"/>
  <c r="J66" i="5" s="1"/>
  <c r="B67" i="5"/>
  <c r="D67" i="5"/>
  <c r="H67" i="5"/>
  <c r="I67" i="5" s="1"/>
  <c r="J67" i="5" s="1"/>
  <c r="B68" i="5"/>
  <c r="D68" i="5"/>
  <c r="H68" i="5"/>
  <c r="I68" i="5" s="1"/>
  <c r="J68" i="5" s="1"/>
  <c r="B69" i="5"/>
  <c r="D69" i="5"/>
  <c r="H69" i="5"/>
  <c r="I69" i="5" s="1"/>
  <c r="J69" i="5" s="1"/>
  <c r="F11" i="5"/>
  <c r="J5" i="3"/>
  <c r="K5" i="3" s="1"/>
  <c r="I49" i="5" l="1"/>
  <c r="I48" i="5"/>
  <c r="I47" i="5"/>
  <c r="K33" i="4"/>
  <c r="I11" i="5"/>
  <c r="K18" i="4"/>
  <c r="K11" i="4"/>
  <c r="K19" i="4"/>
  <c r="K39" i="4"/>
  <c r="K40" i="4"/>
  <c r="K25" i="4"/>
  <c r="K32" i="4"/>
  <c r="K26" i="4"/>
  <c r="K42" i="3" l="1"/>
  <c r="K38" i="4"/>
  <c r="K42" i="4" s="1"/>
  <c r="C19" i="4"/>
  <c r="G19" i="4" s="1"/>
  <c r="C25" i="4"/>
  <c r="G25" i="4" s="1"/>
  <c r="C11" i="4"/>
  <c r="G11" i="4" s="1"/>
  <c r="C40" i="4"/>
  <c r="G40" i="4" s="1"/>
  <c r="C32" i="4"/>
  <c r="G32" i="4" s="1"/>
  <c r="J4" i="3"/>
  <c r="K4" i="3" s="1"/>
  <c r="C26" i="4"/>
  <c r="G26" i="4" s="1"/>
  <c r="C38" i="4"/>
  <c r="G38" i="4" s="1"/>
  <c r="C10" i="4"/>
  <c r="G10" i="4" s="1"/>
  <c r="J30" i="3"/>
  <c r="K30" i="3" s="1"/>
  <c r="I36" i="5" s="1"/>
  <c r="F36" i="5"/>
  <c r="C24" i="4"/>
  <c r="G24" i="4" s="1"/>
  <c r="C18" i="4"/>
  <c r="G18" i="4" s="1"/>
  <c r="C17" i="4"/>
  <c r="C12" i="4"/>
  <c r="G12" i="4" s="1"/>
  <c r="C33" i="4"/>
  <c r="G33" i="4" s="1"/>
  <c r="Q4" i="1"/>
  <c r="L14" i="5" s="1"/>
  <c r="F10" i="5"/>
  <c r="J6" i="3"/>
  <c r="K6" i="3" s="1"/>
  <c r="F12" i="5"/>
  <c r="K12" i="4"/>
  <c r="C31" i="4"/>
  <c r="C39" i="4"/>
  <c r="G39" i="4" s="1"/>
  <c r="I10" i="5" l="1"/>
  <c r="Q6" i="1"/>
  <c r="L11" i="5" s="1"/>
  <c r="K44" i="3"/>
  <c r="K24" i="4"/>
  <c r="K28" i="4" s="1"/>
  <c r="K17" i="4"/>
  <c r="K21" i="4" s="1"/>
  <c r="K31" i="4"/>
  <c r="K35" i="4" s="1"/>
  <c r="K10" i="4"/>
  <c r="K14" i="4" s="1"/>
  <c r="G28" i="4"/>
  <c r="I12" i="5"/>
  <c r="C21" i="4"/>
  <c r="C14" i="4"/>
  <c r="G17" i="4"/>
  <c r="G21" i="4" s="1"/>
  <c r="C28" i="4"/>
  <c r="G14" i="4"/>
  <c r="G46" i="4"/>
  <c r="G47" i="4"/>
  <c r="G31" i="4"/>
  <c r="G35" i="4" s="1"/>
  <c r="C35" i="4"/>
  <c r="G42" i="4"/>
  <c r="C42" i="4"/>
  <c r="Q5" i="1" l="1"/>
  <c r="J44" i="5"/>
  <c r="J35" i="5"/>
  <c r="J34" i="5"/>
  <c r="J39" i="5"/>
  <c r="J28" i="5"/>
  <c r="J30" i="5"/>
  <c r="J19" i="5"/>
  <c r="L14" i="4"/>
  <c r="J37" i="5"/>
  <c r="J32" i="5"/>
  <c r="J33" i="5"/>
  <c r="J36" i="5"/>
  <c r="J31" i="5"/>
  <c r="J12" i="5"/>
  <c r="J49" i="5"/>
  <c r="J24" i="5"/>
  <c r="J15" i="5"/>
  <c r="L42" i="4"/>
  <c r="J14" i="5"/>
  <c r="J18" i="5"/>
  <c r="J29" i="5"/>
  <c r="J27" i="5"/>
  <c r="J42" i="5"/>
  <c r="J47" i="5"/>
  <c r="J41" i="5"/>
  <c r="J13" i="5"/>
  <c r="J48" i="5"/>
  <c r="J22" i="5"/>
  <c r="L35" i="4"/>
  <c r="J26" i="5"/>
  <c r="J40" i="5"/>
  <c r="J23" i="5"/>
  <c r="J17" i="5"/>
  <c r="L28" i="4"/>
  <c r="L21" i="4"/>
  <c r="J11" i="5"/>
  <c r="J43" i="5"/>
  <c r="J20" i="5"/>
  <c r="J25" i="5"/>
  <c r="J10" i="5"/>
  <c r="J38" i="5"/>
  <c r="J16" i="5"/>
  <c r="J21" i="5"/>
  <c r="G45" i="4"/>
  <c r="H14" i="4" s="1"/>
  <c r="H28" i="4" l="1"/>
  <c r="H35" i="4"/>
  <c r="H21" i="4"/>
  <c r="H4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Q4" authorId="0" shapeId="0" xr:uid="{00000000-0006-0000-0000-000001000000}">
      <text>
        <r>
          <rPr>
            <b/>
            <sz val="8.5"/>
            <color indexed="63"/>
            <rFont val="Times New Roman"/>
            <family val="1"/>
          </rPr>
          <t xml:space="preserve">Ponto de Função IFPUG: </t>
        </r>
        <r>
          <rPr>
            <sz val="8.5"/>
            <color indexed="63"/>
            <rFont val="Times New Roman"/>
            <family val="1"/>
          </rPr>
          <t>medição baseada nas regras do IFPUG. Não considerada os deflatores nem os itens não mensuráveis. Caso a funcionalidade não tenha sido detalhada, será considerada a estimativa da NESMA.</t>
        </r>
      </text>
    </comment>
    <comment ref="Q5" authorId="0" shapeId="0" xr:uid="{00000000-0006-0000-0000-000002000000}">
      <text>
        <r>
          <rPr>
            <b/>
            <sz val="8.5"/>
            <color indexed="63"/>
            <rFont val="Times New Roman"/>
            <family val="1"/>
          </rPr>
          <t xml:space="preserve">Ponto de Função Local do EM: </t>
        </r>
        <r>
          <rPr>
            <sz val="8.5"/>
            <color indexed="63"/>
            <rFont val="Times New Roman"/>
            <family val="1"/>
          </rPr>
          <t>medição para remuneração do Escritório de Métricas.Equivalente à medição IFPUG. Porém, considera os itens não mensuráveis previstos em contrato.</t>
        </r>
      </text>
    </comment>
    <comment ref="Q6" authorId="0" shapeId="0" xr:uid="{00000000-0006-0000-0000-000003000000}">
      <text>
        <r>
          <rPr>
            <b/>
            <sz val="8.5"/>
            <rFont val="Times New Roman"/>
            <family val="1"/>
          </rPr>
          <t xml:space="preserve">Ponto de Função Local da FS: </t>
        </r>
        <r>
          <rPr>
            <sz val="8.5"/>
            <color indexed="81"/>
            <rFont val="Times New Roman"/>
            <family val="1"/>
          </rPr>
          <t>medição para remuneração da Fábrica de Software. Equivalente à medição IFPUG. Porém, considera os deflatores e os itens não mensuráveis previstos em contrato.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cleriston alvarenga</author>
  </authors>
  <commentList>
    <comment ref="K4" authorId="0" shapeId="0" xr:uid="{00000000-0006-0000-0100-000001000000}">
      <text>
        <r>
          <rPr>
            <b/>
            <sz val="8"/>
            <color indexed="8"/>
            <rFont val="Tahoma"/>
            <family val="2"/>
          </rPr>
          <t xml:space="preserve">Ponto de Função IFPUG:
</t>
        </r>
        <r>
          <rPr>
            <sz val="8"/>
            <color indexed="8"/>
            <rFont val="Tahoma"/>
            <family val="2"/>
          </rPr>
          <t xml:space="preserve">Medição baseada nas regras do IFPUG. Não considerada os deflatores nem os itens não mensuráveis. Caso a funcionalidade não tenha sido detalhada, será considerada a estimativa da NESMA.
</t>
        </r>
      </text>
    </comment>
    <comment ref="K5" authorId="0" shapeId="0" xr:uid="{00000000-0006-0000-0100-000002000000}">
      <text>
        <r>
          <rPr>
            <b/>
            <sz val="8"/>
            <color indexed="8"/>
            <rFont val="Tahoma"/>
            <family val="2"/>
          </rPr>
          <t xml:space="preserve">Ponto de Função Local do EM:
</t>
        </r>
        <r>
          <rPr>
            <sz val="8"/>
            <color indexed="8"/>
            <rFont val="Tahoma"/>
            <family val="2"/>
          </rPr>
          <t>Medição para remuneração do Escritório de Métricas. Equivalente à medição IFPUG. Porém, considera os itens não mensuráveis previstos em contrato.</t>
        </r>
      </text>
    </comment>
    <comment ref="K6" authorId="0" shapeId="0" xr:uid="{00000000-0006-0000-0100-000003000000}">
      <text>
        <r>
          <rPr>
            <b/>
            <sz val="8"/>
            <color indexed="8"/>
            <rFont val="Tahoma"/>
            <family val="2"/>
          </rPr>
          <t xml:space="preserve">Ponto de Função Local da FS:
</t>
        </r>
        <r>
          <rPr>
            <sz val="8"/>
            <color indexed="8"/>
            <rFont val="Tahoma"/>
            <family val="2"/>
          </rPr>
          <t xml:space="preserve">Medição para remuneração da Fábrica de Software. Equivalente à medição IFPUG. Porém, considera os deflatores e os itens não mensuráveis previstos em contrato.
</t>
        </r>
      </text>
    </comment>
    <comment ref="A7" authorId="0" shapeId="0" xr:uid="{00000000-0006-0000-0100-000004000000}">
      <text>
        <r>
          <rPr>
            <b/>
            <sz val="8"/>
            <color indexed="8"/>
            <rFont val="Tahoma"/>
            <family val="2"/>
          </rPr>
          <t xml:space="preserve">Nome da Função:
</t>
        </r>
        <r>
          <rPr>
            <sz val="8"/>
            <color indexed="8"/>
            <rFont val="Tahoma"/>
            <family val="2"/>
          </rPr>
          <t>O processo é a menor unidade de atividade significativa para o usuário?
É auto-contido e deixa o negócio da aplicação em um estado consistente?</t>
        </r>
      </text>
    </comment>
    <comment ref="B7" authorId="0" shapeId="0" xr:uid="{00000000-0006-0000-0100-000005000000}">
      <text>
        <r>
          <rPr>
            <b/>
            <sz val="8"/>
            <color indexed="8"/>
            <rFont val="Tahoma"/>
            <family val="2"/>
          </rPr>
          <t xml:space="preserve">Tipo de Função: 
</t>
        </r>
        <r>
          <rPr>
            <sz val="8"/>
            <color indexed="8"/>
            <rFont val="Tahoma"/>
            <family val="2"/>
          </rPr>
          <t>ALI, AIE, EE, SE, CE
ou
Itens não mensuráveis</t>
        </r>
      </text>
    </comment>
    <comment ref="C7" authorId="0" shapeId="0" xr:uid="{00000000-0006-0000-0100-000006000000}">
      <text>
        <r>
          <rPr>
            <b/>
            <sz val="8"/>
            <color indexed="8"/>
            <rFont val="Tahoma"/>
            <family val="2"/>
          </rPr>
          <t xml:space="preserve">Tipo de Manutenção na função:
</t>
        </r>
        <r>
          <rPr>
            <sz val="8"/>
            <color indexed="8"/>
            <rFont val="Tahoma"/>
            <family val="2"/>
          </rPr>
          <t xml:space="preserve">I, A, E 
ou
Itens não mensuráveis
</t>
        </r>
      </text>
    </comment>
    <comment ref="D7" authorId="0" shapeId="0" xr:uid="{00000000-0006-0000-0100-000007000000}">
      <text>
        <r>
          <rPr>
            <b/>
            <sz val="8"/>
            <color indexed="8"/>
            <rFont val="Tahoma"/>
            <family val="2"/>
          </rPr>
          <t xml:space="preserve">Tipos de Dados (DETs)
</t>
        </r>
      </text>
    </comment>
    <comment ref="E7" authorId="0" shapeId="0" xr:uid="{00000000-0006-0000-0100-000008000000}">
      <text>
        <r>
          <rPr>
            <b/>
            <sz val="8"/>
            <color indexed="8"/>
            <rFont val="Tahoma"/>
            <family val="2"/>
          </rPr>
          <t xml:space="preserve">Arquivos Referenciados / Tipos de Registro
</t>
        </r>
      </text>
    </comment>
    <comment ref="F7" authorId="0" shapeId="0" xr:uid="{00000000-0006-0000-0100-000009000000}">
      <text>
        <r>
          <rPr>
            <b/>
            <sz val="8"/>
            <color indexed="8"/>
            <rFont val="Tahoma"/>
            <family val="2"/>
          </rPr>
          <t xml:space="preserve">Grau de complexidade específico atribuído a uma função.
</t>
        </r>
      </text>
    </comment>
    <comment ref="M7" authorId="0" shapeId="0" xr:uid="{00000000-0006-0000-0100-00000A000000}">
      <text>
        <r>
          <rPr>
            <b/>
            <sz val="8"/>
            <color indexed="8"/>
            <rFont val="Tahoma"/>
            <family val="2"/>
          </rPr>
          <t xml:space="preserve">Normalmente utilizado para contagem de baseline, onde o desenvolvimento foi realizado de forma incremental. Isto indica em qual(is) pacote(s) cada funcionalidade foi impactada. Em algumas situações pode ser informado o número do projeto, demanda ou incremento.
</t>
        </r>
      </text>
    </comment>
    <comment ref="N7" authorId="0" shapeId="0" xr:uid="{00000000-0006-0000-0100-00000B000000}">
      <text>
        <r>
          <rPr>
            <b/>
            <sz val="8"/>
            <color indexed="8"/>
            <rFont val="Tahoma"/>
            <family val="2"/>
          </rPr>
          <t xml:space="preserve">Referência ao documento que justifica a contagem da funcionalidade
</t>
        </r>
      </text>
    </comment>
    <comment ref="D9" authorId="1" shapeId="0" xr:uid="{DDFEBA7E-8A22-4B31-BEE8-0E5019F0DD75}">
      <text>
        <r>
          <rPr>
            <sz val="9"/>
            <color indexed="81"/>
            <rFont val="Segoe UI"/>
            <family val="2"/>
          </rPr>
          <t xml:space="preserve">1 . Código
2 . Sigla
3 . Descrição
</t>
        </r>
      </text>
    </comment>
    <comment ref="E9" authorId="1" shapeId="0" xr:uid="{A78CA6BE-B499-428C-A1BD-C81B6AA5CD83}">
      <text>
        <r>
          <rPr>
            <sz val="9"/>
            <color indexed="81"/>
            <rFont val="Segoe UI"/>
            <family val="2"/>
          </rPr>
          <t xml:space="preserve">1 -  Órgão
</t>
        </r>
      </text>
    </comment>
    <comment ref="D10" authorId="1" shapeId="0" xr:uid="{00000000-0006-0000-0100-00001A000000}">
      <text>
        <r>
          <rPr>
            <sz val="9"/>
            <color indexed="81"/>
            <rFont val="Segoe UI"/>
            <family val="2"/>
          </rPr>
          <t xml:space="preserve">1. CEP
2. Cod Municipio
3. Municipio
4. UF
5. Pais
6. Bairro
7.Tipo logradouro
8.lograrouro
</t>
        </r>
      </text>
    </comment>
    <comment ref="E10" authorId="1" shapeId="0" xr:uid="{00000000-0006-0000-0100-00001B000000}">
      <text>
        <r>
          <rPr>
            <b/>
            <sz val="9"/>
            <color indexed="81"/>
            <rFont val="Segoe UI"/>
            <family val="2"/>
          </rPr>
          <t>cleriston alvarenga:</t>
        </r>
        <r>
          <rPr>
            <sz val="9"/>
            <color indexed="81"/>
            <rFont val="Segoe UI"/>
            <family val="2"/>
          </rPr>
          <t xml:space="preserve">
1-CEP</t>
        </r>
      </text>
    </comment>
    <comment ref="D11" authorId="1" shapeId="0" xr:uid="{00000000-0006-0000-0100-00001C000000}">
      <text>
        <r>
          <rPr>
            <sz val="9"/>
            <color indexed="81"/>
            <rFont val="Segoe UI"/>
            <family val="2"/>
          </rPr>
          <t xml:space="preserve">1. Setor
2. Unidade
</t>
        </r>
      </text>
    </comment>
    <comment ref="E11" authorId="1" shapeId="0" xr:uid="{00000000-0006-0000-0100-00001D000000}">
      <text>
        <r>
          <rPr>
            <sz val="9"/>
            <color indexed="81"/>
            <rFont val="Segoe UI"/>
            <family val="2"/>
          </rPr>
          <t>1 -  Setor/Unidade</t>
        </r>
      </text>
    </comment>
    <comment ref="D12" authorId="1" shapeId="0" xr:uid="{37074EF2-C5EC-4080-9CEE-2E3B9891E145}">
      <text>
        <r>
          <rPr>
            <sz val="9"/>
            <color indexed="81"/>
            <rFont val="Segoe UI"/>
            <family val="2"/>
          </rPr>
          <t xml:space="preserve">1. Setor
2. Unidade
</t>
        </r>
      </text>
    </comment>
    <comment ref="E12" authorId="1" shapeId="0" xr:uid="{413E9AA7-0BE1-4304-9CA6-F1BC56101DB1}">
      <text>
        <r>
          <rPr>
            <sz val="9"/>
            <color indexed="81"/>
            <rFont val="Segoe UI"/>
            <family val="2"/>
          </rPr>
          <t>1 -  Municipio</t>
        </r>
      </text>
    </comment>
    <comment ref="D13" authorId="1" shapeId="0" xr:uid="{FE68B529-7862-49ED-B841-B578F86A8878}">
      <text>
        <r>
          <rPr>
            <sz val="9"/>
            <color indexed="81"/>
            <rFont val="Segoe UI"/>
            <family val="2"/>
          </rPr>
          <t xml:space="preserve">1. Setor
2. Unidade
</t>
        </r>
      </text>
    </comment>
    <comment ref="E13" authorId="1" shapeId="0" xr:uid="{A2BD8F33-74EB-418E-8E1A-E9A74B03679F}">
      <text>
        <r>
          <rPr>
            <sz val="9"/>
            <color indexed="81"/>
            <rFont val="Segoe UI"/>
            <family val="2"/>
          </rPr>
          <t>1 -  Tipo Logradouro</t>
        </r>
      </text>
    </comment>
    <comment ref="D14" authorId="1" shapeId="0" xr:uid="{00000000-0006-0000-0100-00000C000000}">
      <text>
        <r>
          <rPr>
            <sz val="9"/>
            <color indexed="81"/>
            <rFont val="Segoe UI"/>
            <family val="2"/>
          </rPr>
          <t xml:space="preserve">1 . Orgão/Entidade
2 . Setor/Unidade
3 . Nome
4 . CEP
5 . Cod Municipio
6 . Municipio
7 . UF
8 . Pais
9 . Bairro
10.Numero
11.Tipo logradouro
12.lograrouro
13.complemento
14.Data de Cadastro 
15.Usuário de Cadastro 
16.Data de Alteração, 
17.Usuário de Alteração
18.id Deposito fisico
19.ID - Sala
20.Código do endereçamento - Sala
21.Nome - Sala
22.Identificador - Sala
23.Total fileiras - Sala
24.Total de caixas - Sala
25.Capacidade  - Sala
26.Data de Cadastro - Sala
27.Usuário de Cadastro - Sala 
28.Data de Alteração - Sala 
29.Usuário de Alteração - Sala 
30.ID Fileira
31.ID - Sala na Fileira
32.Codigo do endereçamento - Fileira
33.Descrição - Fileira
34.Identificador - Fileira
35.Caixas capacidade - Fileira
36.Caixas disponível - Fileira
37.Data de Cadastro - Fileira
38.Usuário de Cadastro - Fileira
39.Data de Alteração - Fileira
40.Usuário de Alteração - Fileira
41.ID - Classificação/Divisórias
42.ID - Classificação/Divisórias na Fileira
43.Codigo de endereçamento -  Classificação/Divisórias
44.Identificador -  Classificação/Divisórias
45.Descrição -  Classificação/Divisórias
46.Caixa capacidade -  Classificação/Divisórias
47.Caixa em uso -  Classificação/Divisórias
48.Caixas disponível -  Classificação/Divisórias
49.Data de Cadastro - Classificação/Divisórias
50.Usuário de Cadastro - Classificação/Divisórias
51.Data de Alteração - Classificação/Divisórias
52.Usuário de Alteração - Classificação/Divisórias
</t>
        </r>
      </text>
    </comment>
    <comment ref="E14" authorId="1" shapeId="0" xr:uid="{00000000-0006-0000-0100-00000D000000}">
      <text>
        <r>
          <rPr>
            <sz val="9"/>
            <color indexed="81"/>
            <rFont val="Segoe UI"/>
            <family val="2"/>
          </rPr>
          <t>1 -  Deposito Fisico
2 - Salas
3 - Fileiras
4 - Classificação/Divisórias</t>
        </r>
      </text>
    </comment>
    <comment ref="D15" authorId="1" shapeId="0" xr:uid="{00000000-0006-0000-0100-00000E000000}">
      <text>
        <r>
          <rPr>
            <sz val="9"/>
            <color indexed="81"/>
            <rFont val="Segoe UI"/>
            <family val="2"/>
          </rPr>
          <t xml:space="preserve">1. Orgão/Entidade
2. Setor/Unidade
3. Nome
4. Municipio
5. Data cadastro ini
6. Data cadstro fim
7. Total de salas
8. CMD
9.MSG </t>
        </r>
      </text>
    </comment>
    <comment ref="E15" authorId="1" shapeId="0" xr:uid="{00000000-0006-0000-0100-00000F000000}">
      <text>
        <r>
          <rPr>
            <sz val="9"/>
            <color indexed="81"/>
            <rFont val="Segoe UI"/>
            <family val="2"/>
          </rPr>
          <t>1 -  Deposito Fisico
2 - Orgão
3 - Setores/unidades 
4 - Municipio</t>
        </r>
      </text>
    </comment>
    <comment ref="D16" authorId="1" shapeId="0" xr:uid="{00000000-0006-0000-0100-000010000000}">
      <text>
        <r>
          <rPr>
            <sz val="9"/>
            <color indexed="81"/>
            <rFont val="Segoe UI"/>
            <family val="2"/>
          </rPr>
          <t xml:space="preserve">1. Orgão/Entidade
2. Setor/Unidade
3. Nome
4. Municipio
5. Data cadastro ini
6. Data cadstro fim
7. Total de salas
8. Data de Cadastro 
9. Usuário de Cadastro 
10. Data de Alteração
11. Usuário de Alteração
12.CMD
13.MSG </t>
        </r>
      </text>
    </comment>
    <comment ref="E16" authorId="1" shapeId="0" xr:uid="{B1F2CED0-9AE8-412E-B294-F7EDAAE69A68}">
      <text>
        <r>
          <rPr>
            <sz val="9"/>
            <color indexed="81"/>
            <rFont val="Segoe UI"/>
            <family val="2"/>
          </rPr>
          <t>1 -  Deposito Fisico
2 - Orgão
3 - Setores/unidades 
4 - Municipio</t>
        </r>
      </text>
    </comment>
    <comment ref="D17" authorId="1" shapeId="0" xr:uid="{00000000-0006-0000-0100-000012000000}">
      <text>
        <r>
          <rPr>
            <sz val="9"/>
            <color indexed="81"/>
            <rFont val="Segoe UI"/>
            <family val="2"/>
          </rPr>
          <t>1. Orgão/Entidade
2. Setor/Unidade
3. Nome
4. CEP
5. Cod Municipio
6. Municipio
7. UF
8. Pais
9. Bairro
10. Numero
11.Tipo logradouro
12.lograrouro
13.complemento
14.CMD
15.MSG</t>
        </r>
      </text>
    </comment>
    <comment ref="E17" authorId="1" shapeId="0" xr:uid="{00000000-0006-0000-0100-000013000000}">
      <text>
        <r>
          <rPr>
            <sz val="9"/>
            <color indexed="81"/>
            <rFont val="Segoe UI"/>
            <family val="2"/>
          </rPr>
          <t>1 -  Deposito Fisico
2 - Orgão
3 - Setores/unidades 
4 - CEP
5 - Usuario
6 - Municipio
7 - Tipo Logradouro</t>
        </r>
      </text>
    </comment>
    <comment ref="D18" authorId="1" shapeId="0" xr:uid="{E2462121-70FD-4DDC-991B-DDDF5F4FED53}">
      <text>
        <r>
          <rPr>
            <sz val="9"/>
            <color indexed="81"/>
            <rFont val="Segoe UI"/>
            <family val="2"/>
          </rPr>
          <t>1. Código
2. Descrição
3. Comando</t>
        </r>
      </text>
    </comment>
    <comment ref="E18" authorId="1" shapeId="0" xr:uid="{EB0D560C-3B4D-4F71-99F0-042C7BB44A2A}">
      <text>
        <r>
          <rPr>
            <sz val="9"/>
            <color indexed="81"/>
            <rFont val="Segoe UI"/>
            <family val="2"/>
          </rPr>
          <t xml:space="preserve">1 -  Órgão
</t>
        </r>
      </text>
    </comment>
    <comment ref="D19" authorId="1" shapeId="0" xr:uid="{D100A714-BEB2-4560-A94A-5694BFEB28C7}">
      <text>
        <r>
          <rPr>
            <sz val="9"/>
            <color indexed="81"/>
            <rFont val="Segoe UI"/>
            <family val="2"/>
          </rPr>
          <t>1. Código
2. Descrição
3. Comando</t>
        </r>
      </text>
    </comment>
    <comment ref="E19" authorId="1" shapeId="0" xr:uid="{6AAB060B-7978-491C-9BBD-FAE52AD3D40F}">
      <text>
        <r>
          <rPr>
            <sz val="9"/>
            <color indexed="81"/>
            <rFont val="Segoe UI"/>
            <family val="2"/>
          </rPr>
          <t>1 -  Setor/Unidade</t>
        </r>
      </text>
    </comment>
    <comment ref="D20" authorId="1" shapeId="0" xr:uid="{C445D34F-DFE1-41FE-863B-2D40BF24C9EF}">
      <text>
        <r>
          <rPr>
            <sz val="9"/>
            <color indexed="81"/>
            <rFont val="Segoe UI"/>
            <family val="2"/>
          </rPr>
          <t>1. Código
2. Descrição
3. Comando</t>
        </r>
      </text>
    </comment>
    <comment ref="E20" authorId="1" shapeId="0" xr:uid="{A1B2C65F-97D5-44D9-9179-6E1E1006D863}">
      <text>
        <r>
          <rPr>
            <sz val="9"/>
            <color indexed="81"/>
            <rFont val="Segoe UI"/>
            <family val="2"/>
          </rPr>
          <t>1 -  Municipio</t>
        </r>
      </text>
    </comment>
    <comment ref="D21" authorId="1" shapeId="0" xr:uid="{68D75B56-F29B-40EC-AA33-D80270DE4CCD}">
      <text>
        <r>
          <rPr>
            <sz val="9"/>
            <color indexed="81"/>
            <rFont val="Segoe UI"/>
            <family val="2"/>
          </rPr>
          <t>1. Código
2. Descrição
3. Comando</t>
        </r>
      </text>
    </comment>
    <comment ref="E21" authorId="1" shapeId="0" xr:uid="{22D0D0ED-1625-4B1D-93A3-B3E14D2BE529}">
      <text>
        <r>
          <rPr>
            <sz val="9"/>
            <color indexed="81"/>
            <rFont val="Segoe UI"/>
            <family val="2"/>
          </rPr>
          <t>1 -  Tipo Logradouro</t>
        </r>
      </text>
    </comment>
    <comment ref="D22" authorId="1" shapeId="0" xr:uid="{00000000-0006-0000-0100-000014000000}">
      <text>
        <r>
          <rPr>
            <sz val="9"/>
            <color indexed="81"/>
            <rFont val="Segoe UI"/>
            <family val="2"/>
          </rPr>
          <t>1. Orgão/Entidade
2. Setor/Unidade
3. Nome
4. CEP
5. Cod Municipio
6. Municipio
7. UF
8. Pais
9. Bairro
10. Numero
11.Tipo logradouro
12.lograrouro
13.complemento
14.CMD
15.MSG</t>
        </r>
      </text>
    </comment>
    <comment ref="E22" authorId="1" shapeId="0" xr:uid="{00000000-0006-0000-0100-000015000000}">
      <text>
        <r>
          <rPr>
            <sz val="9"/>
            <color indexed="81"/>
            <rFont val="Segoe UI"/>
            <family val="2"/>
          </rPr>
          <t>1 -  Deposito Fisico
2 - Orgão
3 - Setores/unidades 
4 - CEP
5 - Usuario
6 - Municipio
7 - Tipo de Logradouro</t>
        </r>
      </text>
    </comment>
    <comment ref="D23" authorId="1" shapeId="0" xr:uid="{97E89046-D766-44A3-B881-9917A32B5D57}">
      <text>
        <r>
          <rPr>
            <sz val="9"/>
            <color indexed="81"/>
            <rFont val="Segoe UI"/>
            <family val="2"/>
          </rPr>
          <t>1. Orgão/Entidade
2. Setor/Unidade
3. Nome
4. CEP
5. Cod Municipio
6. Municipio
7. UF
8. Pais
9. Bairro
10. Numero
11.Tipo logradouro
12.lograrouro
13.complemento</t>
        </r>
      </text>
    </comment>
    <comment ref="E23" authorId="1" shapeId="0" xr:uid="{361C9D2D-7C8E-4095-A671-E7885E8E2955}">
      <text>
        <r>
          <rPr>
            <sz val="9"/>
            <color indexed="81"/>
            <rFont val="Segoe UI"/>
            <family val="2"/>
          </rPr>
          <t>1 -  Deposito Fisico
2 - Orgão
3 - Setores/unidades 
4 - CEP
5 - Usuario
6 - Municipio
7 - Tipo de Logradouro</t>
        </r>
      </text>
    </comment>
    <comment ref="D24" authorId="1" shapeId="0" xr:uid="{00000000-0006-0000-0100-000016000000}">
      <text>
        <r>
          <rPr>
            <sz val="9"/>
            <color indexed="81"/>
            <rFont val="Segoe UI"/>
            <family val="2"/>
          </rPr>
          <t>1. Orgão/Entidade
2. Setor/Unidade
3. Nome
4. CEP
5. Cod Municipio
6. Municipio
7. UF
8. Pais
9. Bairro
10. Numero
11.Tipo logradouro
12.lograrouro
13.complemento
14.CMD
15.MSG</t>
        </r>
      </text>
    </comment>
    <comment ref="E24" authorId="1" shapeId="0" xr:uid="{00000000-0006-0000-0100-000017000000}">
      <text>
        <r>
          <rPr>
            <sz val="9"/>
            <color indexed="81"/>
            <rFont val="Segoe UI"/>
            <family val="2"/>
          </rPr>
          <t>1 -  Deposito Fisico
2 - Orgão
3 - Setores/unidades 
4 - CEP
5 - Usuario
6 - Municipio
7 - Tipo de Logradouro</t>
        </r>
      </text>
    </comment>
    <comment ref="D25" authorId="1" shapeId="0" xr:uid="{00000000-0006-0000-0100-000018000000}">
      <text>
        <r>
          <rPr>
            <sz val="9"/>
            <color indexed="81"/>
            <rFont val="Segoe UI"/>
            <family val="2"/>
          </rPr>
          <t xml:space="preserve">1. Código
2. CMD
3. MSG
</t>
        </r>
      </text>
    </comment>
    <comment ref="E25" authorId="1" shapeId="0" xr:uid="{00000000-0006-0000-0100-000019000000}">
      <text>
        <r>
          <rPr>
            <sz val="9"/>
            <color indexed="81"/>
            <rFont val="Segoe UI"/>
            <family val="2"/>
          </rPr>
          <t xml:space="preserve">1 -  Deposito Fisico
2 - Usuario
</t>
        </r>
      </text>
    </comment>
    <comment ref="D28" authorId="1" shapeId="0" xr:uid="{00000000-0006-0000-0100-00001E000000}">
      <text>
        <r>
          <rPr>
            <sz val="9"/>
            <color indexed="81"/>
            <rFont val="Segoe UI"/>
            <family val="2"/>
          </rPr>
          <t xml:space="preserve">1. Código do endereçamento
2. Nome
3. Identificador
4. Total fileiras
5. Total de caixas
6. Capacidade 
7. CMD
8. MSG
</t>
        </r>
      </text>
    </comment>
    <comment ref="E28" authorId="1" shapeId="0" xr:uid="{00000000-0006-0000-0100-00001F000000}">
      <text>
        <r>
          <rPr>
            <sz val="9"/>
            <color indexed="81"/>
            <rFont val="Segoe UI"/>
            <family val="2"/>
          </rPr>
          <t>1 -  Deposito Fisico
2 -  Usuario</t>
        </r>
      </text>
    </comment>
    <comment ref="D29" authorId="1" shapeId="0" xr:uid="{00000000-0006-0000-0100-000020000000}">
      <text>
        <r>
          <rPr>
            <sz val="9"/>
            <color indexed="81"/>
            <rFont val="Segoe UI"/>
            <family val="2"/>
          </rPr>
          <t xml:space="preserve">1. Código do endereçamento
2. Nome
3. Identificador
4. Total fileiras
5. Total de caixas
6-Capacidade 
7-CMD
8-MSG
</t>
        </r>
      </text>
    </comment>
    <comment ref="E29" authorId="1" shapeId="0" xr:uid="{00000000-0006-0000-0100-000021000000}">
      <text>
        <r>
          <rPr>
            <sz val="9"/>
            <color indexed="81"/>
            <rFont val="Segoe UI"/>
            <family val="2"/>
          </rPr>
          <t>1 -  Deposito Fisico
2 -  Usuario</t>
        </r>
      </text>
    </comment>
    <comment ref="D30" authorId="1" shapeId="0" xr:uid="{4A64936B-5790-4E03-BDB7-0578B64B788B}">
      <text>
        <r>
          <rPr>
            <sz val="9"/>
            <color indexed="81"/>
            <rFont val="Segoe UI"/>
            <family val="2"/>
          </rPr>
          <t xml:space="preserve">1. Código do endereçamento
2. Nome
3. Identificador
4. Total fileiras
5. Total de caixas
6-Capacidade 
</t>
        </r>
      </text>
    </comment>
    <comment ref="E30" authorId="1" shapeId="0" xr:uid="{234E400D-00AE-49F9-8B54-15FBD03D88C8}">
      <text>
        <r>
          <rPr>
            <sz val="9"/>
            <color indexed="81"/>
            <rFont val="Segoe UI"/>
            <family val="2"/>
          </rPr>
          <t>1 -  Deposito Fisico</t>
        </r>
      </text>
    </comment>
    <comment ref="D31" authorId="1" shapeId="0" xr:uid="{00000000-0006-0000-0100-000022000000}">
      <text>
        <r>
          <rPr>
            <sz val="9"/>
            <color indexed="81"/>
            <rFont val="Segoe UI"/>
            <family val="2"/>
          </rPr>
          <t xml:space="preserve">1. Código do endereçamento
2. Nome
3. Identificador
4. Total fileiras
5. Total de caixas
6-Capacidade 
7-CMD
8-MSG
</t>
        </r>
      </text>
    </comment>
    <comment ref="E31" authorId="1" shapeId="0" xr:uid="{00000000-0006-0000-0100-000023000000}">
      <text>
        <r>
          <rPr>
            <sz val="9"/>
            <color indexed="81"/>
            <rFont val="Segoe UI"/>
            <family val="2"/>
          </rPr>
          <t>1 -  Deposito Fisico</t>
        </r>
      </text>
    </comment>
    <comment ref="D32" authorId="1" shapeId="0" xr:uid="{00000000-0006-0000-0100-000024000000}">
      <text>
        <r>
          <rPr>
            <sz val="9"/>
            <color indexed="81"/>
            <rFont val="Segoe UI"/>
            <family val="2"/>
          </rPr>
          <t xml:space="preserve">1.Codigo 
2.CMD
3.MSG
</t>
        </r>
      </text>
    </comment>
    <comment ref="E32" authorId="1" shapeId="0" xr:uid="{00000000-0006-0000-0100-000025000000}">
      <text>
        <r>
          <rPr>
            <sz val="9"/>
            <color indexed="81"/>
            <rFont val="Segoe UI"/>
            <family val="2"/>
          </rPr>
          <t>1 -  Deposito Fisico
2 -  Usuario</t>
        </r>
      </text>
    </comment>
    <comment ref="D33" authorId="1" shapeId="0" xr:uid="{00000000-0006-0000-0100-000026000000}">
      <text>
        <r>
          <rPr>
            <sz val="9"/>
            <color indexed="81"/>
            <rFont val="Segoe UI"/>
            <family val="2"/>
          </rPr>
          <t xml:space="preserve">1. Identificador
2. Nome
3. Total de Caixas Disponível
4. CMD
5-MSG
</t>
        </r>
      </text>
    </comment>
    <comment ref="E33" authorId="1" shapeId="0" xr:uid="{00000000-0006-0000-0100-000027000000}">
      <text>
        <r>
          <rPr>
            <sz val="9"/>
            <color indexed="81"/>
            <rFont val="Segoe UI"/>
            <family val="2"/>
          </rPr>
          <t>1 -  Deposito Fisico</t>
        </r>
      </text>
    </comment>
    <comment ref="D34" authorId="1" shapeId="0" xr:uid="{00000000-0006-0000-0100-000028000000}">
      <text>
        <r>
          <rPr>
            <sz val="9"/>
            <color indexed="81"/>
            <rFont val="Segoe UI"/>
            <family val="2"/>
          </rPr>
          <t>1. Codigo
2. Identificador 
3. Nome 
4. Total de fileiras
5-Total de caixas disponível
6-Capacidade total de caixas
7. Numero Fileira
8. Percentual
9. Identificacao 
10. Caixa capacidade
11. Ciaxas disponível
12.CMD
13.MSG</t>
        </r>
      </text>
    </comment>
    <comment ref="E34" authorId="1" shapeId="0" xr:uid="{00000000-0006-0000-0100-000029000000}">
      <text>
        <r>
          <rPr>
            <sz val="9"/>
            <color indexed="81"/>
            <rFont val="Segoe UI"/>
            <family val="2"/>
          </rPr>
          <t>1 -  Deposito Fisico</t>
        </r>
      </text>
    </comment>
    <comment ref="D35" authorId="1" shapeId="0" xr:uid="{00000000-0006-0000-0100-00002A000000}">
      <text>
        <r>
          <rPr>
            <sz val="9"/>
            <color indexed="81"/>
            <rFont val="Segoe UI"/>
            <family val="2"/>
          </rPr>
          <t xml:space="preserve">1. Codigo do endereçamento
2. Descrição
3. Identificador
4. Caixas capacidade
5.Caixas disponível
6.CMD
7.MSG
</t>
        </r>
      </text>
    </comment>
    <comment ref="E35" authorId="1" shapeId="0" xr:uid="{00000000-0006-0000-0100-00002B000000}">
      <text>
        <r>
          <rPr>
            <sz val="9"/>
            <color indexed="81"/>
            <rFont val="Segoe UI"/>
            <family val="2"/>
          </rPr>
          <t>1 -  Deposito Fisico
2 -  Usuario</t>
        </r>
      </text>
    </comment>
    <comment ref="D36" authorId="1" shapeId="0" xr:uid="{00000000-0006-0000-0100-00002C000000}">
      <text>
        <r>
          <rPr>
            <sz val="9"/>
            <color indexed="81"/>
            <rFont val="Segoe UI"/>
            <family val="2"/>
          </rPr>
          <t xml:space="preserve">1. Codigo do endereçamento
2. Descrição
3. Identificador
4. Caixas capacidade
5.Caixas disponível
6.CMD
7.MSG
</t>
        </r>
      </text>
    </comment>
    <comment ref="E36" authorId="1" shapeId="0" xr:uid="{00000000-0006-0000-0100-00002D000000}">
      <text>
        <r>
          <rPr>
            <sz val="9"/>
            <color indexed="81"/>
            <rFont val="Segoe UI"/>
            <family val="2"/>
          </rPr>
          <t>1 -  Deposito Fisico</t>
        </r>
      </text>
    </comment>
    <comment ref="D37" authorId="1" shapeId="0" xr:uid="{00000000-0006-0000-0100-00002E000000}">
      <text>
        <r>
          <rPr>
            <sz val="9"/>
            <color indexed="81"/>
            <rFont val="Segoe UI"/>
            <family val="2"/>
          </rPr>
          <t xml:space="preserve">1. Codigo do endereçamento
2. Descrição
3. Identificador
4. Caixas capacidade
5.Caixas disponível
6.CMD
7.MSG
</t>
        </r>
      </text>
    </comment>
    <comment ref="E37" authorId="1" shapeId="0" xr:uid="{00000000-0006-0000-0100-00002F000000}">
      <text>
        <r>
          <rPr>
            <sz val="9"/>
            <color indexed="81"/>
            <rFont val="Segoe UI"/>
            <family val="2"/>
          </rPr>
          <t>1 -  Deposito Fisico
2 -  Usuario</t>
        </r>
      </text>
    </comment>
    <comment ref="D38" authorId="1" shapeId="0" xr:uid="{0302234C-0E66-4045-AE89-B8DB923FE870}">
      <text>
        <r>
          <rPr>
            <sz val="9"/>
            <color indexed="81"/>
            <rFont val="Segoe UI"/>
            <family val="2"/>
          </rPr>
          <t xml:space="preserve">1. Codigo do endereçamento
2. Descrição
3. Identificador
4. Caixas capacidade
5.Caixas disponível
</t>
        </r>
      </text>
    </comment>
    <comment ref="E38" authorId="1" shapeId="0" xr:uid="{109CA168-C5D2-4CF4-977C-088B692E1C6A}">
      <text>
        <r>
          <rPr>
            <sz val="9"/>
            <color indexed="81"/>
            <rFont val="Segoe UI"/>
            <family val="2"/>
          </rPr>
          <t>1 -  Deposito Fisico</t>
        </r>
      </text>
    </comment>
    <comment ref="D39" authorId="1" shapeId="0" xr:uid="{00000000-0006-0000-0100-000030000000}">
      <text>
        <r>
          <rPr>
            <sz val="9"/>
            <color indexed="81"/>
            <rFont val="Segoe UI"/>
            <family val="2"/>
          </rPr>
          <t xml:space="preserve">1. Codigo do endereçamento
2. Descrição
3. Identificador
4. Caixas capacidade
5.Caixas disponível
6.CMD
7.MSG
</t>
        </r>
      </text>
    </comment>
    <comment ref="E39" authorId="1" shapeId="0" xr:uid="{00000000-0006-0000-0100-000031000000}">
      <text>
        <r>
          <rPr>
            <sz val="9"/>
            <color indexed="81"/>
            <rFont val="Segoe UI"/>
            <family val="2"/>
          </rPr>
          <t>1 -  Deposito Fisico</t>
        </r>
      </text>
    </comment>
    <comment ref="D40" authorId="1" shapeId="0" xr:uid="{00000000-0006-0000-0100-000032000000}">
      <text>
        <r>
          <rPr>
            <sz val="9"/>
            <color indexed="81"/>
            <rFont val="Segoe UI"/>
            <family val="2"/>
          </rPr>
          <t xml:space="preserve">1.Codigo 
2.CMD
3.MSG
</t>
        </r>
      </text>
    </comment>
    <comment ref="E40" authorId="1" shapeId="0" xr:uid="{00000000-0006-0000-0100-000033000000}">
      <text>
        <r>
          <rPr>
            <sz val="9"/>
            <color indexed="81"/>
            <rFont val="Segoe UI"/>
            <family val="2"/>
          </rPr>
          <t>1 -  Deposito Fisico
2 -  Usuario</t>
        </r>
      </text>
    </comment>
    <comment ref="D41" authorId="1" shapeId="0" xr:uid="{00000000-0006-0000-0100-000034000000}">
      <text>
        <r>
          <rPr>
            <sz val="9"/>
            <color indexed="81"/>
            <rFont val="Segoe UI"/>
            <family val="2"/>
          </rPr>
          <t>1.Codigo de endereçamento
2. Identificador
3. Descrição
4.Caixa capacidade
5.Caixa em uso
6.Caixas disponível
7.CMD
8.MSG</t>
        </r>
      </text>
    </comment>
    <comment ref="E41" authorId="1" shapeId="0" xr:uid="{00000000-0006-0000-0100-000035000000}">
      <text>
        <r>
          <rPr>
            <sz val="9"/>
            <color indexed="81"/>
            <rFont val="Segoe UI"/>
            <family val="2"/>
          </rPr>
          <t>1 -  Deposito Fisico
2 -  Usuario</t>
        </r>
      </text>
    </comment>
    <comment ref="D42" authorId="1" shapeId="0" xr:uid="{00000000-0006-0000-0100-000036000000}">
      <text>
        <r>
          <rPr>
            <sz val="9"/>
            <color indexed="81"/>
            <rFont val="Segoe UI"/>
            <family val="2"/>
          </rPr>
          <t>1.Codigo de endereçamento
2. Identificador
3. Descrição
4.Caixa capacidade
5.Caixa em uso
6.Caixas disponível
7.CMD
8.MSG</t>
        </r>
      </text>
    </comment>
    <comment ref="E42" authorId="1" shapeId="0" xr:uid="{00000000-0006-0000-0100-000037000000}">
      <text>
        <r>
          <rPr>
            <sz val="9"/>
            <color indexed="81"/>
            <rFont val="Segoe UI"/>
            <family val="2"/>
          </rPr>
          <t>1 -  Deposito Fisico
2 -  Usuario</t>
        </r>
      </text>
    </comment>
    <comment ref="D43" authorId="1" shapeId="0" xr:uid="{4E67817A-10DC-4C32-AFC9-247286ED33E7}">
      <text>
        <r>
          <rPr>
            <sz val="9"/>
            <color indexed="81"/>
            <rFont val="Segoe UI"/>
            <family val="2"/>
          </rPr>
          <t xml:space="preserve">1.Codigo de endereçamento
2. Identificador
3. Descrição
4.Caixa capacidade
5.Caixa em uso
6.Caixas disponível
</t>
        </r>
      </text>
    </comment>
    <comment ref="E43" authorId="1" shapeId="0" xr:uid="{42B106A0-717A-427E-8C62-6A6AAEB36A9A}">
      <text>
        <r>
          <rPr>
            <sz val="9"/>
            <color indexed="81"/>
            <rFont val="Segoe UI"/>
            <family val="2"/>
          </rPr>
          <t>1 -  Deposito Fisico</t>
        </r>
      </text>
    </comment>
    <comment ref="D44" authorId="1" shapeId="0" xr:uid="{00000000-0006-0000-0100-000038000000}">
      <text>
        <r>
          <rPr>
            <sz val="9"/>
            <color indexed="81"/>
            <rFont val="Segoe UI"/>
            <family val="2"/>
          </rPr>
          <t>1.Codigo de endereçamento
2. Identificador
3. Descrição
4.Caixa capacidade
5.Caixa em uso
6.Caixas disponível
7.CMD
8.MSG</t>
        </r>
      </text>
    </comment>
    <comment ref="E44" authorId="1" shapeId="0" xr:uid="{00000000-0006-0000-0100-000039000000}">
      <text>
        <r>
          <rPr>
            <sz val="9"/>
            <color indexed="81"/>
            <rFont val="Segoe UI"/>
            <family val="2"/>
          </rPr>
          <t>1 -  Deposito Fisico</t>
        </r>
      </text>
    </comment>
    <comment ref="D45" authorId="1" shapeId="0" xr:uid="{00000000-0006-0000-0100-00003A000000}">
      <text>
        <r>
          <rPr>
            <sz val="9"/>
            <color indexed="81"/>
            <rFont val="Segoe UI"/>
            <family val="2"/>
          </rPr>
          <t xml:space="preserve">1.Codigo 
2.CMD
3.MSG
</t>
        </r>
      </text>
    </comment>
    <comment ref="E45" authorId="1" shapeId="0" xr:uid="{00000000-0006-0000-0100-00003B000000}">
      <text>
        <r>
          <rPr>
            <sz val="9"/>
            <color indexed="81"/>
            <rFont val="Segoe UI"/>
            <family val="2"/>
          </rPr>
          <t>1 -  Deposito Fisico
2 -  Usuario</t>
        </r>
      </text>
    </comment>
    <comment ref="D48" authorId="1" shapeId="0" xr:uid="{00000000-0006-0000-0100-00003C000000}">
      <text>
        <r>
          <rPr>
            <sz val="9"/>
            <color indexed="81"/>
            <rFont val="Segoe UI"/>
            <family val="2"/>
          </rPr>
          <t>1. Orgão/Entidade
2. Setor/Unidade
3. Cod Endereçamento
4. Identificador
5. Situacao
6. Data de Cadastro, 
7. Usuário de Cadastro, 
8. Data de Alteração, 
9. Usuário de Alteração
10. ID
11. Número de Página</t>
        </r>
      </text>
    </comment>
    <comment ref="E48" authorId="1" shapeId="0" xr:uid="{00000000-0006-0000-0100-00003D000000}">
      <text>
        <r>
          <rPr>
            <sz val="9"/>
            <color indexed="81"/>
            <rFont val="Segoe UI"/>
            <family val="2"/>
          </rPr>
          <t>1 - Caixas
2 - Situação</t>
        </r>
      </text>
    </comment>
    <comment ref="D49" authorId="1" shapeId="0" xr:uid="{00000000-0006-0000-0100-00003E000000}">
      <text>
        <r>
          <rPr>
            <sz val="9"/>
            <color indexed="81"/>
            <rFont val="Segoe UI"/>
            <family val="2"/>
          </rPr>
          <t>1. Orgão/Entidade
2. Setor/Unidade
3. Cod Endereçamento
4. Identificador
5. Situacao
6. Data cadatro ini
7. Data cadastro fim 
8. CMD
9.MSG</t>
        </r>
      </text>
    </comment>
    <comment ref="E49" authorId="1" shapeId="0" xr:uid="{00000000-0006-0000-0100-00003F000000}">
      <text>
        <r>
          <rPr>
            <sz val="9"/>
            <color indexed="81"/>
            <rFont val="Segoe UI"/>
            <family val="2"/>
          </rPr>
          <t xml:space="preserve">1 - Caixa
2 - Orgão/Entidade
3 - Setor/unidade
</t>
        </r>
      </text>
    </comment>
    <comment ref="D50" authorId="1" shapeId="0" xr:uid="{00000000-0006-0000-0100-000040000000}">
      <text>
        <r>
          <rPr>
            <sz val="9"/>
            <color indexed="81"/>
            <rFont val="Segoe UI"/>
            <family val="2"/>
          </rPr>
          <t>1. Orgão/Entidade
2. Setor/Unidade
3. Cod Endereçamento
4. Identificador
5. Situacao
6. Justificativa
7. Número de páginas
8. CMD
9. MSG</t>
        </r>
      </text>
    </comment>
    <comment ref="E50" authorId="1" shapeId="0" xr:uid="{00000000-0006-0000-0100-000041000000}">
      <text>
        <r>
          <rPr>
            <sz val="9"/>
            <color indexed="81"/>
            <rFont val="Segoe UI"/>
            <family val="2"/>
          </rPr>
          <t>1 - Caixa
2 - Orgão/Entidade
3 - Setor/unidade
4 - usuario</t>
        </r>
      </text>
    </comment>
    <comment ref="D51" authorId="1" shapeId="0" xr:uid="{2CA6E120-B1CD-46B2-B718-28807C2EA951}">
      <text>
        <r>
          <rPr>
            <sz val="9"/>
            <color indexed="81"/>
            <rFont val="Segoe UI"/>
            <family val="2"/>
          </rPr>
          <t>1. Código
2. Descrição
3. Comando</t>
        </r>
      </text>
    </comment>
    <comment ref="E51" authorId="1" shapeId="0" xr:uid="{ABF50291-8D7B-4823-AA0F-18631AEF3A27}">
      <text>
        <r>
          <rPr>
            <sz val="9"/>
            <color indexed="81"/>
            <rFont val="Segoe UI"/>
            <family val="2"/>
          </rPr>
          <t xml:space="preserve">1 -  Órgão
</t>
        </r>
      </text>
    </comment>
    <comment ref="D52" authorId="1" shapeId="0" xr:uid="{00000000-0006-0000-0100-000042000000}">
      <text>
        <r>
          <rPr>
            <sz val="9"/>
            <color indexed="81"/>
            <rFont val="Segoe UI"/>
            <family val="2"/>
          </rPr>
          <t>1. Orgão/Entidade
2. Setor/Unidade
3. Cod Endereçamento
4. Identificador
5. Situacao
6. Justificativa
7. Número de páginas
8. CMD
9.MSG</t>
        </r>
      </text>
    </comment>
    <comment ref="E52" authorId="1" shapeId="0" xr:uid="{00000000-0006-0000-0100-000043000000}">
      <text>
        <r>
          <rPr>
            <sz val="9"/>
            <color indexed="81"/>
            <rFont val="Segoe UI"/>
            <family val="2"/>
          </rPr>
          <t>1 - Caixa
2 - Orgão/Entidade
3 - Setor/unidade
4 - usuario</t>
        </r>
      </text>
    </comment>
    <comment ref="D53" authorId="1" shapeId="0" xr:uid="{6F05ECA9-B13C-48C9-B729-7BD8571E7A24}">
      <text>
        <r>
          <rPr>
            <sz val="9"/>
            <color indexed="81"/>
            <rFont val="Segoe UI"/>
            <family val="2"/>
          </rPr>
          <t>1. Orgão/Entidade
2. Setor/Unidade
3. Cod Endereçamento
4. Identificador
5. Situacao
6. Justificativa
7. Número de páginas</t>
        </r>
      </text>
    </comment>
    <comment ref="E53" authorId="1" shapeId="0" xr:uid="{065D0B8A-1F26-481E-8A6E-F3749927D70B}">
      <text>
        <r>
          <rPr>
            <sz val="9"/>
            <color indexed="81"/>
            <rFont val="Segoe UI"/>
            <family val="2"/>
          </rPr>
          <t xml:space="preserve">1 - Caixa
2 - Orgão/Entidade
3 - Setor/unidade
</t>
        </r>
      </text>
    </comment>
    <comment ref="D54" authorId="1" shapeId="0" xr:uid="{00000000-0006-0000-0100-000044000000}">
      <text>
        <r>
          <rPr>
            <sz val="9"/>
            <color indexed="81"/>
            <rFont val="Segoe UI"/>
            <family val="2"/>
          </rPr>
          <t>1. Orgão/Entidade
2. Setor/Unidade
3. Cod Endereçamento
4. Identificador
5. Situacao
6. Justificativa
7. Número de páginas
8. CMD
9.MSG</t>
        </r>
      </text>
    </comment>
    <comment ref="E54" authorId="1" shapeId="0" xr:uid="{00000000-0006-0000-0100-000045000000}">
      <text>
        <r>
          <rPr>
            <sz val="9"/>
            <color indexed="81"/>
            <rFont val="Segoe UI"/>
            <family val="2"/>
          </rPr>
          <t xml:space="preserve">1 - Caixa
2 - Orgão/Entidade
3 - Setor/unidade
</t>
        </r>
      </text>
    </comment>
    <comment ref="D55" authorId="1" shapeId="0" xr:uid="{00000000-0006-0000-0100-000046000000}">
      <text>
        <r>
          <rPr>
            <sz val="9"/>
            <color indexed="81"/>
            <rFont val="Segoe UI"/>
            <family val="2"/>
          </rPr>
          <t xml:space="preserve">1.Codigo 
2.CMD
3.MSG
</t>
        </r>
      </text>
    </comment>
    <comment ref="E55" authorId="1" shapeId="0" xr:uid="{00000000-0006-0000-0100-000047000000}">
      <text>
        <r>
          <rPr>
            <sz val="9"/>
            <color indexed="81"/>
            <rFont val="Segoe UI"/>
            <family val="2"/>
          </rPr>
          <t>1 - Caixas
2 - usuario</t>
        </r>
      </text>
    </comment>
    <comment ref="D56" authorId="1" shapeId="0" xr:uid="{00000000-0006-0000-0100-000048000000}">
      <text>
        <r>
          <rPr>
            <sz val="9"/>
            <color indexed="81"/>
            <rFont val="Segoe UI"/>
            <family val="2"/>
          </rPr>
          <t>1. Orgão/Entidade
2. Setor/Unidade
3. Cod Endereçamento
4. Identificador
5. Situacao
6. Data cadatro ini
7. Data cadastro fim 
8. Data de Cadastro, 
9. Usuário de Cadastro, 
10. Data de Alteração, 
11. Usuário de Alteração
12. CMD
13. MSG</t>
        </r>
      </text>
    </comment>
    <comment ref="E56" authorId="1" shapeId="0" xr:uid="{00000000-0006-0000-0100-000049000000}">
      <text>
        <r>
          <rPr>
            <sz val="9"/>
            <color indexed="81"/>
            <rFont val="Segoe UI"/>
            <family val="2"/>
          </rPr>
          <t xml:space="preserve">1 - Caixa
2 - Orgão/Entidade
3 - Setor/unidade
</t>
        </r>
      </text>
    </comment>
    <comment ref="D59" authorId="1" shapeId="0" xr:uid="{E2840E09-E434-4BBF-90C2-478931C1A9CA}">
      <text>
        <r>
          <rPr>
            <sz val="9"/>
            <color indexed="81"/>
            <rFont val="Segoe UI"/>
            <family val="2"/>
          </rPr>
          <t>1. Código
2. Descrição
3. Situação
4. Data início
5. Previsão Término
6. Data Cadastro da Demanda
7. Data Notificado Responsáveis
8. Data Cadastro de Caicas
9. Data Início de Captura
10. Data Início de Conferência
11. Data Conclusão da Demanda</t>
        </r>
      </text>
    </comment>
    <comment ref="E59" authorId="1" shapeId="0" xr:uid="{E9E69798-8D29-478F-BB78-E0479DC0E25B}">
      <text>
        <r>
          <rPr>
            <sz val="9"/>
            <color indexed="81"/>
            <rFont val="Segoe UI"/>
            <family val="2"/>
          </rPr>
          <t>1 - Demanda de Captura
2 - Conjunto Documental
3 - Notificação Responsáveis
4 - Arquivos da Demanda</t>
        </r>
      </text>
    </comment>
    <comment ref="D62" authorId="1" shapeId="0" xr:uid="{EC87413A-4F12-446A-BC63-1E4A62CFDB97}">
      <text>
        <r>
          <rPr>
            <sz val="9"/>
            <color indexed="81"/>
            <rFont val="Segoe UI"/>
            <family val="2"/>
          </rPr>
          <t>1. Código
2. Nome
3. Email
4. Matricula</t>
        </r>
      </text>
    </comment>
    <comment ref="E62" authorId="1" shapeId="0" xr:uid="{626509B6-0C63-47B5-8B7D-F5C38EBDC9CF}">
      <text>
        <r>
          <rPr>
            <sz val="9"/>
            <color indexed="81"/>
            <rFont val="Segoe UI"/>
            <family val="2"/>
          </rPr>
          <t>1 - Servidor</t>
        </r>
      </text>
    </comment>
    <comment ref="D63" authorId="1" shapeId="0" xr:uid="{00000000-0006-0000-0100-00004A000000}">
      <text>
        <r>
          <rPr>
            <sz val="9"/>
            <color indexed="81"/>
            <rFont val="Segoe UI"/>
            <family val="2"/>
          </rPr>
          <t>1. Orgão/Entidade
2. Setor/Unidade
3. Previsão inicio
4. Previsão termino 
5. Tipo 
6. Prioridade
7. Titulo
8. Descrição
9. Data de Cadastro
10. Usuário de Cadastro
11. Data de Alteração
12. Usuário de Alteração
13 . Motivo Cancelamento
14. Situação
15. Requisito Mínimo</t>
        </r>
      </text>
    </comment>
    <comment ref="E63" authorId="1" shapeId="0" xr:uid="{00000000-0006-0000-0100-00004B000000}">
      <text>
        <r>
          <rPr>
            <sz val="9"/>
            <color indexed="81"/>
            <rFont val="Segoe UI"/>
            <family val="2"/>
          </rPr>
          <t>1 - Demanda de Captura
2 - Tipo de Demanda
3 - Prioridade</t>
        </r>
      </text>
    </comment>
    <comment ref="D64" authorId="1" shapeId="0" xr:uid="{00000000-0006-0000-0100-00004C000000}">
      <text>
        <r>
          <rPr>
            <sz val="9"/>
            <color indexed="81"/>
            <rFont val="Segoe UI"/>
            <family val="2"/>
          </rPr>
          <t>1. Orgão/Entidade
2. Setor/Unidade
3. Cod Demanda
4. Responsavel
5. Situacao
6. Data cadatro ini
7. Data cadastro fim 
8. Titulo
9.CMD
10.MSG</t>
        </r>
      </text>
    </comment>
    <comment ref="E64" authorId="1" shapeId="0" xr:uid="{00000000-0006-0000-0100-00004D000000}">
      <text>
        <r>
          <rPr>
            <sz val="9"/>
            <color indexed="81"/>
            <rFont val="Segoe UI"/>
            <family val="2"/>
          </rPr>
          <t>1 - Demanda de Captura 
2 - Orgão/Entidade
3 - Setor/unidade
4 - Servidor</t>
        </r>
      </text>
    </comment>
    <comment ref="D65" authorId="1" shapeId="0" xr:uid="{A5174535-CCB6-44F0-BE62-3516D0A593F2}">
      <text>
        <r>
          <rPr>
            <sz val="9"/>
            <color indexed="81"/>
            <rFont val="Segoe UI"/>
            <family val="2"/>
          </rPr>
          <t>1. Código
2. Nome
3. CMD</t>
        </r>
      </text>
    </comment>
    <comment ref="E65" authorId="1" shapeId="0" xr:uid="{A873A7D9-0681-4BA3-A0C5-CC73578CC2B2}">
      <text>
        <r>
          <rPr>
            <sz val="9"/>
            <color indexed="81"/>
            <rFont val="Segoe UI"/>
            <family val="2"/>
          </rPr>
          <t>1 - Servidor</t>
        </r>
      </text>
    </comment>
    <comment ref="D66" authorId="1" shapeId="0" xr:uid="{00000000-0006-0000-0100-00004E000000}">
      <text>
        <r>
          <rPr>
            <sz val="9"/>
            <color indexed="81"/>
            <rFont val="Segoe UI"/>
            <family val="2"/>
          </rPr>
          <t>1. Orgão/Entidade
2. Setor/Unidade
3. Previsão inicio
4. Previsão termino 
5. Tipo 
6. Prioridade
7. Titulo
8. Descrição
9. Caixa
10. Classificação
11. Ano inicial
12. Ano final
13. Observações
14. Pasta
15. CMD
16. MSG</t>
        </r>
      </text>
    </comment>
    <comment ref="E66" authorId="1" shapeId="0" xr:uid="{00000000-0006-0000-0100-00004F000000}">
      <text>
        <r>
          <rPr>
            <sz val="9"/>
            <color indexed="81"/>
            <rFont val="Segoe UI"/>
            <family val="2"/>
          </rPr>
          <t>1 - Demanda de Captura 
2 - Orgão/Entidade
3 - Setor/unidade
4 - Usuario
5 - Conjunto Documental</t>
        </r>
      </text>
    </comment>
    <comment ref="D67" authorId="1" shapeId="0" xr:uid="{DD369E6E-0E6A-4F5A-B1B4-73DBB32569F5}">
      <text>
        <r>
          <rPr>
            <sz val="9"/>
            <color indexed="81"/>
            <rFont val="Segoe UI"/>
            <family val="2"/>
          </rPr>
          <t>1. Código
2. Descrição
3. Comando</t>
        </r>
      </text>
    </comment>
    <comment ref="E67" authorId="1" shapeId="0" xr:uid="{FAA12801-B059-4D55-BFC9-4B967FE255DB}">
      <text>
        <r>
          <rPr>
            <sz val="9"/>
            <color indexed="81"/>
            <rFont val="Segoe UI"/>
            <family val="2"/>
          </rPr>
          <t xml:space="preserve">1 - Tipo de Demanda
</t>
        </r>
      </text>
    </comment>
    <comment ref="D68" authorId="1" shapeId="0" xr:uid="{AC471027-052A-45F9-8D2A-763FB52A5D45}">
      <text>
        <r>
          <rPr>
            <sz val="9"/>
            <color indexed="81"/>
            <rFont val="Segoe UI"/>
            <family val="2"/>
          </rPr>
          <t>1. Código
2. Descrição
3. Comando</t>
        </r>
      </text>
    </comment>
    <comment ref="E68" authorId="1" shapeId="0" xr:uid="{B3E54FDF-0BCB-4077-AD3A-A21BE50FAECF}">
      <text>
        <r>
          <rPr>
            <sz val="9"/>
            <color indexed="81"/>
            <rFont val="Segoe UI"/>
            <family val="2"/>
          </rPr>
          <t xml:space="preserve">1 -  Prioridade
</t>
        </r>
      </text>
    </comment>
    <comment ref="D69" authorId="1" shapeId="0" xr:uid="{F886AC2D-EB76-4FBD-A5B6-15F5A70CC649}">
      <text>
        <r>
          <rPr>
            <sz val="9"/>
            <color indexed="81"/>
            <rFont val="Segoe UI"/>
            <family val="2"/>
          </rPr>
          <t>1. Código
2. Descrição
3. Comando</t>
        </r>
      </text>
    </comment>
    <comment ref="E69" authorId="1" shapeId="0" xr:uid="{5F71E20A-7EB8-42FF-BFC1-9FE592030AF0}">
      <text>
        <r>
          <rPr>
            <sz val="9"/>
            <color indexed="81"/>
            <rFont val="Segoe UI"/>
            <family val="2"/>
          </rPr>
          <t xml:space="preserve">1 - Requisitos Mínimos da Digitalização
</t>
        </r>
      </text>
    </comment>
    <comment ref="D70" authorId="1" shapeId="0" xr:uid="{00000000-0006-0000-0100-000050000000}">
      <text>
        <r>
          <rPr>
            <sz val="9"/>
            <color indexed="81"/>
            <rFont val="Segoe UI"/>
            <family val="2"/>
          </rPr>
          <t>1. Orgão/Entidade
2. Setor/Unidade
3. Previsão inicio
4. Previsão termino 
5. Tipo 
6. Prioridade
7. Titulo
8. Descrição
9.CMD
10.MSG</t>
        </r>
      </text>
    </comment>
    <comment ref="E70" authorId="1" shapeId="0" xr:uid="{00000000-0006-0000-0100-000051000000}">
      <text>
        <r>
          <rPr>
            <sz val="9"/>
            <color indexed="81"/>
            <rFont val="Segoe UI"/>
            <family val="2"/>
          </rPr>
          <t>1 - Demanda de Captura 
2 - Orgão/Entidade
3 - Setor/unidade
4 - Usuario</t>
        </r>
      </text>
    </comment>
    <comment ref="D71" authorId="1" shapeId="0" xr:uid="{5351CB78-258F-4624-BA92-E9D8D9CE7132}">
      <text>
        <r>
          <rPr>
            <sz val="9"/>
            <color indexed="81"/>
            <rFont val="Segoe UI"/>
            <family val="2"/>
          </rPr>
          <t>1. Orgão/Entidade
2. Setor/Unidade
3. Previsão inicio
4. Previsão termino 
5. Tipo 
6. Prioridade
7. Titulo
8. Descrição
9. Cod demanda
10. Situacao</t>
        </r>
      </text>
    </comment>
    <comment ref="E71" authorId="1" shapeId="0" xr:uid="{F2AA3253-BC82-4961-9D5E-77CAD713DB38}">
      <text>
        <r>
          <rPr>
            <sz val="9"/>
            <color indexed="81"/>
            <rFont val="Segoe UI"/>
            <family val="2"/>
          </rPr>
          <t xml:space="preserve">1 - Demanda de Captura 
2 - Orgão/Entidade
3 - Setor/unidade
</t>
        </r>
      </text>
    </comment>
    <comment ref="D72" authorId="1" shapeId="0" xr:uid="{00000000-0006-0000-0100-000052000000}">
      <text>
        <r>
          <rPr>
            <sz val="9"/>
            <color indexed="81"/>
            <rFont val="Segoe UI"/>
            <family val="2"/>
          </rPr>
          <t>1. Orgão/Entidade
2. Setor/Unidade
3. Previsão inicio
4. Previsão termino 
5. Tipo 
6. Prioridade
7. Titulo
8. Descrição
9. Cod demanda
10. Situacao
11.CMD
12.MSG</t>
        </r>
      </text>
    </comment>
    <comment ref="E72" authorId="1" shapeId="0" xr:uid="{00000000-0006-0000-0100-000053000000}">
      <text>
        <r>
          <rPr>
            <sz val="9"/>
            <color indexed="81"/>
            <rFont val="Segoe UI"/>
            <family val="2"/>
          </rPr>
          <t xml:space="preserve">1 - Demanda de Captura 
2 - Orgão/Entidade
3 - Setor/unidade
</t>
        </r>
      </text>
    </comment>
    <comment ref="D73" authorId="1" shapeId="0" xr:uid="{00000000-0006-0000-0100-000054000000}">
      <text>
        <r>
          <rPr>
            <sz val="9"/>
            <color indexed="81"/>
            <rFont val="Segoe UI"/>
            <family val="2"/>
          </rPr>
          <t xml:space="preserve">1.Codigo 
2.CMD
3.MSG
</t>
        </r>
      </text>
    </comment>
    <comment ref="E73" authorId="1" shapeId="0" xr:uid="{00000000-0006-0000-0100-000055000000}">
      <text>
        <r>
          <rPr>
            <sz val="9"/>
            <color indexed="81"/>
            <rFont val="Segoe UI"/>
            <family val="2"/>
          </rPr>
          <t xml:space="preserve">1 - Demanda de Captura
2 - Usuario
</t>
        </r>
      </text>
    </comment>
    <comment ref="D74" authorId="1" shapeId="0" xr:uid="{00000000-0006-0000-0100-000056000000}">
      <text>
        <r>
          <rPr>
            <sz val="9"/>
            <color indexed="81"/>
            <rFont val="Segoe UI"/>
            <family val="2"/>
          </rPr>
          <t>1. Orgão/Entidade
2. Setor/Unidade
3. Cod Demanda
4. Responsavel
5. Situacao
6. Titulo
7. Data de Cadastro
8. Usuário de Cadastro
9. Data de Alteração
10. Usuário de Alteração
11.CMD
12.MSG</t>
        </r>
      </text>
    </comment>
    <comment ref="E74" authorId="1" shapeId="0" xr:uid="{00000000-0006-0000-0100-000057000000}">
      <text>
        <r>
          <rPr>
            <sz val="9"/>
            <color indexed="81"/>
            <rFont val="Segoe UI"/>
            <family val="2"/>
          </rPr>
          <t xml:space="preserve">1 - Demanda de Captura 
2 - Orgão/Entidade
3 - Setor/unidade
</t>
        </r>
      </text>
    </comment>
    <comment ref="D75" authorId="1" shapeId="0" xr:uid="{00000000-0006-0000-0100-000058000000}">
      <text>
        <r>
          <rPr>
            <sz val="9"/>
            <color indexed="81"/>
            <rFont val="Segoe UI"/>
            <family val="2"/>
          </rPr>
          <t xml:space="preserve">1.Motivo do cancelamento
2.Usuario
3.Data
4. Situação
5.CMD
6.MSG
</t>
        </r>
      </text>
    </comment>
    <comment ref="E75" authorId="1" shapeId="0" xr:uid="{00000000-0006-0000-0100-000059000000}">
      <text>
        <r>
          <rPr>
            <sz val="9"/>
            <color indexed="81"/>
            <rFont val="Segoe UI"/>
            <family val="2"/>
          </rPr>
          <t xml:space="preserve">1 - Demanda de Captura
2 - usuario
</t>
        </r>
      </text>
    </comment>
    <comment ref="D78" authorId="1" shapeId="0" xr:uid="{00000000-0006-0000-0100-00006E000000}">
      <text>
        <r>
          <rPr>
            <sz val="9"/>
            <color indexed="81"/>
            <rFont val="Segoe UI"/>
            <family val="2"/>
          </rPr>
          <t xml:space="preserve">1. Código
2. Descrição
</t>
        </r>
      </text>
    </comment>
    <comment ref="E78" authorId="1" shapeId="0" xr:uid="{00000000-0006-0000-0100-00006F000000}">
      <text>
        <r>
          <rPr>
            <sz val="9"/>
            <color indexed="81"/>
            <rFont val="Segoe UI"/>
            <family val="2"/>
          </rPr>
          <t xml:space="preserve">1 - Classificação
</t>
        </r>
      </text>
    </comment>
    <comment ref="D79" authorId="1" shapeId="0" xr:uid="{7018EA96-40F2-4FBB-AD91-FB1B1F55265E}">
      <text>
        <r>
          <rPr>
            <sz val="9"/>
            <color indexed="81"/>
            <rFont val="Segoe UI"/>
            <family val="2"/>
          </rPr>
          <t xml:space="preserve">1. Código
2. Descrição
</t>
        </r>
      </text>
    </comment>
    <comment ref="E79" authorId="1" shapeId="0" xr:uid="{F1176C67-4823-46B0-B67B-9841EEFC3629}">
      <text>
        <r>
          <rPr>
            <sz val="9"/>
            <color indexed="81"/>
            <rFont val="Segoe UI"/>
            <family val="2"/>
          </rPr>
          <t>1 - Exercício</t>
        </r>
      </text>
    </comment>
    <comment ref="D80" authorId="1" shapeId="0" xr:uid="{00000000-0006-0000-0100-00005C000000}">
      <text>
        <r>
          <rPr>
            <sz val="9"/>
            <color indexed="81"/>
            <rFont val="Segoe UI"/>
            <family val="2"/>
          </rPr>
          <t>1. Orgão/Entidade
2. Setor/Unidade
3. Caixa
4. status
5. Classificacao
6. Ano inicial
7. Ano Final 
8.OBS
9. Data de Cadastro 
10. Usuário de Cadastro
11. Data de Alteração
12. Usuário de Alteração
13. Responsável pela digitalização</t>
        </r>
      </text>
    </comment>
    <comment ref="E80" authorId="1" shapeId="0" xr:uid="{00000000-0006-0000-0100-00005D000000}">
      <text>
        <r>
          <rPr>
            <sz val="9"/>
            <color indexed="81"/>
            <rFont val="Segoe UI"/>
            <family val="2"/>
          </rPr>
          <t xml:space="preserve">1 - Conjunto documental da demanda
</t>
        </r>
      </text>
    </comment>
    <comment ref="D81" authorId="1" shapeId="0" xr:uid="{00000000-0006-0000-0100-00005E000000}">
      <text>
        <r>
          <rPr>
            <sz val="9"/>
            <color indexed="81"/>
            <rFont val="Segoe UI"/>
            <family val="2"/>
          </rPr>
          <t>1. Conjunto Documental
2. Classificação
3. Status
4. Responsável
5. Ano Inicial
6. Ano Final
7. Protocolo
8. Interessado
9. Situação do Arquivo
10. Data upload - inicio
11. Data upload - fim
12. Caixa
13. Respo Digitalização
14. Capacidade Páginas
15. Capacidade Disponível
16. Páginas Capturadas
17. Páginas a conferir
18. Status
20. CMD
21.MSG</t>
        </r>
      </text>
    </comment>
    <comment ref="E81" authorId="1" shapeId="0" xr:uid="{00000000-0006-0000-0100-00005F000000}">
      <text>
        <r>
          <rPr>
            <sz val="9"/>
            <color indexed="81"/>
            <rFont val="Segoe UI"/>
            <family val="2"/>
          </rPr>
          <t>1 - Caixa
2 - Conjunto documental da demanda
3 - Exercício
4 - Arquivos da Demanda</t>
        </r>
      </text>
    </comment>
    <comment ref="D82" authorId="1" shapeId="0" xr:uid="{00000000-0006-0000-0100-000060000000}">
      <text>
        <r>
          <rPr>
            <sz val="9"/>
            <color indexed="81"/>
            <rFont val="Segoe UI"/>
            <family val="2"/>
          </rPr>
          <t>1. Código
2. Orgão
3. Setor
4. Caixa
5. Capacidade
6. Status
7. Ano inicial
8. Ano final
9. Classificação
10. Responsável pela Digitalização
11. Observações
12. CMD
13. MSG</t>
        </r>
      </text>
    </comment>
    <comment ref="E82" authorId="1" shapeId="0" xr:uid="{00000000-0006-0000-0100-000061000000}">
      <text>
        <r>
          <rPr>
            <sz val="9"/>
            <color indexed="81"/>
            <rFont val="Segoe UI"/>
            <family val="2"/>
          </rPr>
          <t>1 - Caixa
2 - Orgão/Entidade
3 - Setor/unidade
4 - Conjunto Documental da Demanda 
5 - Usuario
6 - Exercício</t>
        </r>
      </text>
    </comment>
    <comment ref="D83" authorId="1" shapeId="0" xr:uid="{00000000-0006-0000-0100-00006A000000}">
      <text>
        <r>
          <rPr>
            <sz val="9"/>
            <color indexed="81"/>
            <rFont val="Segoe UI"/>
            <family val="2"/>
          </rPr>
          <t xml:space="preserve">1. Código
2. Descrição
3.CMD
</t>
        </r>
      </text>
    </comment>
    <comment ref="E83" authorId="1" shapeId="0" xr:uid="{00000000-0006-0000-0100-00006B000000}">
      <text>
        <r>
          <rPr>
            <sz val="9"/>
            <color indexed="81"/>
            <rFont val="Segoe UI"/>
            <family val="2"/>
          </rPr>
          <t xml:space="preserve">1 - Caixa
</t>
        </r>
      </text>
    </comment>
    <comment ref="D84" authorId="1" shapeId="0" xr:uid="{60CAD18E-F538-4B20-B56D-64B33795165D}">
      <text>
        <r>
          <rPr>
            <sz val="9"/>
            <color indexed="81"/>
            <rFont val="Segoe UI"/>
            <family val="2"/>
          </rPr>
          <t xml:space="preserve">1. Código
2. Descrição
3.CMD
</t>
        </r>
      </text>
    </comment>
    <comment ref="E84" authorId="1" shapeId="0" xr:uid="{00000000-0006-0000-0100-00006D000000}">
      <text>
        <r>
          <rPr>
            <sz val="9"/>
            <color indexed="81"/>
            <rFont val="Segoe UI"/>
            <family val="2"/>
          </rPr>
          <t xml:space="preserve">1 - Classificação Documental
</t>
        </r>
      </text>
    </comment>
    <comment ref="D85" authorId="1" shapeId="0" xr:uid="{00000000-0006-0000-0100-000062000000}">
      <text>
        <r>
          <rPr>
            <sz val="9"/>
            <color indexed="81"/>
            <rFont val="Segoe UI"/>
            <family val="2"/>
          </rPr>
          <t>1. Código
2. Orgão
3. Setor
4. Caixa
5. Capacidade
6. Status
7. Ano inicial
8. Ano final
9. Classificação
10. Responsável pela Digitalização
11. Observações
12. CMD
13. MSG</t>
        </r>
      </text>
    </comment>
    <comment ref="E85" authorId="1" shapeId="0" xr:uid="{AF634B25-3909-40CC-B1C5-DB04A561FE5A}">
      <text>
        <r>
          <rPr>
            <sz val="9"/>
            <color indexed="81"/>
            <rFont val="Segoe UI"/>
            <family val="2"/>
          </rPr>
          <t>1 - Caixa
2 - Orgão/Entidade
3 - Setor/unidade
4 - Conjunto Documental da Demanda 
5 - Usuario
6 - Exercício</t>
        </r>
      </text>
    </comment>
    <comment ref="D86" authorId="1" shapeId="0" xr:uid="{00000000-0006-0000-0100-000064000000}">
      <text>
        <r>
          <rPr>
            <sz val="9"/>
            <color indexed="81"/>
            <rFont val="Segoe UI"/>
            <family val="2"/>
          </rPr>
          <t xml:space="preserve">1. Código
2. Orgão
3. Setor
4. Caixa
5. Capacidade
6. Status
7. Ano inicial
8. Ano final
9. Classificação
10. Responsável pela Digitalização
11. Observações
</t>
        </r>
      </text>
    </comment>
    <comment ref="E86" authorId="1" shapeId="0" xr:uid="{F96503CD-2A51-4343-B9B5-5594F29EC773}">
      <text>
        <r>
          <rPr>
            <sz val="9"/>
            <color indexed="81"/>
            <rFont val="Segoe UI"/>
            <family val="2"/>
          </rPr>
          <t>1 - Caixa
2 - Orgão/Entidade
3 - Setor/unidade
4 - Conjunto Documental da Demanda 
5 - Usuario
6 - Exercício</t>
        </r>
      </text>
    </comment>
    <comment ref="D87" authorId="1" shapeId="0" xr:uid="{75E9A557-D7DD-4614-8968-D3365CB3D775}">
      <text>
        <r>
          <rPr>
            <sz val="9"/>
            <color indexed="81"/>
            <rFont val="Segoe UI"/>
            <family val="2"/>
          </rPr>
          <t>1. Código
2. Orgão
3. Setor
4. Caixa
5. Capacidade
6. Status
7. Ano inicial
8. Ano final
9. Classificação
10. Responsável pela Digitalização
11. Observações
12. CMD
13. MSG</t>
        </r>
      </text>
    </comment>
    <comment ref="E87" authorId="1" shapeId="0" xr:uid="{76F670DC-1EDB-4C5E-BFE5-75F278F9212A}">
      <text>
        <r>
          <rPr>
            <sz val="9"/>
            <color indexed="81"/>
            <rFont val="Segoe UI"/>
            <family val="2"/>
          </rPr>
          <t>1 - Caixa
2 - Orgão/Entidade
3 - Setor/unidade
4 - Conjunto Documental da Demanda 
5 - Usuario
6 - Exercício</t>
        </r>
      </text>
    </comment>
    <comment ref="D88" authorId="1" shapeId="0" xr:uid="{00000000-0006-0000-0100-000066000000}">
      <text>
        <r>
          <rPr>
            <sz val="9"/>
            <color indexed="81"/>
            <rFont val="Segoe UI"/>
            <family val="2"/>
          </rPr>
          <t xml:space="preserve">1.Codigo 
2.CMD
3.MSG
</t>
        </r>
      </text>
    </comment>
    <comment ref="E88" authorId="1" shapeId="0" xr:uid="{00000000-0006-0000-0100-000067000000}">
      <text>
        <r>
          <rPr>
            <sz val="9"/>
            <color indexed="81"/>
            <rFont val="Segoe UI"/>
            <family val="2"/>
          </rPr>
          <t xml:space="preserve">1 - Conjunto documental da demanda
2 - Usuario
</t>
        </r>
      </text>
    </comment>
    <comment ref="D89" authorId="1" shapeId="0" xr:uid="{00000000-0006-0000-0100-000068000000}">
      <text>
        <r>
          <rPr>
            <sz val="9"/>
            <color indexed="81"/>
            <rFont val="Segoe UI"/>
            <family val="2"/>
          </rPr>
          <t>1. Código
2. Caixa
3. Classificação
4. Resp Digitalização
5. Capacidade Páginas
6. Capacidade Disponível
7. Paginas Capturadas
8. Páginas a Conferir
9. Status
10.CMD
11.MSG</t>
        </r>
      </text>
    </comment>
    <comment ref="E89" authorId="1" shapeId="0" xr:uid="{00000000-0006-0000-0100-000069000000}">
      <text>
        <r>
          <rPr>
            <sz val="9"/>
            <color indexed="81"/>
            <rFont val="Segoe UI"/>
            <family val="2"/>
          </rPr>
          <t xml:space="preserve">1 - Caixa
2 - Conjunto documental da demanda
</t>
        </r>
      </text>
    </comment>
    <comment ref="D90" authorId="1" shapeId="0" xr:uid="{4CA25D93-7FC3-48D8-8EC8-5AA6B2B89C2E}">
      <text>
        <r>
          <rPr>
            <sz val="9"/>
            <color indexed="81"/>
            <rFont val="Segoe UI"/>
            <family val="2"/>
          </rPr>
          <t>1. Conjunto
2. Caixa
3. Responsável
4. CMD
5. MSG</t>
        </r>
      </text>
    </comment>
    <comment ref="E90" authorId="1" shapeId="0" xr:uid="{6A7141E4-004C-4941-AA73-97178CF78C83}">
      <text>
        <r>
          <rPr>
            <sz val="9"/>
            <color indexed="81"/>
            <rFont val="Segoe UI"/>
            <family val="2"/>
          </rPr>
          <t xml:space="preserve">1 - Conjunto documental da demanda
2 - Servidor
</t>
        </r>
      </text>
    </comment>
    <comment ref="D91" authorId="1" shapeId="0" xr:uid="{923C59B1-204F-4D24-B4BB-14A03DEA4041}">
      <text>
        <r>
          <rPr>
            <sz val="9"/>
            <color indexed="81"/>
            <rFont val="Segoe UI"/>
            <family val="2"/>
          </rPr>
          <t>1. Demanda
2. Situação
3. CMD
4. MSG</t>
        </r>
      </text>
    </comment>
    <comment ref="E91" authorId="1" shapeId="0" xr:uid="{1CFA8AA6-AA1D-42FF-B59C-5CCAB44D84B4}">
      <text>
        <r>
          <rPr>
            <sz val="9"/>
            <color indexed="81"/>
            <rFont val="Segoe UI"/>
            <family val="2"/>
          </rPr>
          <t xml:space="preserve">1 - Conjunto documental da demanda
</t>
        </r>
      </text>
    </comment>
    <comment ref="D94" authorId="1" shapeId="0" xr:uid="{00000000-0006-0000-0100-000070000000}">
      <text>
        <r>
          <rPr>
            <sz val="9"/>
            <color indexed="81"/>
            <rFont val="Segoe UI"/>
            <family val="2"/>
          </rPr>
          <t xml:space="preserve">1. Documento
2. Resolução
3. COR
4. Tipo Original
5. Formato
6. Data cadatro Ini
7. Data cadastro fim 
8. Formato 
9.Data de Cadastro
10.Usuário de Cadastro 
11.Data de Alteração
12.Usuário de Alteração
13.ID
</t>
        </r>
      </text>
    </comment>
    <comment ref="E94" authorId="1" shapeId="0" xr:uid="{00000000-0006-0000-0100-000071000000}">
      <text>
        <r>
          <rPr>
            <sz val="9"/>
            <color indexed="81"/>
            <rFont val="Segoe UI"/>
            <family val="2"/>
          </rPr>
          <t>1 - Requisitos Mínimos da Digitalização
2 - Cor
3 - Tipo
4 - Formato Arquivo</t>
        </r>
      </text>
    </comment>
    <comment ref="D95" authorId="1" shapeId="0" xr:uid="{00000000-0006-0000-0100-000072000000}">
      <text>
        <r>
          <rPr>
            <sz val="9"/>
            <color indexed="81"/>
            <rFont val="Segoe UI"/>
            <family val="2"/>
          </rPr>
          <t xml:space="preserve">1. Documento
2. Resolução
3. COR
4. Tipo Original
5. Formato
6. Data cadatro Ini
7. Data cadastro fim 
8. Formato 
9.CMD
10.MSG
</t>
        </r>
      </text>
    </comment>
    <comment ref="E95" authorId="1" shapeId="0" xr:uid="{00000000-0006-0000-0100-000073000000}">
      <text>
        <r>
          <rPr>
            <sz val="9"/>
            <color indexed="81"/>
            <rFont val="Segoe UI"/>
            <family val="2"/>
          </rPr>
          <t xml:space="preserve">1 - Requisitos Mínimos da Digitalização
</t>
        </r>
      </text>
    </comment>
    <comment ref="D96" authorId="1" shapeId="0" xr:uid="{00000000-0006-0000-0100-000074000000}">
      <text>
        <r>
          <rPr>
            <sz val="9"/>
            <color indexed="81"/>
            <rFont val="Segoe UI"/>
            <family val="2"/>
          </rPr>
          <t>1. Documento
2. Resolução
3. Cor
4. Tipo Original
5. Formato
6.CMD
7.MSG</t>
        </r>
      </text>
    </comment>
    <comment ref="E96" authorId="1" shapeId="0" xr:uid="{00000000-0006-0000-0100-000075000000}">
      <text>
        <r>
          <rPr>
            <sz val="9"/>
            <color indexed="81"/>
            <rFont val="Segoe UI"/>
            <family val="2"/>
          </rPr>
          <t xml:space="preserve">1 - Requisitos Mínimos da Digitalização
2 - Usuario
</t>
        </r>
      </text>
    </comment>
    <comment ref="D97" authorId="1" shapeId="0" xr:uid="{4F2511CE-794B-4183-B0BC-732D4D0E2C90}">
      <text>
        <r>
          <rPr>
            <sz val="9"/>
            <color indexed="81"/>
            <rFont val="Segoe UI"/>
            <family val="2"/>
          </rPr>
          <t>1. Código
2. Descrição
3. Comando</t>
        </r>
      </text>
    </comment>
    <comment ref="E97" authorId="1" shapeId="0" xr:uid="{531329D8-7A45-4893-A8E6-82ED452BFCF6}">
      <text>
        <r>
          <rPr>
            <sz val="9"/>
            <color indexed="81"/>
            <rFont val="Segoe UI"/>
            <family val="2"/>
          </rPr>
          <t xml:space="preserve">1 -  Cor
</t>
        </r>
      </text>
    </comment>
    <comment ref="D98" authorId="1" shapeId="0" xr:uid="{599FCAA0-AED6-4F6C-80CA-A521FB423DED}">
      <text>
        <r>
          <rPr>
            <sz val="9"/>
            <color indexed="81"/>
            <rFont val="Segoe UI"/>
            <family val="2"/>
          </rPr>
          <t>1. Código
2. Descrição
3. Comando</t>
        </r>
      </text>
    </comment>
    <comment ref="E98" authorId="1" shapeId="0" xr:uid="{D30E9B98-867B-4D7A-A153-2137FD11855B}">
      <text>
        <r>
          <rPr>
            <sz val="9"/>
            <color indexed="81"/>
            <rFont val="Segoe UI"/>
            <family val="2"/>
          </rPr>
          <t xml:space="preserve">1 -  Tipo
</t>
        </r>
      </text>
    </comment>
    <comment ref="D99" authorId="1" shapeId="0" xr:uid="{42BAA327-2E74-48E8-83F6-D53627930DC3}">
      <text>
        <r>
          <rPr>
            <sz val="9"/>
            <color indexed="81"/>
            <rFont val="Segoe UI"/>
            <family val="2"/>
          </rPr>
          <t>1. Código
2. Descrição
3. Comando</t>
        </r>
      </text>
    </comment>
    <comment ref="E99" authorId="1" shapeId="0" xr:uid="{E9366C4D-E69A-4F0B-9BDD-A079BAD8DC1C}">
      <text>
        <r>
          <rPr>
            <sz val="9"/>
            <color indexed="81"/>
            <rFont val="Segoe UI"/>
            <family val="2"/>
          </rPr>
          <t xml:space="preserve">1 -  Formato arquivo
</t>
        </r>
      </text>
    </comment>
    <comment ref="D100" authorId="1" shapeId="0" xr:uid="{00000000-0006-0000-0100-000076000000}">
      <text>
        <r>
          <rPr>
            <sz val="9"/>
            <color indexed="81"/>
            <rFont val="Segoe UI"/>
            <family val="2"/>
          </rPr>
          <t>1. Documento
2. Resolução
3. Cor
4. Tipo Original
5. Formato
6.CMD
7.MSG</t>
        </r>
      </text>
    </comment>
    <comment ref="E100" authorId="1" shapeId="0" xr:uid="{00000000-0006-0000-0100-000077000000}">
      <text>
        <r>
          <rPr>
            <sz val="9"/>
            <color indexed="81"/>
            <rFont val="Segoe UI"/>
            <family val="2"/>
          </rPr>
          <t xml:space="preserve">1 - Requisitos Mínimos da Digitalização
2 - Usuario
</t>
        </r>
      </text>
    </comment>
    <comment ref="D101" authorId="1" shapeId="0" xr:uid="{0AC20C4C-0C94-4569-8998-90B86439D107}">
      <text>
        <r>
          <rPr>
            <sz val="9"/>
            <color indexed="81"/>
            <rFont val="Segoe UI"/>
            <family val="2"/>
          </rPr>
          <t xml:space="preserve">1. Documento
2. Resolução
3. Cor
4. Tipo Original
5. Formato
</t>
        </r>
      </text>
    </comment>
    <comment ref="E101" authorId="1" shapeId="0" xr:uid="{AD1B7186-BD19-4BE7-9940-F69E408759A8}">
      <text>
        <r>
          <rPr>
            <sz val="9"/>
            <color indexed="81"/>
            <rFont val="Segoe UI"/>
            <family val="2"/>
          </rPr>
          <t xml:space="preserve">1 - Requisitos Mínimos da Digitalização
</t>
        </r>
      </text>
    </comment>
    <comment ref="D102" authorId="1" shapeId="0" xr:uid="{00000000-0006-0000-0100-000078000000}">
      <text>
        <r>
          <rPr>
            <sz val="9"/>
            <color indexed="81"/>
            <rFont val="Segoe UI"/>
            <family val="2"/>
          </rPr>
          <t>1. Documento
2. Resolução
3. Cor
4. Tipo Original
5. Formato
6.CMD
7.MSG</t>
        </r>
      </text>
    </comment>
    <comment ref="E102" authorId="1" shapeId="0" xr:uid="{00000000-0006-0000-0100-000079000000}">
      <text>
        <r>
          <rPr>
            <sz val="9"/>
            <color indexed="81"/>
            <rFont val="Segoe UI"/>
            <family val="2"/>
          </rPr>
          <t xml:space="preserve">1 - Requisitos Mínimos da Digitalização
</t>
        </r>
      </text>
    </comment>
    <comment ref="D103" authorId="1" shapeId="0" xr:uid="{00000000-0006-0000-0100-00007A000000}">
      <text>
        <r>
          <rPr>
            <sz val="9"/>
            <color indexed="81"/>
            <rFont val="Segoe UI"/>
            <family val="2"/>
          </rPr>
          <t xml:space="preserve">1.Codigo 
2.CMD
3.MSG
</t>
        </r>
      </text>
    </comment>
    <comment ref="E103" authorId="1" shapeId="0" xr:uid="{00000000-0006-0000-0100-00007B000000}">
      <text>
        <r>
          <rPr>
            <sz val="9"/>
            <color indexed="81"/>
            <rFont val="Segoe UI"/>
            <family val="2"/>
          </rPr>
          <t xml:space="preserve">1 - Requisitos Mínimos da Digitalização
2 - Usuario
</t>
        </r>
      </text>
    </comment>
    <comment ref="D104" authorId="1" shapeId="0" xr:uid="{00000000-0006-0000-0100-00007C000000}">
      <text>
        <r>
          <rPr>
            <sz val="9"/>
            <color indexed="81"/>
            <rFont val="Segoe UI"/>
            <family val="2"/>
          </rPr>
          <t xml:space="preserve">1. Documento
2. Resolução
3. COR
4. Tipo Original
5. Formato
6. Data cadatro Ini
7. Data cadastro fim 
8. Formato 
9. Data de Cadastro
10.Usuário de Cadastro
11.Data de Alteração
12.Usuário de Alteração
13.CMD
14.MSG
</t>
        </r>
      </text>
    </comment>
    <comment ref="E104" authorId="1" shapeId="0" xr:uid="{00000000-0006-0000-0100-00007D000000}">
      <text>
        <r>
          <rPr>
            <sz val="9"/>
            <color indexed="81"/>
            <rFont val="Segoe UI"/>
            <family val="2"/>
          </rPr>
          <t xml:space="preserve">1 - Requisitos Mínimos da Digitalização
</t>
        </r>
      </text>
    </comment>
    <comment ref="D105" authorId="1" shapeId="0" xr:uid="{00000000-0006-0000-0100-00007E000000}">
      <text>
        <r>
          <rPr>
            <sz val="9"/>
            <color indexed="81"/>
            <rFont val="Segoe UI"/>
            <family val="2"/>
          </rPr>
          <t xml:space="preserve">1.Situação
2.CMD
3.MSG
</t>
        </r>
      </text>
    </comment>
    <comment ref="E105" authorId="1" shapeId="0" xr:uid="{00000000-0006-0000-0100-00007F000000}">
      <text>
        <r>
          <rPr>
            <sz val="9"/>
            <color indexed="81"/>
            <rFont val="Segoe UI"/>
            <family val="2"/>
          </rPr>
          <t xml:space="preserve">1 - Requisitos Mínimos da Digitalização
2 - Usuario
</t>
        </r>
      </text>
    </comment>
    <comment ref="D108" authorId="1" shapeId="0" xr:uid="{00000000-0006-0000-0100-000082000000}">
      <text>
        <r>
          <rPr>
            <sz val="9"/>
            <color indexed="81"/>
            <rFont val="Segoe UI"/>
            <family val="2"/>
          </rPr>
          <t>1 - Código
2 - Nome fantasia 
3 - CNPJ da empresa</t>
        </r>
      </text>
    </comment>
    <comment ref="E108" authorId="1" shapeId="0" xr:uid="{00000000-0006-0000-0100-000083000000}">
      <text>
        <r>
          <rPr>
            <sz val="9"/>
            <color indexed="81"/>
            <rFont val="Segoe UI"/>
            <family val="2"/>
          </rPr>
          <t>1- Pessoa Juridica</t>
        </r>
      </text>
    </comment>
    <comment ref="D109" authorId="1" shapeId="0" xr:uid="{00000000-0006-0000-0100-000080000000}">
      <text>
        <r>
          <rPr>
            <sz val="9"/>
            <color indexed="81"/>
            <rFont val="Segoe UI"/>
            <family val="2"/>
          </rPr>
          <t>1. Empresa
2. Email
3. Responsável
4. Celular
5. Contrato
6. Telefone 
7. Arquivo
8. Membro servidor
9. Nome
10. CPF
11. Email
12. Matricula
13. Situação
14. Vinculo
15. Justificativa inativação
16. Data de Cadastro
17. Usuário de Cadastro
18. Data de Alteração
19. Usuário de Alteração
20. ID Responsável
21. ID Equipe</t>
        </r>
      </text>
    </comment>
    <comment ref="E109" authorId="1" shapeId="0" xr:uid="{00000000-0006-0000-0100-000081000000}">
      <text>
        <r>
          <rPr>
            <sz val="9"/>
            <color indexed="81"/>
            <rFont val="Segoe UI"/>
            <family val="2"/>
          </rPr>
          <t xml:space="preserve">1 - Responsáveis pela Digitalização
2 - Equipe
</t>
        </r>
      </text>
    </comment>
    <comment ref="D110" authorId="1" shapeId="0" xr:uid="{00000000-0006-0000-0100-000084000000}">
      <text>
        <r>
          <rPr>
            <sz val="9"/>
            <color indexed="81"/>
            <rFont val="Segoe UI"/>
            <family val="2"/>
          </rPr>
          <t>1. Empresa
2. Email
3. Responsável
4. Celular
5. Contrato
6. Telefone 
7. Arquivo
8. CMD
9. MSG</t>
        </r>
      </text>
    </comment>
    <comment ref="E110" authorId="1" shapeId="0" xr:uid="{00000000-0006-0000-0100-000085000000}">
      <text>
        <r>
          <rPr>
            <sz val="9"/>
            <color indexed="81"/>
            <rFont val="Segoe UI"/>
            <family val="2"/>
          </rPr>
          <t xml:space="preserve">1 -Responsáveis pela Digitalização
2 - Usuario
3 - Servidor
4 - Empresa
</t>
        </r>
      </text>
    </comment>
    <comment ref="D111" authorId="1" shapeId="0" xr:uid="{00000000-0006-0000-0100-000098000000}">
      <text>
        <r>
          <rPr>
            <b/>
            <sz val="9"/>
            <color indexed="81"/>
            <rFont val="Segoe UI"/>
            <family val="2"/>
          </rPr>
          <t xml:space="preserve">
</t>
        </r>
        <r>
          <rPr>
            <sz val="9"/>
            <color indexed="81"/>
            <rFont val="Segoe UI"/>
            <family val="2"/>
          </rPr>
          <t>1 - Nome fantasia 
2 - CNPJ da empresa
3 - CMD</t>
        </r>
      </text>
    </comment>
    <comment ref="E111" authorId="1" shapeId="0" xr:uid="{00000000-0006-0000-0100-000099000000}">
      <text>
        <r>
          <rPr>
            <sz val="9"/>
            <color indexed="81"/>
            <rFont val="Segoe UI"/>
            <family val="2"/>
          </rPr>
          <t>1- Entidade Empresas</t>
        </r>
      </text>
    </comment>
    <comment ref="D112" authorId="1" shapeId="0" xr:uid="{00000000-0006-0000-0100-000086000000}">
      <text>
        <r>
          <rPr>
            <sz val="9"/>
            <color indexed="81"/>
            <rFont val="Segoe UI"/>
            <family val="2"/>
          </rPr>
          <t>1. Empresa
2. Email
3. Responsável
4. Celular
5. Contrato
6. Telefone 
7. Arquivo
8. CMD
9. MSG</t>
        </r>
      </text>
    </comment>
    <comment ref="E112" authorId="1" shapeId="0" xr:uid="{00000000-0006-0000-0100-000087000000}">
      <text>
        <r>
          <rPr>
            <sz val="9"/>
            <color indexed="81"/>
            <rFont val="Segoe UI"/>
            <family val="2"/>
          </rPr>
          <t xml:space="preserve">1 -Responsáveis pela Digitalização
2 - Usuario
3 - Servidor
4 - Entidade Empresas
</t>
        </r>
      </text>
    </comment>
    <comment ref="D113" authorId="1" shapeId="0" xr:uid="{5536AABF-8451-4206-9ED4-F181C31D2046}">
      <text>
        <r>
          <rPr>
            <sz val="9"/>
            <color indexed="81"/>
            <rFont val="Segoe UI"/>
            <family val="2"/>
          </rPr>
          <t>1. Empresa
2. Email
3. Responsável
4. Celular
5. Contrato
6. Telefone 
7. Arquivo
8. Data Cadatro Equipe
9. Flag Servidor
10. Nome
11. Matricula
12. CPF
13. E-mail Equipe
14. Resp. Inclusão
15. Situação Equipe</t>
        </r>
      </text>
    </comment>
    <comment ref="E113" authorId="1" shapeId="0" xr:uid="{6D573029-1D08-4C19-B507-3AEAE7F79E7F}">
      <text>
        <r>
          <rPr>
            <sz val="9"/>
            <color indexed="81"/>
            <rFont val="Segoe UI"/>
            <family val="2"/>
          </rPr>
          <t xml:space="preserve">1 -Responsáveis pela Digitalização
2 - Entidade Empresas
3 - Servidor
</t>
        </r>
      </text>
    </comment>
    <comment ref="D114" authorId="1" shapeId="0" xr:uid="{00000000-0006-0000-0100-000088000000}">
      <text>
        <r>
          <rPr>
            <sz val="9"/>
            <color indexed="81"/>
            <rFont val="Segoe UI"/>
            <family val="2"/>
          </rPr>
          <t>1. Empresa
2. Email
3. Responsável
4. Celular
5. Contrato
6. Telefone 
7. Arquivo
8. Data Cadatro Equipe
9. Flag Servidor
10. Nome
11. Matricula
12. CPF
13. E-mail Equipe
14. Resp. Inclusão
15. Situação Equipe
16. Comando
17. Mensagem</t>
        </r>
      </text>
    </comment>
    <comment ref="E114" authorId="1" shapeId="0" xr:uid="{00000000-0006-0000-0100-000089000000}">
      <text>
        <r>
          <rPr>
            <sz val="9"/>
            <color indexed="81"/>
            <rFont val="Segoe UI"/>
            <family val="2"/>
          </rPr>
          <t xml:space="preserve">1 -Responsáveis pela Digitalização
2 - Entidade Empresas
3 - Servidor
</t>
        </r>
      </text>
    </comment>
    <comment ref="D115" authorId="1" shapeId="0" xr:uid="{45E80E68-7273-471A-BB26-226680AEDEA0}">
      <text>
        <r>
          <rPr>
            <sz val="9"/>
            <color indexed="81"/>
            <rFont val="Segoe UI"/>
            <family val="2"/>
          </rPr>
          <t xml:space="preserve">1. Membro servidor
2. Nome
3. CPF
4. Email
5. Matricula
6. Situação
7. Vinculo
8. Flag Servidor
9. Data Cadastro
10. Responsavel Inclusão
11. CMD
12. MSG
</t>
        </r>
      </text>
    </comment>
    <comment ref="E115" authorId="1" shapeId="0" xr:uid="{00000000-0006-0000-0100-00008B000000}">
      <text>
        <r>
          <rPr>
            <sz val="9"/>
            <color indexed="81"/>
            <rFont val="Segoe UI"/>
            <family val="2"/>
          </rPr>
          <t xml:space="preserve">1 -Responsáveis pela Digitalização
2 - Usuario
3 - Servidor
</t>
        </r>
      </text>
    </comment>
    <comment ref="D116" authorId="1" shapeId="0" xr:uid="{00000000-0006-0000-0100-00008C000000}">
      <text>
        <r>
          <rPr>
            <sz val="9"/>
            <color indexed="81"/>
            <rFont val="Segoe UI"/>
            <family val="2"/>
          </rPr>
          <t xml:space="preserve">1. Flag servidor
2. Nome
3. CPF
4. Email
5. Matricula
6. Situação
7. Vinculo
8. CMD
9. MSG
</t>
        </r>
      </text>
    </comment>
    <comment ref="E116" authorId="1" shapeId="0" xr:uid="{00000000-0006-0000-0100-00008D000000}">
      <text>
        <r>
          <rPr>
            <sz val="9"/>
            <color indexed="81"/>
            <rFont val="Segoe UI"/>
            <family val="2"/>
          </rPr>
          <t xml:space="preserve">1 -Responsáveis pela Digitalização
2 - Usuario
3 - Servidor
</t>
        </r>
      </text>
    </comment>
    <comment ref="D117" authorId="1" shapeId="0" xr:uid="{00000000-0006-0000-0100-00008E000000}">
      <text>
        <r>
          <rPr>
            <sz val="9"/>
            <color indexed="81"/>
            <rFont val="Segoe UI"/>
            <family val="2"/>
          </rPr>
          <t xml:space="preserve">1. Flag servidor
2. Nome
3. CPF
4. Email
5. Matricula
6. Situaacao
7. Vinculo
8. Justificativa inativação
9.CMD
10.MSG
</t>
        </r>
      </text>
    </comment>
    <comment ref="E117" authorId="1" shapeId="0" xr:uid="{00000000-0006-0000-0100-00008F000000}">
      <text>
        <r>
          <rPr>
            <sz val="9"/>
            <color indexed="81"/>
            <rFont val="Segoe UI"/>
            <family val="2"/>
          </rPr>
          <t xml:space="preserve">1 -Responsáveis pela Digitalização
2 - Usuario
3 - Servidor
</t>
        </r>
      </text>
    </comment>
    <comment ref="D118" authorId="1" shapeId="0" xr:uid="{6A888C22-2053-4D6C-8466-1B5669F7FEF9}">
      <text>
        <r>
          <rPr>
            <sz val="9"/>
            <color indexed="81"/>
            <rFont val="Segoe UI"/>
            <family val="2"/>
          </rPr>
          <t xml:space="preserve">1. Flag servidor
2. Nome
3. CPF
4. Email
5. Matricula
6. Situação
7. Vinculo
8. Justificativa inativação
</t>
        </r>
      </text>
    </comment>
    <comment ref="E118" authorId="1" shapeId="0" xr:uid="{B5E0D15F-0E23-4466-93C7-C2A830D4F627}">
      <text>
        <r>
          <rPr>
            <sz val="9"/>
            <color indexed="81"/>
            <rFont val="Segoe UI"/>
            <family val="2"/>
          </rPr>
          <t xml:space="preserve">1 -Responsáveis pela Digitalização
2 - Servidor
</t>
        </r>
      </text>
    </comment>
    <comment ref="D119" authorId="1" shapeId="0" xr:uid="{00000000-0006-0000-0100-000090000000}">
      <text>
        <r>
          <rPr>
            <sz val="9"/>
            <color indexed="81"/>
            <rFont val="Segoe UI"/>
            <family val="2"/>
          </rPr>
          <t xml:space="preserve">1. Membro servidor
2. Nome
3. CPF
4. Email
5. Matricula
6. Situação
7. Vinculo
8. justificativa inativação
9.CMD
10.MSG
</t>
        </r>
      </text>
    </comment>
    <comment ref="E119" authorId="1" shapeId="0" xr:uid="{00000000-0006-0000-0100-000091000000}">
      <text>
        <r>
          <rPr>
            <sz val="9"/>
            <color indexed="81"/>
            <rFont val="Segoe UI"/>
            <family val="2"/>
          </rPr>
          <t xml:space="preserve">1 -Responsáveis pela Digitalização
2 - Servidor
</t>
        </r>
      </text>
    </comment>
    <comment ref="D120" authorId="1" shapeId="0" xr:uid="{00000000-0006-0000-0100-000092000000}">
      <text>
        <r>
          <rPr>
            <sz val="9"/>
            <color indexed="81"/>
            <rFont val="Segoe UI"/>
            <family val="2"/>
          </rPr>
          <t xml:space="preserve">1.Situação
2.CMD
3.MSG
</t>
        </r>
      </text>
    </comment>
    <comment ref="E120" authorId="1" shapeId="0" xr:uid="{00000000-0006-0000-0100-000093000000}">
      <text>
        <r>
          <rPr>
            <sz val="9"/>
            <color indexed="81"/>
            <rFont val="Segoe UI"/>
            <family val="2"/>
          </rPr>
          <t xml:space="preserve">1 - Responsáveis pela Digitalização
2 - Usuario
</t>
        </r>
      </text>
    </comment>
    <comment ref="D121" authorId="1" shapeId="0" xr:uid="{00000000-0006-0000-0100-000094000000}">
      <text>
        <r>
          <rPr>
            <sz val="9"/>
            <color indexed="81"/>
            <rFont val="Segoe UI"/>
            <family val="2"/>
          </rPr>
          <t xml:space="preserve">1. Nome
2. Matricula
3. CPF
4. Data Cadastro
5. Flag Servidor
6. Email
7. Resp Inclusão
8. Situacao
9. Data de Alteração 
10. Usuário de Alteração
11.CMD
12. MSG
</t>
        </r>
      </text>
    </comment>
    <comment ref="E121" authorId="1" shapeId="0" xr:uid="{00000000-0006-0000-0100-000095000000}">
      <text>
        <r>
          <rPr>
            <sz val="9"/>
            <color indexed="81"/>
            <rFont val="Segoe UI"/>
            <family val="2"/>
          </rPr>
          <t xml:space="preserve">1 -Responsáveis pela Digitalização
2 - Usuario
3 - Servidor
</t>
        </r>
      </text>
    </comment>
    <comment ref="D122" authorId="1" shapeId="0" xr:uid="{00000000-0006-0000-0100-000096000000}">
      <text>
        <r>
          <rPr>
            <sz val="9"/>
            <color indexed="81"/>
            <rFont val="Segoe UI"/>
            <family val="2"/>
          </rPr>
          <t xml:space="preserve">1.Situação
2.CMD
3.MSG
</t>
        </r>
      </text>
    </comment>
    <comment ref="E122" authorId="1" shapeId="0" xr:uid="{00000000-0006-0000-0100-000097000000}">
      <text>
        <r>
          <rPr>
            <sz val="9"/>
            <color indexed="81"/>
            <rFont val="Segoe UI"/>
            <family val="2"/>
          </rPr>
          <t xml:space="preserve">1 - Responsáveis pela Digitalização
2 - Usuario
</t>
        </r>
      </text>
    </comment>
    <comment ref="D125" authorId="1" shapeId="0" xr:uid="{8D069E8C-037C-4B6B-BC0B-6DC1525A1F90}">
      <text>
        <r>
          <rPr>
            <sz val="9"/>
            <color indexed="81"/>
            <rFont val="Segoe UI"/>
            <family val="2"/>
          </rPr>
          <t>1. Destinatario
2. Anexo
3. Texto complementar
4. Situação</t>
        </r>
      </text>
    </comment>
    <comment ref="E125" authorId="1" shapeId="0" xr:uid="{B26DC8E3-D0F2-46C2-8078-886A91D2CB68}">
      <text>
        <r>
          <rPr>
            <sz val="9"/>
            <color indexed="81"/>
            <rFont val="Segoe UI"/>
            <family val="2"/>
          </rPr>
          <t>1 - Notificação Responsáveis</t>
        </r>
      </text>
    </comment>
    <comment ref="D126" authorId="1" shapeId="0" xr:uid="{00000000-0006-0000-0100-00009C000000}">
      <text>
        <r>
          <rPr>
            <sz val="9"/>
            <color indexed="81"/>
            <rFont val="Segoe UI"/>
            <family val="2"/>
          </rPr>
          <t xml:space="preserve">1. Destinatario
2. Assunto
3. Anexo
4. Responsavel
5. Contrato
6. Previsão de término
7. Previsão de inicio
8. Data notificação
9. Data cadastro Equipe
10. Flag Servidor
11. Nome 
12. Matricula
13. CPF
14. Email
15. Resp Inclusão Equipe
16. Texto complementar
17. CMD
18. MSG
</t>
        </r>
      </text>
    </comment>
    <comment ref="E126" authorId="1" shapeId="0" xr:uid="{00000000-0006-0000-0100-00009D000000}">
      <text>
        <r>
          <rPr>
            <sz val="9"/>
            <color indexed="81"/>
            <rFont val="Segoe UI"/>
            <family val="2"/>
          </rPr>
          <t>1 - Responsáveis pela Digitalização
2 - Servidor
3 - Demanda de Captura 
4 - Notificação Responsáveis</t>
        </r>
      </text>
    </comment>
    <comment ref="D127" authorId="1" shapeId="0" xr:uid="{3B0955E5-0EE4-419F-B037-B48FB7C85471}">
      <text>
        <r>
          <rPr>
            <sz val="9"/>
            <color indexed="81"/>
            <rFont val="Segoe UI"/>
            <family val="2"/>
          </rPr>
          <t xml:space="preserve">1. Destinatario
2. Assunto
3. Anexo
4. Responsavel
5. Contrato
6. Previsão de término
7. Previsão de inicio
8. Data notificação
9. Data cadastro Equipe
10. Flag Servidor
11. Nome 
12. Matricula
13. CPF
14. Email
15. Resp Inclusão Equipe
16. Texto complementar
17. CMD
18. MSG
</t>
        </r>
      </text>
    </comment>
    <comment ref="E127" authorId="1" shapeId="0" xr:uid="{00000000-0006-0000-0100-00009F000000}">
      <text>
        <r>
          <rPr>
            <sz val="9"/>
            <color indexed="81"/>
            <rFont val="Segoe UI"/>
            <family val="2"/>
          </rPr>
          <t>1 - Responsáveis pela Digitalização
2 - Servidor
3 - Demanda de Captura 
4 - Notificação Responsáveis</t>
        </r>
      </text>
    </comment>
    <comment ref="D130" authorId="1" shapeId="0" xr:uid="{C529589A-4234-4C7A-BAD9-BFABB1FEA442}">
      <text>
        <r>
          <rPr>
            <sz val="9"/>
            <color indexed="81"/>
            <rFont val="Segoe UI"/>
            <family val="2"/>
          </rPr>
          <t>1 - Código
2 - Código da Demanda
3 - Nome do Arquivo
4 - Tipo/Formato
5 - Tamanho
6 - N° de Paginas
7 - Data de Criação
8 - Data de Alteração
9 - Caminho da Pasta de Origem
10 - Data de Upload
11 - Situação
12 - A imagem digitalizada está legível
13 - Obs
14 - A imagem manteve a fidelidade do documento original
15 - Obs
16 - A quantidade de páginas digitalizadas confere com o documento original
17 - Obs
18 - Os parâmetros técnicos mínimos para digitalização foram respeitados
19 - Obs
20 - Observações Gerais
21 - Ultima Alteração
22 - Usuário de Alteração
23 - Nome 
24 - Data
25 - Codigo CRC
26 - Codigo Verificador</t>
        </r>
      </text>
    </comment>
    <comment ref="E130" authorId="1" shapeId="0" xr:uid="{3D56532E-8417-4D11-BDE5-6262B045EB87}">
      <text>
        <r>
          <rPr>
            <sz val="9"/>
            <color indexed="81"/>
            <rFont val="Segoe UI"/>
            <family val="2"/>
          </rPr>
          <t>1 - Arquivos da Demanda
2 - Conferencia de qualidade
3 - Historico de  Conferencia de qualidade
4 - Assinatura</t>
        </r>
      </text>
    </comment>
    <comment ref="D131" authorId="1" shapeId="0" xr:uid="{23341B5C-796C-47FE-B991-147D095EB557}">
      <text>
        <r>
          <rPr>
            <sz val="9"/>
            <color indexed="81"/>
            <rFont val="Segoe UI"/>
            <family val="2"/>
          </rPr>
          <t xml:space="preserve">1 - Código
1 - Protocolo Nº 
2 - Data
3 - Assunto
4 - Código de Barras
5 - Interessado(a)
6 - Volume
7 - Órgão/Entidade 
8 - Setor/Unidade 
9 - Ano
10 - Classificação Documental
11 - Caixa
12 - Situação da Etapa 01 </t>
        </r>
      </text>
    </comment>
    <comment ref="E131" authorId="1" shapeId="0" xr:uid="{27F46CD8-F163-44EC-9578-39F7E04CB095}">
      <text>
        <r>
          <rPr>
            <sz val="9"/>
            <color indexed="81"/>
            <rFont val="Segoe UI"/>
            <family val="2"/>
          </rPr>
          <t>1 - Etiqueta</t>
        </r>
      </text>
    </comment>
    <comment ref="D132" authorId="1" shapeId="0" xr:uid="{4A9E987A-9C20-45DC-BF2C-05EC54BFCF46}">
      <text>
        <r>
          <rPr>
            <sz val="9"/>
            <color indexed="81"/>
            <rFont val="Segoe UI"/>
            <family val="2"/>
          </rPr>
          <t>1 -Caixa
2 -Protocolo N
3 -Ano
4 -Interessado
5 -Situação
6 -Data de Upload inicial
7 -Data de Upload final 
8 -Pasta Eletrônica
9 -Classificação
10-Total de Paginas
11-Paginas Pedentes
12-Status
13-Data do Documento inicial 
14-Data do Documento final
15-Cod Demanda
16-Descrição da demanda
17-Situação da demanda
18-Data inicio
19-Data termino
20-CMD
21-MSG</t>
        </r>
      </text>
    </comment>
    <comment ref="E132" authorId="1" shapeId="0" xr:uid="{2D18295B-AD8D-4E6C-8EA3-E96E47640817}">
      <text>
        <r>
          <rPr>
            <sz val="9"/>
            <color indexed="81"/>
            <rFont val="Segoe UI"/>
            <family val="2"/>
          </rPr>
          <t>1 - Caixa
2 - Conjunto Documental da Demanda 
3 - Usuario
4 - Demanda de Captura</t>
        </r>
      </text>
    </comment>
    <comment ref="D133" authorId="1" shapeId="0" xr:uid="{986A3F2B-B9A5-4BC2-A886-3893E23A2C4A}">
      <text>
        <r>
          <rPr>
            <sz val="9"/>
            <color indexed="81"/>
            <rFont val="Segoe UI"/>
            <family val="2"/>
          </rPr>
          <t>1. Código
2. Descrição
3. Comando</t>
        </r>
      </text>
    </comment>
    <comment ref="E133" authorId="1" shapeId="0" xr:uid="{E0EBCC35-8EB5-46AD-BC86-AB7A275094AE}">
      <text>
        <r>
          <rPr>
            <sz val="9"/>
            <color indexed="81"/>
            <rFont val="Segoe UI"/>
            <family val="2"/>
          </rPr>
          <t xml:space="preserve">1 -  Exercício
</t>
        </r>
      </text>
    </comment>
    <comment ref="D134" authorId="1" shapeId="0" xr:uid="{0B763478-F89F-45B0-92B4-BA206C6E9C12}">
      <text>
        <r>
          <rPr>
            <sz val="9"/>
            <color indexed="81"/>
            <rFont val="Segoe UI"/>
            <family val="2"/>
          </rPr>
          <t>1 -Tipo, 
2 -Protocolo N°
3 -Interessado(a)
4 -Ano
5 -Nome
6 -Tamanho
7 -N° de Paginas
8 -Classificação
9 -Assunto
10-Data Upload
11-Situação
12-CMD
13-MSG</t>
        </r>
      </text>
    </comment>
    <comment ref="E134" authorId="1" shapeId="0" xr:uid="{D4212A2F-3D94-40B3-886A-3ECB9C91688C}">
      <text>
        <r>
          <rPr>
            <sz val="9"/>
            <color indexed="81"/>
            <rFont val="Segoe UI"/>
            <family val="2"/>
          </rPr>
          <t>1 - Caixa
2 - Conjunto Documental da Demanda 
3 - Usuario
 4 - Demanda de Captura</t>
        </r>
      </text>
    </comment>
    <comment ref="D135" authorId="1" shapeId="0" xr:uid="{A637BC88-9B69-49F6-9720-11AAAC4BA4B6}">
      <text>
        <r>
          <rPr>
            <sz val="9"/>
            <color indexed="81"/>
            <rFont val="Segoe UI"/>
            <family val="2"/>
          </rPr>
          <t>1 -Caixa
2 -Protocolo N
3 -Ano
4 -Interessado
5 -Situação
6 -Data de Upload inicial
7 -Data de Upload final 
8 -Pasta Eletrônica
9 -Classificação
10-Total de Paginas
11-Paginas Pedentes
12-Status
13-Data do Documento inicial 
14-Data do Documento final
15-CMD
16-MSG</t>
        </r>
      </text>
    </comment>
    <comment ref="E135" authorId="1" shapeId="0" xr:uid="{464A9B53-F9D5-4650-BA56-54D945796947}">
      <text>
        <r>
          <rPr>
            <sz val="9"/>
            <color indexed="81"/>
            <rFont val="Segoe UI"/>
            <family val="2"/>
          </rPr>
          <t>1 - Caixa
2 - Conjunto Documental da Demanda 
3 - Usuario
 4 - Demanda de Captura</t>
        </r>
      </text>
    </comment>
    <comment ref="D136" authorId="1" shapeId="0" xr:uid="{4407B64B-B310-4FB2-BF98-B9D22FA99C7B}">
      <text>
        <r>
          <rPr>
            <sz val="9"/>
            <color indexed="81"/>
            <rFont val="Segoe UI"/>
            <family val="2"/>
          </rPr>
          <t>1 -Tipo, 
2 -Protocolo N°
3 -Interessado(a)
4 -Ano
5 -Nome
6 -Tamanho
7 -N° de Paginas
8 -Classificação
9 -Assunto
10-Data Upload
11-Situação
12-CMD
13-MSG</t>
        </r>
      </text>
    </comment>
    <comment ref="E136" authorId="1" shapeId="0" xr:uid="{CA654A0B-55AB-4FDC-ABA2-441E8C904421}">
      <text>
        <r>
          <rPr>
            <sz val="9"/>
            <color indexed="81"/>
            <rFont val="Segoe UI"/>
            <family val="2"/>
          </rPr>
          <t>1 - Caixa
2 - Conjunto Documental da Demanda 
3 - Usuario
 4 - Demanda de Captura</t>
        </r>
      </text>
    </comment>
    <comment ref="D137" authorId="1" shapeId="0" xr:uid="{86CAD121-C262-4727-B00D-62A6A38C069C}">
      <text>
        <r>
          <rPr>
            <sz val="9"/>
            <color indexed="81"/>
            <rFont val="Segoe UI"/>
            <family val="2"/>
          </rPr>
          <t>1 -Nome do Arquivo
2 -Tipo/Formato
3 -Tamanho
4 -N° de Paginas
5 -Data de Criação
6 -Data de Alteração
7 -Caminho da Pasta de Origem
8 -Data de Upload
9 -Situação
10-CMD
11-MSG</t>
        </r>
      </text>
    </comment>
    <comment ref="E137" authorId="1" shapeId="0" xr:uid="{C1C48F34-8724-4BE2-BBAD-87496CBCB0D6}">
      <text>
        <r>
          <rPr>
            <sz val="9"/>
            <color indexed="81"/>
            <rFont val="Segoe UI"/>
            <family val="2"/>
          </rPr>
          <t>1 - Caixa
2 - Conjunto Documental da Demanda 
3 - Usuario
4 - Arquivos da Demanda
5- Etiqueta da Demanda</t>
        </r>
      </text>
    </comment>
    <comment ref="D138" authorId="1" shapeId="0" xr:uid="{888624DD-CFB1-42EE-AF7F-0805B3FEF6FA}">
      <text>
        <r>
          <rPr>
            <sz val="9"/>
            <color indexed="81"/>
            <rFont val="Segoe UI"/>
            <family val="2"/>
          </rPr>
          <t>1. Codigo
2. CMD
3. MSG</t>
        </r>
      </text>
    </comment>
    <comment ref="E138" authorId="1" shapeId="0" xr:uid="{0235FD86-43C4-4AD6-8B07-04EE2A07F62A}">
      <text>
        <r>
          <rPr>
            <sz val="9"/>
            <color indexed="81"/>
            <rFont val="Segoe UI"/>
            <family val="2"/>
          </rPr>
          <t>1 -Arquivos da Demanda</t>
        </r>
      </text>
    </comment>
    <comment ref="D139" authorId="1" shapeId="0" xr:uid="{71E1E721-BEE7-4C20-9D50-F9DADF3CE943}">
      <text>
        <r>
          <rPr>
            <sz val="9"/>
            <color indexed="81"/>
            <rFont val="Segoe UI"/>
            <family val="2"/>
          </rPr>
          <t xml:space="preserve">1. Nome do documento
2. Situação
3. CMD
4. MSG
</t>
        </r>
      </text>
    </comment>
    <comment ref="E139" authorId="1" shapeId="0" xr:uid="{6D761BA7-FA24-4C19-AFFA-438E21281182}">
      <text>
        <r>
          <rPr>
            <sz val="9"/>
            <color indexed="81"/>
            <rFont val="Segoe UI"/>
            <family val="2"/>
          </rPr>
          <t>1 -Arquivos da Demanda</t>
        </r>
      </text>
    </comment>
    <comment ref="D140" authorId="1" shapeId="0" xr:uid="{6AEAD9FA-54D4-4810-9E86-D7A6E473D98D}">
      <text>
        <r>
          <rPr>
            <sz val="9"/>
            <color indexed="81"/>
            <rFont val="Segoe UI"/>
            <family val="2"/>
          </rPr>
          <t>1 -Nome do Arquivo
2 -Tipo/Formato
3 -Tamanho
4 -N° de Paginas
5 -Data de Criação
6 -Data de Alteração
7 -Caminho da Pasta de Origem
8 -Data de Upload
9 -Situação
10-CMD
11-MSG</t>
        </r>
      </text>
    </comment>
    <comment ref="E140" authorId="1" shapeId="0" xr:uid="{54346B44-DF7C-4600-A348-FDEC8F0E2AC2}">
      <text>
        <r>
          <rPr>
            <sz val="9"/>
            <color indexed="81"/>
            <rFont val="Segoe UI"/>
            <family val="2"/>
          </rPr>
          <t>1 - Caixa
2 - Conjunto Documental da Demanda 
3 - Usuario
4 - Arquivos da Demanda
5- Etiqueta da Demanda</t>
        </r>
      </text>
    </comment>
    <comment ref="D141" authorId="1" shapeId="0" xr:uid="{29050452-F6B2-4004-BCE7-3092C1561152}">
      <text>
        <r>
          <rPr>
            <sz val="9"/>
            <color indexed="81"/>
            <rFont val="Segoe UI"/>
            <family val="2"/>
          </rPr>
          <t>1 - Arquivo
2 - Hash
3 - Tamanho
4 - Cor
5 - Tipo
6 - Situação Demanda
7 - CMD
8 - MSG</t>
        </r>
      </text>
    </comment>
    <comment ref="E141" authorId="1" shapeId="0" xr:uid="{C0DCD6D7-0C32-462C-933E-C70FA6050F6A}">
      <text>
        <r>
          <rPr>
            <sz val="9"/>
            <color indexed="81"/>
            <rFont val="Segoe UI"/>
            <family val="2"/>
          </rPr>
          <t>1 -Arquivos da Demanda
2 - Demanda de Captura</t>
        </r>
      </text>
    </comment>
    <comment ref="D142" authorId="1" shapeId="0" xr:uid="{35CE5063-9A0F-47C6-A0B1-D3687338F6A8}">
      <text>
        <r>
          <rPr>
            <sz val="9"/>
            <color indexed="81"/>
            <rFont val="Segoe UI"/>
            <family val="2"/>
          </rPr>
          <t>1 - Arquivo
2 - CMD
3 - MSG</t>
        </r>
      </text>
    </comment>
    <comment ref="E142" authorId="1" shapeId="0" xr:uid="{8B4F8391-BEE5-4BE3-9B61-E7CC202360C2}">
      <text>
        <r>
          <rPr>
            <sz val="9"/>
            <color indexed="81"/>
            <rFont val="Segoe UI"/>
            <family val="2"/>
          </rPr>
          <t>1 -Arquivos da Demanda</t>
        </r>
      </text>
    </comment>
    <comment ref="D143" authorId="1" shapeId="0" xr:uid="{FBF14DD9-071B-4090-A9E1-F97485A59DF2}">
      <text>
        <r>
          <rPr>
            <sz val="9"/>
            <color indexed="81"/>
            <rFont val="Segoe UI"/>
            <family val="2"/>
          </rPr>
          <t xml:space="preserve">1. Arquivo
2. Conjunto documental/Caixa
3. CMD
4. MSG
</t>
        </r>
      </text>
    </comment>
    <comment ref="E143" authorId="1" shapeId="0" xr:uid="{AC345670-D3B5-4724-BE6E-79CE425A8CEE}">
      <text>
        <r>
          <rPr>
            <sz val="9"/>
            <color indexed="81"/>
            <rFont val="Segoe UI"/>
            <family val="2"/>
          </rPr>
          <t xml:space="preserve">1 - Caixa
2 - Conjunto Documental da Demanda 
3 - Arquivos da Demanda
</t>
        </r>
      </text>
    </comment>
    <comment ref="D144" authorId="1" shapeId="0" xr:uid="{94E1C869-DB04-42E1-8144-5E0C751E5A37}">
      <text>
        <r>
          <rPr>
            <sz val="9"/>
            <color indexed="81"/>
            <rFont val="Segoe UI"/>
            <family val="2"/>
          </rPr>
          <t xml:space="preserve">1. Arquivo
2. Responsável
3. CMD
4. MSG
</t>
        </r>
      </text>
    </comment>
    <comment ref="E144" authorId="1" shapeId="0" xr:uid="{A13094D0-9B5C-4AF3-80BE-B40CBC8C85EE}">
      <text>
        <r>
          <rPr>
            <sz val="9"/>
            <color indexed="81"/>
            <rFont val="Segoe UI"/>
            <family val="2"/>
          </rPr>
          <t xml:space="preserve">1 - Servidor
2 - Conjunto Documental da Demanda 
3 - Arquivos da Demanda
</t>
        </r>
      </text>
    </comment>
    <comment ref="D145" authorId="1" shapeId="0" xr:uid="{0D8B64F4-7E54-4E6F-A063-6BBA1EABAA6A}">
      <text>
        <r>
          <rPr>
            <sz val="9"/>
            <color indexed="81"/>
            <rFont val="Segoe UI"/>
            <family val="2"/>
          </rPr>
          <t xml:space="preserve">1 - Arquivo
2 - Caixa 
3 - Deposito fisico
4 - Sala do deposito
5 - Fileira da sala
6 - Divisoria
7 - CMD
8 - MSG
</t>
        </r>
      </text>
    </comment>
    <comment ref="E145" authorId="1" shapeId="0" xr:uid="{6D8FAAC5-84A9-4C13-A79B-C208F8556ECD}">
      <text>
        <r>
          <rPr>
            <sz val="9"/>
            <color indexed="81"/>
            <rFont val="Segoe UI"/>
            <family val="2"/>
          </rPr>
          <t xml:space="preserve">1 - Caixa
2 - Conjunto Documental da Demanda 
3 - Arquivos da Demanda
4 - Depósito Físico
</t>
        </r>
      </text>
    </comment>
    <comment ref="D146" authorId="1" shapeId="0" xr:uid="{3AF94DC2-5F65-4CB9-B713-066322B3CE63}">
      <text>
        <r>
          <rPr>
            <sz val="9"/>
            <color indexed="81"/>
            <rFont val="Segoe UI"/>
            <family val="2"/>
          </rPr>
          <t xml:space="preserve">1 - Arquivo
2 - Caixa 
3 - Deposito fisico
4 - Sala do deposito
5 - Fileira da sala
6 - Divisoria
</t>
        </r>
      </text>
    </comment>
    <comment ref="E146" authorId="1" shapeId="0" xr:uid="{ADC9BA25-935D-4C73-BC3A-D47A11D46C23}">
      <text>
        <r>
          <rPr>
            <sz val="9"/>
            <color indexed="81"/>
            <rFont val="Segoe UI"/>
            <family val="2"/>
          </rPr>
          <t xml:space="preserve">1 - Caixa
2 - Conjunto Documental da Demanda 
3 - Arquivos da Demanda
</t>
        </r>
      </text>
    </comment>
    <comment ref="D149" authorId="1" shapeId="0" xr:uid="{54DBA3FF-DDFB-4AD5-BB88-E251865A2F55}">
      <text>
        <r>
          <rPr>
            <sz val="9"/>
            <color indexed="81"/>
            <rFont val="Segoe UI"/>
            <family val="2"/>
          </rPr>
          <t xml:space="preserve">1. Cod demanda 
2. Descrição
3. Situacao demanda 
4. Data inicio 
5.Previsão de termino 
6. Protocolo 
7. Codigo de barras
8. Nome do Arquivo
9. Condição
10. CMD
11. MSG
</t>
        </r>
      </text>
    </comment>
    <comment ref="E149" authorId="1" shapeId="0" xr:uid="{E501B1A4-1280-4700-A83D-DB61A1B611DC}">
      <text>
        <r>
          <rPr>
            <sz val="9"/>
            <color indexed="81"/>
            <rFont val="Segoe UI"/>
            <family val="2"/>
          </rPr>
          <t>1 - Arquivos demanda
2 - Demanda de Captura</t>
        </r>
      </text>
    </comment>
    <comment ref="D150" authorId="1" shapeId="0" xr:uid="{1DAA4728-6B31-4364-8C59-BC1F2DB1F6F2}">
      <text>
        <r>
          <rPr>
            <sz val="9"/>
            <color indexed="81"/>
            <rFont val="Segoe UI"/>
            <family val="2"/>
          </rPr>
          <t>1. Codigo
2. CMD
3. MSG</t>
        </r>
      </text>
    </comment>
    <comment ref="E150" authorId="1" shapeId="0" xr:uid="{E7E695A2-E3E0-4FB5-AAB0-28BFCD862C96}">
      <text>
        <r>
          <rPr>
            <sz val="9"/>
            <color indexed="81"/>
            <rFont val="Segoe UI"/>
            <family val="2"/>
          </rPr>
          <t>1 -Arquivos da Demanda</t>
        </r>
      </text>
    </comment>
    <comment ref="D153" authorId="1" shapeId="0" xr:uid="{0EAA44EE-FFED-4921-A165-4181B699137A}">
      <text>
        <r>
          <rPr>
            <sz val="9"/>
            <color indexed="81"/>
            <rFont val="Segoe UI"/>
            <family val="2"/>
          </rPr>
          <t xml:space="preserve">1 -Identificado a Etiqueta do Documento
2 -Protocolo Nº
3 -Código de Barras
4 -Assunto
5 -Data
6 -Ano
7 -Interessado
8 -Volume
9 -caixa
10-Classificação Documental
11-Condição
12-Caixa
13-Órgão/Entidade
14-Setor/Unidade
15-Situacao  da Etapa
16-Ultima Alteração;
17-Usuário de Alteração;
18-CMD
19-MSG
</t>
        </r>
      </text>
    </comment>
    <comment ref="E153" authorId="1" shapeId="0" xr:uid="{2F71091D-D214-4269-B4CA-E99AF9FA1684}">
      <text>
        <r>
          <rPr>
            <sz val="9"/>
            <color indexed="81"/>
            <rFont val="Segoe UI"/>
            <family val="2"/>
          </rPr>
          <t>1 - Caixa
2 - Conjunto Documental da Demanda 
3 - Usuario
4 - Arquivos da Demanda
5- Etiqueta da Demanda
6-Exercicio</t>
        </r>
      </text>
    </comment>
    <comment ref="D154" authorId="1" shapeId="0" xr:uid="{C17330B3-23DE-4C59-8B1D-BF746CFEA2DC}">
      <text>
        <r>
          <rPr>
            <sz val="9"/>
            <color indexed="81"/>
            <rFont val="Segoe UI"/>
            <family val="2"/>
          </rPr>
          <t xml:space="preserve">1 -Identificado a Etiqueta do Documento
2 -Protocolo Nº
3 -Código de Barras
4 -Assunto
5 -Data
6 -Ano
7 -Interessado
8 -Volume
9 -caixa
10-Classificação Documental
11-Condição
12-Caixa
13-Órgão/Entidade
14-Setor/Unidade
15-Situacao  da Etapa
16-Ultima Alteração;
17-Usuário de Alteração;
18-CMD
19-MSG
</t>
        </r>
      </text>
    </comment>
    <comment ref="E154" authorId="1" shapeId="0" xr:uid="{579B522E-738A-4222-AD02-8507C3A615D5}">
      <text>
        <r>
          <rPr>
            <sz val="9"/>
            <color indexed="81"/>
            <rFont val="Segoe UI"/>
            <family val="2"/>
          </rPr>
          <t>1 - Caixa
2 - Conjunto Documental da Demanda 
3 - Usuario
4 - Arquivos da Demanda
5- Etiqueta da Demanda
6-Exercicio</t>
        </r>
      </text>
    </comment>
    <comment ref="D155" authorId="1" shapeId="0" xr:uid="{841B5EF5-5C29-419D-9893-043C3AA6F70A}">
      <text>
        <r>
          <rPr>
            <sz val="9"/>
            <color indexed="81"/>
            <rFont val="Segoe UI"/>
            <family val="2"/>
          </rPr>
          <t xml:space="preserve">1 -Identificado a Etiqueta do Documento
2 -Protocolo Nº
3 -Código de Barras
4 -Assunto
5 -Data
6 -Ano
7 -Interessado
8 -Volume
9 -caixa
10-Classificação Documental
11-Condição
12-Caixa
13-Órgão/Entidade
14-Setor/Unidade
15-Situacao  da Etapa
16-Ultima Alteração;
17-Usuário de Alteração;
18-CMD
19-MSG
</t>
        </r>
      </text>
    </comment>
    <comment ref="E155" authorId="1" shapeId="0" xr:uid="{98AB18E0-7816-4188-A013-74659F8A53EF}">
      <text>
        <r>
          <rPr>
            <sz val="9"/>
            <color indexed="81"/>
            <rFont val="Segoe UI"/>
            <family val="2"/>
          </rPr>
          <t>1 - Caixa
2 - Conjunto Documental da Demanda 
3 - Usuario
4 - Arquivos da Demanda
5- Etiqueta da Demanda
6-Exercicio</t>
        </r>
      </text>
    </comment>
    <comment ref="D156" authorId="1" shapeId="0" xr:uid="{6535CE69-32E5-4A1E-A800-6110D9CCE8A6}">
      <text>
        <r>
          <rPr>
            <sz val="9"/>
            <color indexed="81"/>
            <rFont val="Segoe UI"/>
            <family val="2"/>
          </rPr>
          <t xml:space="preserve">1 -Identificado a Etiqueta do Documento
2 -Protocolo Nº
3 -Código de Barras
4 -Assunto
5 -Data
6 -Ano
7 -Interessado
8 -Volume
9 -caixa
10-Classificação Documental
11-Condição
12-Caixa
13-Órgão/Entidade
14-Setor/Unidade
15-Situacao  da Etapa
16-Ultima Alteração;
17-Usuário de Alteração;
</t>
        </r>
      </text>
    </comment>
    <comment ref="E156" authorId="1" shapeId="0" xr:uid="{47E91F2E-D126-4C99-B7CC-6F0F7C66BADE}">
      <text>
        <r>
          <rPr>
            <sz val="9"/>
            <color indexed="81"/>
            <rFont val="Segoe UI"/>
            <family val="2"/>
          </rPr>
          <t>1 - Caixa
2 - Conjunto Documental da Demanda 
3 - Usuario
4 - Arquivos da Demanda
5- Etiqueta da Demanda
6-Exercicio</t>
        </r>
      </text>
    </comment>
    <comment ref="D157" authorId="1" shapeId="0" xr:uid="{4AABA45E-BEA5-4340-AEE0-FF4EFDEB3CE0}">
      <text>
        <r>
          <rPr>
            <sz val="9"/>
            <color indexed="81"/>
            <rFont val="Segoe UI"/>
            <family val="2"/>
          </rPr>
          <t>1. Código
2. Situacao
3. CMD
4. MSG</t>
        </r>
      </text>
    </comment>
    <comment ref="E157" authorId="1" shapeId="0" xr:uid="{0713DD46-47C1-4E8F-8F6B-1B4155ECC6BB}">
      <text>
        <r>
          <rPr>
            <sz val="9"/>
            <color indexed="81"/>
            <rFont val="Segoe UI"/>
            <family val="2"/>
          </rPr>
          <t>1 -Arquivos da Demanda</t>
        </r>
      </text>
    </comment>
    <comment ref="D160" authorId="1" shapeId="0" xr:uid="{EA291E33-5E60-42FD-9D06-D7063FD52547}">
      <text>
        <r>
          <rPr>
            <sz val="9"/>
            <color indexed="81"/>
            <rFont val="Segoe UI"/>
            <family val="2"/>
          </rPr>
          <t xml:space="preserve">1 - Código
2 - A imagem digitalizada está legível
3 - Obs
4 - A imagem manteve a fidelidade do documento original
5 - Obs
6 - A quantidade de páginas digitalizadas confere com o documento original
7 - Obs
8 - Os parâmetros técnicos mínimos para digitalização foram respeitados
9 - Obs
10 - Observações Gerais
11 - CMD
12 - MSG
</t>
        </r>
      </text>
    </comment>
    <comment ref="E160" authorId="1" shapeId="0" xr:uid="{7E7D39C9-CA22-4AEC-8045-33E689F03152}">
      <text>
        <r>
          <rPr>
            <sz val="9"/>
            <color indexed="81"/>
            <rFont val="Segoe UI"/>
            <family val="2"/>
          </rPr>
          <t xml:space="preserve">1 -Arquivos da Demanda
2-Usuario
</t>
        </r>
      </text>
    </comment>
    <comment ref="D161" authorId="1" shapeId="0" xr:uid="{48B9C216-6AB8-4362-989C-888BBF9292CB}">
      <text>
        <r>
          <rPr>
            <sz val="9"/>
            <color indexed="81"/>
            <rFont val="Segoe UI"/>
            <family val="2"/>
          </rPr>
          <t xml:space="preserve">1 - Código
2 - A imagem digitalizada está legível
3 - Obs
4 - A imagem manteve a fidelidade do documento original
5 - Obs
6 - A quantidade de páginas digitalizadas confere com o documento original
7 - Obs
8 - Os parâmetros técnicos mínimos para digitalização foram respeitados
9 - Obs
10 - Observações Gerais
11 - CMD
12 - MSG
</t>
        </r>
      </text>
    </comment>
    <comment ref="E161" authorId="1" shapeId="0" xr:uid="{F5C88775-A19F-4262-A8D2-843B94AC7EC1}">
      <text>
        <r>
          <rPr>
            <sz val="9"/>
            <color indexed="81"/>
            <rFont val="Segoe UI"/>
            <family val="2"/>
          </rPr>
          <t xml:space="preserve">1 -Arquivos da Demanda
2-Usuario
</t>
        </r>
      </text>
    </comment>
    <comment ref="D162" authorId="1" shapeId="0" xr:uid="{6CA0B91C-C204-465B-B484-7EAD42F485AD}">
      <text>
        <r>
          <rPr>
            <sz val="9"/>
            <color indexed="81"/>
            <rFont val="Segoe UI"/>
            <family val="2"/>
          </rPr>
          <t xml:space="preserve">1 - Código
2 - A imagem digitalizada está legível
3 - Obs
4 - A imagem manteve a fidelidade do documento original
5 - Obs
6 - A quantidade de páginas digitalizadas confere com o documento original
7 - Obs
8 - Os parâmetros técnicos mínimos para digitalização foram respeitados
9 - Obs
10 - Observações Gerais
11 - Situação da Etapa 02
12 - Ultima Alteração
13 - Usuário de Alteração
</t>
        </r>
      </text>
    </comment>
    <comment ref="E162" authorId="1" shapeId="0" xr:uid="{4E0CFB54-1F70-4CB9-ADC8-5030A101E712}">
      <text>
        <r>
          <rPr>
            <sz val="9"/>
            <color indexed="81"/>
            <rFont val="Segoe UI"/>
            <family val="2"/>
          </rPr>
          <t xml:space="preserve">1 -Arquivos da Demanda
2-Usuario
</t>
        </r>
      </text>
    </comment>
    <comment ref="D163" authorId="1" shapeId="0" xr:uid="{6E14E67D-8757-451B-B6E3-05A5223E0AB2}">
      <text>
        <r>
          <rPr>
            <sz val="9"/>
            <color indexed="81"/>
            <rFont val="Segoe UI"/>
            <family val="2"/>
          </rPr>
          <t xml:space="preserve">1 - Código
2 - A imagem digitalizada está legível
3 - Obs
4 - A imagem manteve a fidelidade do documento original
5 - Obs
6 - A quantidade de páginas digitalizadas confere com o documento original
7 - Obs
8 - Os parâmetros técnicos mínimos para digitalização foram respeitados
9 - Obs
10 - Observações Gerais
11 - Situação da Etapa 02
12 - Ultima Alteração
13 - Usuário de Alteração
14 - CMD
15 - MSG
</t>
        </r>
      </text>
    </comment>
    <comment ref="E163" authorId="1" shapeId="0" xr:uid="{9F441987-C251-4EC2-8EE8-7115618B0114}">
      <text>
        <r>
          <rPr>
            <sz val="9"/>
            <color indexed="81"/>
            <rFont val="Segoe UI"/>
            <family val="2"/>
          </rPr>
          <t xml:space="preserve">1 -Arquivos da Demanda
2-Usuario
</t>
        </r>
      </text>
    </comment>
    <comment ref="D164" authorId="1" shapeId="0" xr:uid="{E7D2A29B-7D17-441E-9570-CCC99E40C1A1}">
      <text>
        <r>
          <rPr>
            <sz val="9"/>
            <color indexed="81"/>
            <rFont val="Segoe UI"/>
            <family val="2"/>
          </rPr>
          <t>1. Código
2. Situacao
3. CMD
4. MSG</t>
        </r>
      </text>
    </comment>
    <comment ref="E164" authorId="1" shapeId="0" xr:uid="{6B3AD345-54C0-4117-9F14-04BE67169D77}">
      <text>
        <r>
          <rPr>
            <sz val="9"/>
            <color indexed="81"/>
            <rFont val="Segoe UI"/>
            <family val="2"/>
          </rPr>
          <t>1 -Arquivos da Demanda</t>
        </r>
      </text>
    </comment>
    <comment ref="D165" authorId="1" shapeId="0" xr:uid="{9B482FC1-0F01-498B-B8A7-C4BB47890D39}">
      <text>
        <r>
          <rPr>
            <sz val="9"/>
            <color indexed="81"/>
            <rFont val="Segoe UI"/>
            <family val="2"/>
          </rPr>
          <t>1. Aprovado
2. Data Conferencia
3. Usuario
4.CMD</t>
        </r>
      </text>
    </comment>
    <comment ref="E165" authorId="1" shapeId="0" xr:uid="{3D887565-BA0C-465E-9B8D-5B55E028C0DD}">
      <text>
        <r>
          <rPr>
            <sz val="9"/>
            <color indexed="81"/>
            <rFont val="Segoe UI"/>
            <family val="2"/>
          </rPr>
          <t xml:space="preserve">1 -Arquivos da Demanda
2-Usuario
</t>
        </r>
      </text>
    </comment>
    <comment ref="D168" authorId="1" shapeId="0" xr:uid="{87D091FC-E614-4120-A4EE-80357F19A524}">
      <text>
        <r>
          <rPr>
            <sz val="9"/>
            <color indexed="81"/>
            <rFont val="Segoe UI"/>
            <family val="2"/>
          </rPr>
          <t>1-Código Verificador
2-Código CRC
3-Captcha
4-Nome
5- Data 
6-CMD
7-MSG</t>
        </r>
      </text>
    </comment>
    <comment ref="E168" authorId="1" shapeId="0" xr:uid="{1147AFC4-330B-4102-B957-403DA97C4A2A}">
      <text>
        <r>
          <rPr>
            <sz val="9"/>
            <color indexed="81"/>
            <rFont val="Segoe UI"/>
            <family val="2"/>
          </rPr>
          <t>1 -Arquivos da Demanda</t>
        </r>
      </text>
    </comment>
    <comment ref="D171" authorId="1" shapeId="0" xr:uid="{B49378D0-41AC-4518-BD5F-3948717B2360}">
      <text>
        <r>
          <rPr>
            <sz val="9"/>
            <color indexed="81"/>
            <rFont val="Segoe UI"/>
            <family val="2"/>
          </rPr>
          <t>1. Código
2. Nome
3. Data
4. Codigo CRC
5. Codigo Verificador
6. Rodapé páginas documento
7. CMD
8. MSG</t>
        </r>
      </text>
    </comment>
    <comment ref="E171" authorId="1" shapeId="0" xr:uid="{53BCDB45-9DF1-40AA-94FE-925337A4003C}">
      <text>
        <r>
          <rPr>
            <sz val="9"/>
            <color indexed="81"/>
            <rFont val="Segoe UI"/>
            <family val="2"/>
          </rPr>
          <t>1 -Arquivos da Demanda
2- Usuario</t>
        </r>
      </text>
    </comment>
    <comment ref="D172" authorId="1" shapeId="0" xr:uid="{D0AE971B-22B7-4146-B5FC-B3E54A0AFCEE}">
      <text>
        <r>
          <rPr>
            <sz val="9"/>
            <color indexed="81"/>
            <rFont val="Segoe UI"/>
            <family val="2"/>
          </rPr>
          <t>1. Código
2. Nome 
3. Data
4. Codigo CRC
5. Codigo Verificador
6. Link
7. CMD
8. MSG</t>
        </r>
      </text>
    </comment>
    <comment ref="E172" authorId="1" shapeId="0" xr:uid="{858D48DE-3196-4B65-930B-EF36DBD612D2}">
      <text>
        <r>
          <rPr>
            <sz val="9"/>
            <color indexed="81"/>
            <rFont val="Segoe UI"/>
            <family val="2"/>
          </rPr>
          <t>1 -Arquivos da Demanda
2- Usuario</t>
        </r>
      </text>
    </comment>
    <comment ref="D175" authorId="1" shapeId="0" xr:uid="{914E399A-69D0-413E-B69F-CDF997418A57}">
      <text>
        <r>
          <rPr>
            <sz val="9"/>
            <color indexed="81"/>
            <rFont val="Segoe UI"/>
            <family val="2"/>
          </rPr>
          <t xml:space="preserve">1 - Código
2 - Documento
3 - Volume
4 - Data do cadastro
5 - Usuario
6 - Ultima Alteração
7 - Usuario alteração
</t>
        </r>
      </text>
    </comment>
    <comment ref="E175" authorId="1" shapeId="0" xr:uid="{A209C94F-68A8-46D4-AC42-11BA2AD7CDC7}">
      <text>
        <r>
          <rPr>
            <sz val="9"/>
            <color indexed="81"/>
            <rFont val="Segoe UI"/>
            <family val="2"/>
          </rPr>
          <t>1 - Volume</t>
        </r>
      </text>
    </comment>
    <comment ref="D176" authorId="1" shapeId="0" xr:uid="{79DFEB0D-142D-4839-A3BB-01BCBABF1DAE}">
      <text>
        <r>
          <rPr>
            <sz val="9"/>
            <color indexed="81"/>
            <rFont val="Segoe UI"/>
            <family val="2"/>
          </rPr>
          <t xml:space="preserve">1 - Código
2 - Documento
3 - Volume
4 - Data do cadastro
5 - Usuario
6 - Ultima Alteração
7 - Usuario alteração
8 - CMD 
9 - MSG
</t>
        </r>
      </text>
    </comment>
    <comment ref="E176" authorId="1" shapeId="0" xr:uid="{16497D1F-F912-43C5-B830-548A1CDD9763}">
      <text>
        <r>
          <rPr>
            <sz val="9"/>
            <color indexed="81"/>
            <rFont val="Segoe UI"/>
            <family val="2"/>
          </rPr>
          <t>1 -Arquivos da Demanda
2 - Usuario
3 - Volume</t>
        </r>
      </text>
    </comment>
    <comment ref="D177" authorId="1" shapeId="0" xr:uid="{A8E0C0F9-EBA7-4C8E-94D8-3065BE58983F}">
      <text>
        <r>
          <rPr>
            <sz val="9"/>
            <color indexed="81"/>
            <rFont val="Segoe UI"/>
            <family val="2"/>
          </rPr>
          <t xml:space="preserve">1 - Código
2 - Documento
3 - Volume
4 - Data do cadastro
5 - Usuario
6 - Ultima Alteração
7 - Usuario alteração
8 - CMD 
9 - MSG
</t>
        </r>
      </text>
    </comment>
    <comment ref="E177" authorId="1" shapeId="0" xr:uid="{FBA92C99-43B5-430C-8BC1-025DA29A5EE0}">
      <text>
        <r>
          <rPr>
            <sz val="9"/>
            <color indexed="81"/>
            <rFont val="Segoe UI"/>
            <family val="2"/>
          </rPr>
          <t>1 -Arquivos da Demanda
2- Usuario
3 - Volume</t>
        </r>
      </text>
    </comment>
    <comment ref="D178" authorId="1" shapeId="0" xr:uid="{8E340A61-3660-413E-88A2-194B7821DC56}">
      <text>
        <r>
          <rPr>
            <sz val="9"/>
            <color indexed="81"/>
            <rFont val="Segoe UI"/>
            <family val="2"/>
          </rPr>
          <t>1. Codigo
2. CMD
3. MSG</t>
        </r>
      </text>
    </comment>
    <comment ref="E178" authorId="1" shapeId="0" xr:uid="{18C079A8-866B-45CC-9F94-FFC77CDF1B27}">
      <text>
        <r>
          <rPr>
            <sz val="9"/>
            <color indexed="81"/>
            <rFont val="Segoe UI"/>
            <family val="2"/>
          </rPr>
          <t>1 - Volume</t>
        </r>
      </text>
    </comment>
    <comment ref="D179" authorId="1" shapeId="0" xr:uid="{4EBA7216-FF25-4C9A-85DD-F2D25CE4F4AB}">
      <text>
        <r>
          <rPr>
            <sz val="9"/>
            <color indexed="81"/>
            <rFont val="Segoe UI"/>
            <family val="2"/>
          </rPr>
          <t>1. ORdem
2. CMD
3. MSG</t>
        </r>
      </text>
    </comment>
    <comment ref="E179" authorId="1" shapeId="0" xr:uid="{C92E6E34-8AFE-405C-9EF3-D974910B68F5}">
      <text>
        <r>
          <rPr>
            <sz val="9"/>
            <color indexed="81"/>
            <rFont val="Segoe UI"/>
            <family val="2"/>
          </rPr>
          <t>1 - Volume</t>
        </r>
      </text>
    </comment>
    <comment ref="D180" authorId="1" shapeId="0" xr:uid="{9E95477A-D6E6-4B39-94CC-B87AB6EF0B5D}">
      <text>
        <r>
          <rPr>
            <sz val="9"/>
            <color indexed="81"/>
            <rFont val="Segoe UI"/>
            <family val="2"/>
          </rPr>
          <t xml:space="preserve">1 - Código
2 - Protocolo
3 - Hash
4 - Interessado
5 - Situação 
6 - Data ini
7 - Data fim 
8 - Data upload ini
9 - Data upload Fim
10 - Resp Captura
11 - Resp Digitalização
12 - Tipo
13 - Volume
14 - Arquivo
15 - Tamanho
16 - Numero de paginas
17 - Classificação
18 - Assunto
19 - CMD
20 - MSG
</t>
        </r>
      </text>
    </comment>
    <comment ref="E180" authorId="1" shapeId="0" xr:uid="{C1FAB6BA-33FB-4C44-A5C7-A4F07525A5CE}">
      <text>
        <r>
          <rPr>
            <sz val="9"/>
            <color indexed="81"/>
            <rFont val="Segoe UI"/>
            <family val="2"/>
          </rPr>
          <t>1 - Arquivos da Demanda
2 - Usuario
3 - Volume</t>
        </r>
      </text>
    </comment>
    <comment ref="D181" authorId="1" shapeId="0" xr:uid="{5686F095-D2EF-4B1A-BA8C-75F93F30A2FD}">
      <text>
        <r>
          <rPr>
            <sz val="9"/>
            <color indexed="81"/>
            <rFont val="Segoe UI"/>
            <family val="2"/>
          </rPr>
          <t>1. Código
2. Descrição
3. Comando</t>
        </r>
      </text>
    </comment>
    <comment ref="E181" authorId="1" shapeId="0" xr:uid="{019E710F-715C-44DF-B8FC-B43E9F56335D}">
      <text>
        <r>
          <rPr>
            <sz val="9"/>
            <color indexed="81"/>
            <rFont val="Segoe UI"/>
            <family val="2"/>
          </rPr>
          <t xml:space="preserve">1 -  Arquivo da Demanda
</t>
        </r>
      </text>
    </comment>
    <comment ref="D184" authorId="1" shapeId="0" xr:uid="{6B854CED-8FE9-4ED4-BAC7-AF500DB0425C}">
      <text>
        <r>
          <rPr>
            <sz val="9"/>
            <color indexed="81"/>
            <rFont val="Segoe UI"/>
            <family val="2"/>
          </rPr>
          <t xml:space="preserve">1 - Código
2 - Orgão 
3 - Setor
4 - Caixa
5 - Classificação documental
6 - Responsável 
7 - Arquivo
8 - CMD
9 - MSG
</t>
        </r>
      </text>
    </comment>
    <comment ref="E184" authorId="1" shapeId="0" xr:uid="{5D080759-33A6-404F-A54A-7407CB5CAEB0}">
      <text>
        <r>
          <rPr>
            <sz val="9"/>
            <color indexed="81"/>
            <rFont val="Segoe UI"/>
            <family val="2"/>
          </rPr>
          <t xml:space="preserve">1 - Caixa
2 - Conjunto Documental da Demanda 
3 - Usuario
4 - Arquivos da Demanda
5 -  Orgão
6 - Setor </t>
        </r>
      </text>
    </comment>
    <comment ref="D185" authorId="1" shapeId="0" xr:uid="{3908D835-931E-479E-A544-D862A6C75A5E}">
      <text>
        <r>
          <rPr>
            <sz val="9"/>
            <color indexed="81"/>
            <rFont val="Segoe UI"/>
            <family val="2"/>
          </rPr>
          <t>1. Código
2. Nome
3. CMD</t>
        </r>
      </text>
    </comment>
    <comment ref="E185" authorId="1" shapeId="0" xr:uid="{F9AA07B7-9BCE-4909-9439-A2670C38F9CF}">
      <text>
        <r>
          <rPr>
            <sz val="9"/>
            <color indexed="81"/>
            <rFont val="Segoe UI"/>
            <family val="2"/>
          </rPr>
          <t>1 - Servidor</t>
        </r>
      </text>
    </comment>
    <comment ref="D186" authorId="1" shapeId="0" xr:uid="{75FBE3E5-993A-4868-B0D7-D43CB42E3B1E}">
      <text>
        <r>
          <rPr>
            <sz val="9"/>
            <color indexed="81"/>
            <rFont val="Segoe UI"/>
            <family val="2"/>
          </rPr>
          <t>1-ID SIGED 
2-Caixa
3-Protocolo
4-HASH
5-Interessado
6-Data do documento
7-Resp Captura
8-Resp Digitalização
9-ANO
10-Situação
11-Data upload ini
12-Data upload Fim
13-Arquivo
14-Volume
15-Tamanho
16-Numero de paginas
17-Classificação
18-CMD
19-MSG</t>
        </r>
      </text>
    </comment>
    <comment ref="E186" authorId="1" shapeId="0" xr:uid="{255FDC81-9E20-4837-8761-5CDF44E1F118}">
      <text>
        <r>
          <rPr>
            <sz val="9"/>
            <color indexed="81"/>
            <rFont val="Segoe UI"/>
            <family val="2"/>
          </rPr>
          <t xml:space="preserve">1 - Caixa
2 - Conjunto Documental da Demanda 
3 - Usuario
4 - Arquivos da Demanda
5-  Volume
</t>
        </r>
      </text>
    </comment>
    <comment ref="D187" authorId="1" shapeId="0" xr:uid="{CF531639-BAD0-4398-9CDC-FC701DF8A906}">
      <text>
        <r>
          <rPr>
            <sz val="9"/>
            <color indexed="81"/>
            <rFont val="Segoe UI"/>
            <family val="2"/>
          </rPr>
          <t>1-ID SIGED 
2-Caixa
3-Protocolo
4-HASH
5-Interessado
6-Data do documento
7-Resp Captura
8-Resp Digitalização
9-ANO
10-Situação
11-Data upload ini
12-Data upload Fim
13-Arquivo
14-Volume
15-Tamanho
16-Numero de paginas
17-Classificação
18-CMD
19-MSG</t>
        </r>
      </text>
    </comment>
    <comment ref="E187" authorId="1" shapeId="0" xr:uid="{6D9E4C32-DD98-4287-A1B9-20E30A40FB7F}">
      <text>
        <r>
          <rPr>
            <sz val="9"/>
            <color indexed="81"/>
            <rFont val="Segoe UI"/>
            <family val="2"/>
          </rPr>
          <t xml:space="preserve">1 - Caixa
2 - Conjunto Documental da Demanda 
3 - Usuario
4 - Arquivos da Demanda
5-  Volume
</t>
        </r>
      </text>
    </comment>
    <comment ref="D188" authorId="1" shapeId="0" xr:uid="{BD83FAAD-1463-4851-9CF9-CF2A25A491BF}">
      <text>
        <r>
          <rPr>
            <sz val="9"/>
            <color indexed="81"/>
            <rFont val="Segoe UI"/>
            <family val="2"/>
          </rPr>
          <t xml:space="preserve">1. Arquivo
2. Conjunto documental/Caixa
3. CMD
4. MSG
</t>
        </r>
      </text>
    </comment>
    <comment ref="E188" authorId="1" shapeId="0" xr:uid="{FE0A089F-2180-443E-B304-3E419A0C87F6}">
      <text>
        <r>
          <rPr>
            <sz val="9"/>
            <color indexed="81"/>
            <rFont val="Segoe UI"/>
            <family val="2"/>
          </rPr>
          <t xml:space="preserve">1 - Caixa
2 - Conjunto Documental da Demanda 
3 - Arquivos da Demanda
</t>
        </r>
      </text>
    </comment>
    <comment ref="D189" authorId="1" shapeId="0" xr:uid="{F7BD903C-01D4-4A0B-9FBB-0B3033A4F023}">
      <text>
        <r>
          <rPr>
            <sz val="9"/>
            <color indexed="81"/>
            <rFont val="Segoe UI"/>
            <family val="2"/>
          </rPr>
          <t xml:space="preserve">1. Arquivo
2. Conjunto documental/Caixa
3. CMD
4. MSG
</t>
        </r>
      </text>
    </comment>
    <comment ref="E189" authorId="1" shapeId="0" xr:uid="{6155D7F4-D5CF-4A0D-9BBC-9BE6E50267CC}">
      <text>
        <r>
          <rPr>
            <sz val="9"/>
            <color indexed="81"/>
            <rFont val="Segoe UI"/>
            <family val="2"/>
          </rPr>
          <t xml:space="preserve">1 - Caixa
2 - Conjunto Documental da Demanda 
3 - Arquivos da Demanda
</t>
        </r>
      </text>
    </comment>
    <comment ref="D190" authorId="1" shapeId="0" xr:uid="{A6FCE4FF-1891-4ED6-8C27-C35F1F6A7E5E}">
      <text>
        <r>
          <rPr>
            <sz val="9"/>
            <color indexed="81"/>
            <rFont val="Segoe UI"/>
            <family val="2"/>
          </rPr>
          <t xml:space="preserve">1. Arquivo
2. Conjunto documental/Caixa
3. CMD
4. MSG
</t>
        </r>
      </text>
    </comment>
    <comment ref="E190" authorId="1" shapeId="0" xr:uid="{2BFB9D75-A31D-4800-A334-4A18B0294720}">
      <text>
        <r>
          <rPr>
            <sz val="9"/>
            <color indexed="81"/>
            <rFont val="Segoe UI"/>
            <family val="2"/>
          </rPr>
          <t xml:space="preserve">1 - Caixa
2 - Conjunto Documental da Demanda 
3 - Arquivos da Demanda
</t>
        </r>
      </text>
    </comment>
    <comment ref="D191" authorId="1" shapeId="0" xr:uid="{9105308A-0083-48D8-8E28-58EFF659A95A}">
      <text>
        <r>
          <rPr>
            <sz val="9"/>
            <color indexed="81"/>
            <rFont val="Segoe UI"/>
            <family val="2"/>
          </rPr>
          <t xml:space="preserve">1. Arquivo
2. Responsável
3. CMD
4. MSG
</t>
        </r>
      </text>
    </comment>
    <comment ref="E191" authorId="1" shapeId="0" xr:uid="{739829A3-1F4C-4AA2-A617-4CCF0AD3E7F5}">
      <text>
        <r>
          <rPr>
            <sz val="9"/>
            <color indexed="81"/>
            <rFont val="Segoe UI"/>
            <family val="2"/>
          </rPr>
          <t xml:space="preserve">1 - Servidor
2 - Conjunto Documental da Demanda 
3 - Arquivos da Demanda
</t>
        </r>
      </text>
    </comment>
    <comment ref="D192" authorId="1" shapeId="0" xr:uid="{64FAFC40-206E-4426-BECC-75700B4ACE19}">
      <text>
        <r>
          <rPr>
            <sz val="9"/>
            <color indexed="81"/>
            <rFont val="Segoe UI"/>
            <family val="2"/>
          </rPr>
          <t xml:space="preserve">1. Arquivo
2. Responsável
3. CMD
4. MSG
</t>
        </r>
      </text>
    </comment>
    <comment ref="E192" authorId="1" shapeId="0" xr:uid="{E44CD7DA-F7AD-49BF-8F30-CDA75C0793D6}">
      <text>
        <r>
          <rPr>
            <sz val="9"/>
            <color indexed="81"/>
            <rFont val="Segoe UI"/>
            <family val="2"/>
          </rPr>
          <t xml:space="preserve">1 - Servidor
2 - Conjunto Documental da Demanda 
3 - Arquivos da Demanda
</t>
        </r>
      </text>
    </comment>
    <comment ref="D193" authorId="1" shapeId="0" xr:uid="{23365BF7-7DB2-4AD4-9330-04D5F78E20BA}">
      <text>
        <r>
          <rPr>
            <sz val="9"/>
            <color indexed="81"/>
            <rFont val="Segoe UI"/>
            <family val="2"/>
          </rPr>
          <t xml:space="preserve">1. Arquivo
2. Responsável
3. CMD
4. MSG
</t>
        </r>
      </text>
    </comment>
    <comment ref="E193" authorId="1" shapeId="0" xr:uid="{C63C6E5F-AF6D-4A52-8204-7E2DA4C9A517}">
      <text>
        <r>
          <rPr>
            <sz val="9"/>
            <color indexed="81"/>
            <rFont val="Segoe UI"/>
            <family val="2"/>
          </rPr>
          <t xml:space="preserve">1 - Servidor
2 - Conjunto Documental da Demanda 
3 - Arquivos da Demanda
</t>
        </r>
      </text>
    </comment>
    <comment ref="D194" authorId="1" shapeId="0" xr:uid="{95B9DF89-A601-488D-873B-76A83FA937DE}">
      <text>
        <r>
          <rPr>
            <sz val="9"/>
            <color indexed="81"/>
            <rFont val="Segoe UI"/>
            <family val="2"/>
          </rPr>
          <t xml:space="preserve">1 - Arquivo
2 - Caixa 
3 - Deposito fisico
4 - Sala do deposito
5 - Fileira da sala
6 - Divisoria
7 - CMD
8 - MSG
</t>
        </r>
      </text>
    </comment>
    <comment ref="E194" authorId="1" shapeId="0" xr:uid="{43243362-95BE-4A25-8340-159A3AD5B61C}">
      <text>
        <r>
          <rPr>
            <sz val="9"/>
            <color indexed="81"/>
            <rFont val="Segoe UI"/>
            <family val="2"/>
          </rPr>
          <t xml:space="preserve">1 - Caixa
2 - Conjunto Documental da Demanda 
3 - Arquivos da Demanda
</t>
        </r>
      </text>
    </comment>
    <comment ref="D195" authorId="1" shapeId="0" xr:uid="{C149B79E-8E13-47DB-94F1-2EAB3F9FDE47}">
      <text>
        <r>
          <rPr>
            <sz val="9"/>
            <color indexed="81"/>
            <rFont val="Segoe UI"/>
            <family val="2"/>
          </rPr>
          <t>1 - Código
2 - Descrição
3 - CMD</t>
        </r>
      </text>
    </comment>
    <comment ref="E195" authorId="1" shapeId="0" xr:uid="{6050FE80-2820-4684-8702-BACDE8EDCBA1}">
      <text>
        <r>
          <rPr>
            <sz val="9"/>
            <color indexed="81"/>
            <rFont val="Segoe UI"/>
            <family val="2"/>
          </rPr>
          <t>1 - Deposito Fisico</t>
        </r>
      </text>
    </comment>
    <comment ref="D196" authorId="1" shapeId="0" xr:uid="{72EB21AD-D614-4CA6-85A3-9D0127E75E20}">
      <text>
        <r>
          <rPr>
            <sz val="9"/>
            <color indexed="81"/>
            <rFont val="Segoe UI"/>
            <family val="2"/>
          </rPr>
          <t>1 - Código
2 - Código pai
3 - Descrição
4 - CMD</t>
        </r>
      </text>
    </comment>
    <comment ref="E196" authorId="1" shapeId="0" xr:uid="{5CD81BBC-8812-4884-A0E7-E0542AB2ADD2}">
      <text>
        <r>
          <rPr>
            <sz val="9"/>
            <color indexed="81"/>
            <rFont val="Segoe UI"/>
            <family val="2"/>
          </rPr>
          <t>1 - Deposito Fisico</t>
        </r>
      </text>
    </comment>
    <comment ref="D197" authorId="1" shapeId="0" xr:uid="{DD1A1F8C-FE32-4D38-A1BE-B2C6623CA1C8}">
      <text>
        <r>
          <rPr>
            <sz val="9"/>
            <color indexed="81"/>
            <rFont val="Segoe UI"/>
            <family val="2"/>
          </rPr>
          <t>1 - Código
2 - Código pai
3 - Descrição
4 - CMD</t>
        </r>
      </text>
    </comment>
    <comment ref="E197" authorId="1" shapeId="0" xr:uid="{4FCFFB7B-62D6-466F-92D1-3B4C74B92606}">
      <text>
        <r>
          <rPr>
            <sz val="9"/>
            <color indexed="81"/>
            <rFont val="Segoe UI"/>
            <family val="2"/>
          </rPr>
          <t>1 - Deposito Fisico</t>
        </r>
      </text>
    </comment>
    <comment ref="D198" authorId="1" shapeId="0" xr:uid="{D773AC83-EF55-42A0-8B32-20EFB77DBD6F}">
      <text>
        <r>
          <rPr>
            <sz val="9"/>
            <color indexed="81"/>
            <rFont val="Segoe UI"/>
            <family val="2"/>
          </rPr>
          <t>1 - Código
2 - Código pai
3 - Descrição
4 - CMD</t>
        </r>
      </text>
    </comment>
    <comment ref="E198" authorId="1" shapeId="0" xr:uid="{B345ED8B-E37E-43A6-9786-7B34100C89B3}">
      <text>
        <r>
          <rPr>
            <sz val="9"/>
            <color indexed="81"/>
            <rFont val="Segoe UI"/>
            <family val="2"/>
          </rPr>
          <t>1 - Deposito Fisico</t>
        </r>
      </text>
    </comment>
    <comment ref="D199" authorId="1" shapeId="0" xr:uid="{3D0B1F78-6432-4198-B9EF-8408815D73B5}">
      <text>
        <r>
          <rPr>
            <sz val="9"/>
            <color indexed="81"/>
            <rFont val="Segoe UI"/>
            <family val="2"/>
          </rPr>
          <t xml:space="preserve">1 - Arquivo
2 - Caixa 
3 - Deposito fisico
4 - Sala do deposito
5 - Fileira da sala
6 - Divisoria
7 - CMD
8 - MSG
</t>
        </r>
      </text>
    </comment>
    <comment ref="E199" authorId="1" shapeId="0" xr:uid="{94AFC565-E4DE-413F-8A3D-8A1B9E71D73C}">
      <text>
        <r>
          <rPr>
            <sz val="9"/>
            <color indexed="81"/>
            <rFont val="Segoe UI"/>
            <family val="2"/>
          </rPr>
          <t xml:space="preserve">1 - Caixa
2 - Conjunto Documental da Demanda 
3 - Arquivos da Demanda
</t>
        </r>
      </text>
    </comment>
    <comment ref="D200" authorId="1" shapeId="0" xr:uid="{B2DAF923-C948-470B-8DC2-F54566EE1240}">
      <text>
        <r>
          <rPr>
            <sz val="9"/>
            <color indexed="81"/>
            <rFont val="Segoe UI"/>
            <family val="2"/>
          </rPr>
          <t xml:space="preserve">1 - Arquivo
2 - Caixa 
3 - Deposito fisico
4 - Sala do deposito
5 - Fileira da sala
6 - Divisoria
</t>
        </r>
      </text>
    </comment>
    <comment ref="E200" authorId="1" shapeId="0" xr:uid="{794D76C7-B42F-4B62-B462-1F327852A51E}">
      <text>
        <r>
          <rPr>
            <sz val="9"/>
            <color indexed="81"/>
            <rFont val="Segoe UI"/>
            <family val="2"/>
          </rPr>
          <t xml:space="preserve">1 - Caixa
2 - Conjunto Documental da Demanda 
3 - Arquivos da Demanda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46" authorId="0" shapeId="0" xr:uid="{00000000-0006-0000-0300-000001000000}">
      <text>
        <r>
          <rPr>
            <b/>
            <sz val="8"/>
            <color indexed="8"/>
            <rFont val="Tahoma"/>
            <family val="2"/>
          </rPr>
          <t xml:space="preserve">Técnica de estimativa do tamanho desenvolvida pela NESMA. Assume que os arquivos lógicos são de complexidade baixa e as transações são de complexidade média. 
</t>
        </r>
      </text>
    </comment>
    <comment ref="B47" authorId="0" shapeId="0" xr:uid="{00000000-0006-0000-0300-000002000000}">
      <text>
        <r>
          <rPr>
            <b/>
            <sz val="8"/>
            <color indexed="8"/>
            <rFont val="Tahoma"/>
            <family val="2"/>
          </rPr>
          <t xml:space="preserve">Técnica de estimativa do tamanho desenvolvida pela NESMA. É baseada apenas nos arquivos lógicos. Assume que cada ALI tem um peso de 35 PF e cada AIE um peso de 15 PF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H9" authorId="0" shapeId="0" xr:uid="{00000000-0006-0000-0400-000001000000}">
      <text>
        <r>
          <rPr>
            <b/>
            <sz val="8"/>
            <color indexed="8"/>
            <rFont val="Tahoma"/>
            <family val="2"/>
          </rPr>
          <t xml:space="preserve">Contribuição fixa em PF independentemente do tipo da funcionalidade
</t>
        </r>
      </text>
    </comment>
    <comment ref="H46" authorId="0" shapeId="0" xr:uid="{00000000-0006-0000-0400-000002000000}">
      <text>
        <r>
          <rPr>
            <b/>
            <sz val="8"/>
            <color indexed="8"/>
            <rFont val="Tahoma"/>
            <family val="2"/>
          </rPr>
          <t xml:space="preserve">Contribuição fixa em PF para o item não funcional
</t>
        </r>
      </text>
    </comment>
  </commentList>
</comments>
</file>

<file path=xl/sharedStrings.xml><?xml version="1.0" encoding="utf-8"?>
<sst xmlns="http://schemas.openxmlformats.org/spreadsheetml/2006/main" count="775" uniqueCount="359">
  <si>
    <t>Identificação da Contagem</t>
  </si>
  <si>
    <t>Empresa</t>
  </si>
  <si>
    <t>Secretaria de Estado de Planejamento e Gestão de Mato Grosso</t>
  </si>
  <si>
    <t>PF IFPUG</t>
  </si>
  <si>
    <t>Aplicação</t>
  </si>
  <si>
    <t>PF Local do EM</t>
  </si>
  <si>
    <t>Tipo de Contagem</t>
  </si>
  <si>
    <t>Projeto de Desenvolvimento</t>
  </si>
  <si>
    <t>PF Local da FS</t>
  </si>
  <si>
    <t>Nível de Detalhe</t>
  </si>
  <si>
    <t>Detalhada (IFPUG)</t>
  </si>
  <si>
    <t>Tecnologia</t>
  </si>
  <si>
    <t>Java</t>
  </si>
  <si>
    <t>Projeto</t>
  </si>
  <si>
    <t>SEI</t>
  </si>
  <si>
    <t>Versão do Guia</t>
  </si>
  <si>
    <t>4.3.1</t>
  </si>
  <si>
    <t>Responsável</t>
  </si>
  <si>
    <t>Ana Karyna da Silva Teixeira</t>
  </si>
  <si>
    <t>Criação</t>
  </si>
  <si>
    <t>Revisor</t>
  </si>
  <si>
    <t>Luana Alves de Araújo Passos Aguiar</t>
  </si>
  <si>
    <t>Revisão</t>
  </si>
  <si>
    <t>Propósito da Contagem</t>
  </si>
  <si>
    <t>Escopo da Contagem</t>
  </si>
  <si>
    <t>Documentação Utilizada na Análise</t>
  </si>
  <si>
    <t>Planilha de contagem de ponto de função - Versão 2.4</t>
  </si>
  <si>
    <t>Nome da Função</t>
  </si>
  <si>
    <t>Tipo</t>
  </si>
  <si>
    <t>Manutenção</t>
  </si>
  <si>
    <t>TD</t>
  </si>
  <si>
    <t>AR/TR</t>
  </si>
  <si>
    <t>Complex.</t>
  </si>
  <si>
    <t>ctl</t>
  </si>
  <si>
    <t>C</t>
  </si>
  <si>
    <t>ctl2</t>
  </si>
  <si>
    <t>Pacote</t>
  </si>
  <si>
    <t>Referência</t>
  </si>
  <si>
    <t>Observações</t>
  </si>
  <si>
    <t xml:space="preserve">[US_01] Depósito Físico </t>
  </si>
  <si>
    <t>Deposito Fisico</t>
  </si>
  <si>
    <t>ALI</t>
  </si>
  <si>
    <t>I</t>
  </si>
  <si>
    <t>Deposito Fisico - Listar</t>
  </si>
  <si>
    <t>SE</t>
  </si>
  <si>
    <t>Deposito Fisico - Exportar</t>
  </si>
  <si>
    <t>Deposito Fisico - Cadastrar</t>
  </si>
  <si>
    <t>EE</t>
  </si>
  <si>
    <t>Deposito Fisico - Alterar</t>
  </si>
  <si>
    <t>Deposito Fisico - Visualizar</t>
  </si>
  <si>
    <t>CE</t>
  </si>
  <si>
    <t>Deposito Fisico - Excluir</t>
  </si>
  <si>
    <t>CEP</t>
  </si>
  <si>
    <t>AIE</t>
  </si>
  <si>
    <t xml:space="preserve">Setor/unidade </t>
  </si>
  <si>
    <t>[US_02] Sala(s) do Depósito Físico</t>
  </si>
  <si>
    <t>Sala do Depósito Físico - Cadastrar Sala</t>
  </si>
  <si>
    <t>Sala do Depósito Físico - Alterar Sala</t>
  </si>
  <si>
    <t>Sala do Depósito Físico - Visualizar Sala</t>
  </si>
  <si>
    <t>Sala do Depósito Físico - Excluir Sala</t>
  </si>
  <si>
    <t>Sala do Depósito Físico - Listar Salas</t>
  </si>
  <si>
    <t>Sala do Depósito Físico - Adicionar Fileira</t>
  </si>
  <si>
    <t>Sala do Depósito Físico - Adicionar Fileira - Listagem endreço fisico</t>
  </si>
  <si>
    <t>Sala do Depósito Físico - Alterar Fileira</t>
  </si>
  <si>
    <t>Sala do Depósito Físico - Alterar Fileira - Visualizar</t>
  </si>
  <si>
    <t>Sala do Depósito Físico - Fileira - Excluir</t>
  </si>
  <si>
    <t xml:space="preserve">Sala do Depósito Físico - Classificação/Divisórias - Cadastrar </t>
  </si>
  <si>
    <t>Sala do Depósito Físico - Classificação/Divisórias - Alterar</t>
  </si>
  <si>
    <t>Sala do Depósito Físico - Classificação/Divisórias - Visualizar</t>
  </si>
  <si>
    <t>Sala do Depósito Físico - Classificação/Divisórias - Excluir</t>
  </si>
  <si>
    <t>[US_03] Cadastro de Caixas</t>
  </si>
  <si>
    <t>Caixas</t>
  </si>
  <si>
    <t>Caixas - Pesquisar</t>
  </si>
  <si>
    <t xml:space="preserve">Caixas - Cadastrar </t>
  </si>
  <si>
    <t xml:space="preserve">Caixas - Alterar </t>
  </si>
  <si>
    <t xml:space="preserve">Caixas - Visualizar </t>
  </si>
  <si>
    <t xml:space="preserve">Caixas - Excluir </t>
  </si>
  <si>
    <t>Caixas - Exportar</t>
  </si>
  <si>
    <t>[US_06] Estrutura de Tela_ Demanda de Captura</t>
  </si>
  <si>
    <t>[US_07] Demandar Captura/Digitalização</t>
  </si>
  <si>
    <t xml:space="preserve">Demanda de Captura </t>
  </si>
  <si>
    <t>Demanda de Captura  - Pesquisar</t>
  </si>
  <si>
    <t xml:space="preserve">Demanda de Captura  - Cadastrar </t>
  </si>
  <si>
    <t xml:space="preserve">Demanda de Captura  - Alterar </t>
  </si>
  <si>
    <t xml:space="preserve">Demanda de Captura  - Visualizar </t>
  </si>
  <si>
    <t xml:space="preserve">Demanda de Captura  - Excluir </t>
  </si>
  <si>
    <t>Demanda de Captura  - Exportar</t>
  </si>
  <si>
    <t>Demanda de Captura  - Cancelar demanda</t>
  </si>
  <si>
    <t xml:space="preserve">[US_08] Conjunto Documental da Demanda </t>
  </si>
  <si>
    <t xml:space="preserve">Conjunto Documental da Demanda </t>
  </si>
  <si>
    <t xml:space="preserve">Conjunto Documental da Demanda  - Cadastrar </t>
  </si>
  <si>
    <t xml:space="preserve">Conjunto Documental da Demanda  - Alterar </t>
  </si>
  <si>
    <t xml:space="preserve">Conjunto Documental da Demanda  - Visualizar </t>
  </si>
  <si>
    <t xml:space="preserve">Conjunto Documental da Demanda  - Excluir </t>
  </si>
  <si>
    <t>Conjunto Documental da Demanda  - Exportar</t>
  </si>
  <si>
    <t>[US_09] Requisitos Mínimos da Digitalização</t>
  </si>
  <si>
    <t>Requisitos Mínimos da Digitalização</t>
  </si>
  <si>
    <t xml:space="preserve">Requisitos Mínimos da Digitalização - Cadastrar </t>
  </si>
  <si>
    <t xml:space="preserve">Requisitos Mínimos da Digitalização - Alterar </t>
  </si>
  <si>
    <t xml:space="preserve">Requisitos Mínimos da Digitalização - Visualizar </t>
  </si>
  <si>
    <t xml:space="preserve">Requisitos Mínimos da Digitalização - Excluir </t>
  </si>
  <si>
    <t>Requisitos Mínimos da Digitalização - Exportar</t>
  </si>
  <si>
    <t xml:space="preserve">[US_10] Responsáveis pela Digitalização </t>
  </si>
  <si>
    <t>Responsáveis pela Digitalização</t>
  </si>
  <si>
    <t xml:space="preserve">Responsáveis pela Digitalização - Cadastrar </t>
  </si>
  <si>
    <t xml:space="preserve">Responsáveis pela Digitalização - Alterar </t>
  </si>
  <si>
    <t xml:space="preserve">Responsáveis pela Digitalização - Visualizar </t>
  </si>
  <si>
    <t>Responsáveis pela Digitalização -  Equipe de digitalização - Cadastrar</t>
  </si>
  <si>
    <t>Responsáveis pela Digitalização -  Equipe de digitalização - Alterar</t>
  </si>
  <si>
    <t>Responsáveis pela Digitalização -  Equipe de digitalização - Visualizar</t>
  </si>
  <si>
    <t xml:space="preserve">Responsáveis pela Digitalização - Equipe de digitalização - Excluir </t>
  </si>
  <si>
    <t>Responsáveis pela Digitalização - Equipe de digitalização - Exportar</t>
  </si>
  <si>
    <t xml:space="preserve">[US_14] Notificar Responsáveis </t>
  </si>
  <si>
    <t xml:space="preserve">Notificar Responsáveis </t>
  </si>
  <si>
    <t xml:space="preserve">Notificar Responsáveis - Visualizar </t>
  </si>
  <si>
    <t>Itens Não Mensuráveis</t>
  </si>
  <si>
    <t>Tipo de Manutenção na Função</t>
  </si>
  <si>
    <t>Sigla</t>
  </si>
  <si>
    <t>Contribuição em PF Local</t>
  </si>
  <si>
    <t>PF Local FS</t>
  </si>
  <si>
    <t>Contrato</t>
  </si>
  <si>
    <t>Descrição</t>
  </si>
  <si>
    <t>Origem</t>
  </si>
  <si>
    <t>Percentual (%)</t>
  </si>
  <si>
    <t>Fixa (PF)</t>
  </si>
  <si>
    <t>Adicionada</t>
  </si>
  <si>
    <t>Inclusão</t>
  </si>
  <si>
    <t>Alterada</t>
  </si>
  <si>
    <t>Alteração (sem conhecimento do Fator de Impacto)</t>
  </si>
  <si>
    <t>SISP – 4.2 Projeto de Melhoria</t>
  </si>
  <si>
    <t>A</t>
  </si>
  <si>
    <t>Excluída</t>
  </si>
  <si>
    <t>Exclusão</t>
  </si>
  <si>
    <t>E</t>
  </si>
  <si>
    <t>Alteração (50%) de função desenvolvida ou já alterada pela empresa atual</t>
  </si>
  <si>
    <t>A50</t>
  </si>
  <si>
    <t>Alteração (75%) de função não desenv. e ainda não alterada pela empresa atual</t>
  </si>
  <si>
    <t>A75</t>
  </si>
  <si>
    <t>Alteração (75%+15%): o mesmo acima + redocumentar a função</t>
  </si>
  <si>
    <t>A90</t>
  </si>
  <si>
    <t>Migração de Dados</t>
  </si>
  <si>
    <t>SISP – 4.3 Projetos de Migração de Dados</t>
  </si>
  <si>
    <t>PMD</t>
  </si>
  <si>
    <t>Corretiva (sem conhecimento do Fator de Impacto)</t>
  </si>
  <si>
    <t>SISP – 4.4 Manutenção Corretiva</t>
  </si>
  <si>
    <t>COR</t>
  </si>
  <si>
    <t>Corretiva (50%) - Fora da garantia (mesma empresa)</t>
  </si>
  <si>
    <t>COR50</t>
  </si>
  <si>
    <t>Corretiva (75%) - Fora da garantia (outra empresa)</t>
  </si>
  <si>
    <t>COR75</t>
  </si>
  <si>
    <t>Corretiva (75%+15%) - Fora da garantia (outra empresa) + Redocumentação</t>
  </si>
  <si>
    <t>COR90</t>
  </si>
  <si>
    <t>Corretiva em Garantia</t>
  </si>
  <si>
    <t>GAR</t>
  </si>
  <si>
    <t>Mudança de Plataforma - Linguagem de Programação</t>
  </si>
  <si>
    <t>SISP – 4.5.1 Mudança de Plataforma – Linguagem de Programação</t>
  </si>
  <si>
    <t>MLP</t>
  </si>
  <si>
    <t>Mudança de Plataforma - Banco de Dados (outro paradigma)</t>
  </si>
  <si>
    <t>SISP – 4.5.2 Mudança de Plataforma – Banco de Dados</t>
  </si>
  <si>
    <t>MBO</t>
  </si>
  <si>
    <t>Mudança de Plataforma - Banco de Dados (mesmo paradigma com alterações)</t>
  </si>
  <si>
    <t>MBM</t>
  </si>
  <si>
    <t>Atualização de Versão – Linguagem de Programação</t>
  </si>
  <si>
    <t>SISP – 4.6.1 Atualização de Versão – Linguagem de Programação</t>
  </si>
  <si>
    <t>ALP</t>
  </si>
  <si>
    <t>Atualização de Versão – Browser</t>
  </si>
  <si>
    <t>SISP – 4.6.2 Atualização de Versão – Browser</t>
  </si>
  <si>
    <t>AVB</t>
  </si>
  <si>
    <t>Atualização de Versão – Banco de Dados</t>
  </si>
  <si>
    <t>SISP – 4.6.3 Atualização de Versão – Banco de Dados</t>
  </si>
  <si>
    <t>ABD</t>
  </si>
  <si>
    <t>Manutenção Cosmética</t>
  </si>
  <si>
    <t>SISP – 4.7 Manutenção Cosmética</t>
  </si>
  <si>
    <t>COS</t>
  </si>
  <si>
    <t>Adaptação em Funcionalidades sem Alteração de Requisitos Funcionais
(sem conhecimento do Fator de Impacto)</t>
  </si>
  <si>
    <t>SISP – 4.8 Adaptação em Funcionalidades sem Alteração de Requisitos Funcionais</t>
  </si>
  <si>
    <t>ARN</t>
  </si>
  <si>
    <t>Adaptação em Funcionalidades sem Alteração de Requisitos Funcionais (50%)
(em função desenvolvida ou já alterada pela empresa atual)</t>
  </si>
  <si>
    <t>ARN50</t>
  </si>
  <si>
    <t>Adaptação em Funcionalidades sem Alteração de Requisitos Funcionais (75%)
(em função não desenvolvida e ainda não alterada pela empresa atual)</t>
  </si>
  <si>
    <t>ARN75</t>
  </si>
  <si>
    <t>Atualização de Dados sem Consulta Prévia</t>
  </si>
  <si>
    <t>SISP – 4.9.1 Apuração Especial – Base de Dados</t>
  </si>
  <si>
    <t>ADS</t>
  </si>
  <si>
    <t>Consulta Prévia sem Atualização</t>
  </si>
  <si>
    <t>CPA</t>
  </si>
  <si>
    <t>Atualização de Dados com Consulta Prévia</t>
  </si>
  <si>
    <t>ADC</t>
  </si>
  <si>
    <t>Apuração Especial – Geração de Relatórios</t>
  </si>
  <si>
    <t>SISP – 4.9.2 Apuração Especial – Geração de Relatórios</t>
  </si>
  <si>
    <t>AGR</t>
  </si>
  <si>
    <t>Apuração Especial – Reexecução</t>
  </si>
  <si>
    <t>SISP – 4.9.3 Apuração Especial – Reexecução</t>
  </si>
  <si>
    <t>AER</t>
  </si>
  <si>
    <t>Atualização de Dados</t>
  </si>
  <si>
    <t>SISP – 4.10 Atualização de Dados</t>
  </si>
  <si>
    <t>ATD</t>
  </si>
  <si>
    <t>Manutenção de Documentação de Sistemas Legados</t>
  </si>
  <si>
    <t>SISP – 4.12 Manutenção de Documentação de Sistemas Legados</t>
  </si>
  <si>
    <t>MSL</t>
  </si>
  <si>
    <t>Verificação de Erros (Sem Documentação de Teste existente)</t>
  </si>
  <si>
    <t>SISP – 4.13 Verificação de Erros</t>
  </si>
  <si>
    <t>VES</t>
  </si>
  <si>
    <t>Verificação de Erros (Com Documentação de Teste existente)</t>
  </si>
  <si>
    <t>VEC</t>
  </si>
  <si>
    <t>Pontos de Função de Teste</t>
  </si>
  <si>
    <t>SISP – 4.14 Pontos de Função de Teste</t>
  </si>
  <si>
    <t>PFT</t>
  </si>
  <si>
    <t>Componente Interno Reusável</t>
  </si>
  <si>
    <t>SISP – 4.15 Componente Interno Reusável</t>
  </si>
  <si>
    <t>CIR</t>
  </si>
  <si>
    <t xml:space="preserve">           .</t>
  </si>
  <si>
    <t>Quantidade</t>
  </si>
  <si>
    <t>Páginas Estáticas</t>
  </si>
  <si>
    <t>SISP – 4.11 Desenvolvimento, Manutenção e Publicação de Paginas Estáticas de Intranet, Internet ou Portal</t>
  </si>
  <si>
    <t>PAG</t>
  </si>
  <si>
    <t>Manutenção Cosmética (atrelada a algo não funcional)</t>
  </si>
  <si>
    <t>COSNF</t>
  </si>
  <si>
    <t>Dados de Código</t>
  </si>
  <si>
    <t>DC</t>
  </si>
  <si>
    <t>Sumário da Contagem</t>
  </si>
  <si>
    <t>Tipo de Função</t>
  </si>
  <si>
    <t>Complexidade Funcional</t>
  </si>
  <si>
    <t>Total PF IFPUG por Complexidade</t>
  </si>
  <si>
    <t>%</t>
  </si>
  <si>
    <t>Total PF Local FS por tipo de manutenção básica</t>
  </si>
  <si>
    <t>Baixa</t>
  </si>
  <si>
    <t>x 3</t>
  </si>
  <si>
    <t>Média</t>
  </si>
  <si>
    <t>x 4</t>
  </si>
  <si>
    <t>Alta</t>
  </si>
  <si>
    <t>x 6</t>
  </si>
  <si>
    <t>Qtd Total</t>
  </si>
  <si>
    <t>Total</t>
  </si>
  <si>
    <t>x 5</t>
  </si>
  <si>
    <t>x 7</t>
  </si>
  <si>
    <t>x 10</t>
  </si>
  <si>
    <t>x 15</t>
  </si>
  <si>
    <t>Total PF não ajustados (contagem detalhada)</t>
  </si>
  <si>
    <t>Total PF não ajustados (contagem estimativa)</t>
  </si>
  <si>
    <t>Total PF não ajustados (contagem indicativa)</t>
  </si>
  <si>
    <t>Sumário por Deflatores e Itens não mensuráveis</t>
  </si>
  <si>
    <t>Deflatores aplicados a Itens Funcionais</t>
  </si>
  <si>
    <t>Deflator</t>
  </si>
  <si>
    <t>Contrib. Fixa</t>
  </si>
  <si>
    <t>% LOCAL</t>
  </si>
  <si>
    <t>Total IFPUG</t>
  </si>
  <si>
    <t>Itens não Funcionais (Tipo de Função)</t>
  </si>
  <si>
    <r>
      <t xml:space="preserve">Contagem de Pontos de Função para subsidiar o planejamento, execução e monitoramento do projeto </t>
    </r>
    <r>
      <rPr>
        <i/>
        <sz val="10"/>
        <color rgb="FF00B0F0"/>
        <rFont val="Franklin Gothic Medium"/>
        <family val="2"/>
      </rPr>
      <t>SIGED - Sistema de Gestão Eletrônica de Documentos</t>
    </r>
    <r>
      <rPr>
        <sz val="10"/>
        <rFont val="Franklin Gothic Medium"/>
        <family val="2"/>
      </rPr>
      <t xml:space="preserve"> e atender os requisitos do </t>
    </r>
    <r>
      <rPr>
        <b/>
        <sz val="10"/>
        <rFont val="Franklin Gothic Medium"/>
        <family val="2"/>
      </rPr>
      <t>CONTRATO Nº 014/2022/SEPLAG</t>
    </r>
    <r>
      <rPr>
        <sz val="10"/>
        <rFont val="Franklin Gothic Medium"/>
        <family val="2"/>
      </rPr>
      <t xml:space="preserve"> e seus anexos. Com destaque:
- Dar suporte à análise de qualidade e produtividade;
- Estimar o custo e recursos requeridos para o desenvolvimento, melhoria e manutenção do software;
- Fornecer um fator de normalização para a comparação de software;
- Determinar o tamanho de um pacote de aplicação adquirido, por meio do dimensionamento funcional de todas as funções incluídas no mesmo;
- Ajudar os usuários a determinar o benefício provido por um pacote de aplicação para a sua organização, por meio do dimensionamento funcional das funções que correspondam especificamente aos seus requisitos.</t>
    </r>
  </si>
  <si>
    <t>Demanda de Captura  - Consultar</t>
  </si>
  <si>
    <t>Deposito Fisico - Consulta Implícita</t>
  </si>
  <si>
    <t>Órgão</t>
  </si>
  <si>
    <t>Combobox Municipio</t>
  </si>
  <si>
    <t>Combobox Tipo de Logradouro</t>
  </si>
  <si>
    <t>Municipio</t>
  </si>
  <si>
    <t>Tipo de Logradouro</t>
  </si>
  <si>
    <t>Sala do Depósito Físico - Consulta Implícita</t>
  </si>
  <si>
    <t>Sala do Depósito Físico - Alterar Fileira - Consulta Implícita</t>
  </si>
  <si>
    <t>Sala do Depósito Físico - Classificação/Divisórias - Consulta Implicita</t>
  </si>
  <si>
    <t>Calculo total de salas</t>
  </si>
  <si>
    <t>Calculo total de caixas</t>
  </si>
  <si>
    <t>Loading de uso das fileiras</t>
  </si>
  <si>
    <t>Sala do Depósito Físico - Listar Salas - Expandir Accordion de Sala</t>
  </si>
  <si>
    <t>Calculo caixas disponiveis e em uso</t>
  </si>
  <si>
    <t>Combobox Órgão</t>
  </si>
  <si>
    <t>Combobox Unidade</t>
  </si>
  <si>
    <t>Caixas - Consulta Implícita</t>
  </si>
  <si>
    <t>Combobox Situação</t>
  </si>
  <si>
    <t>Requisitos Mínimos da Digitalização - Ativar/Inativar</t>
  </si>
  <si>
    <t>Requisitos Mínimos da Digitalização - Consulta Implicita</t>
  </si>
  <si>
    <t>Requisitos Mínimos da Digitalização - Listar</t>
  </si>
  <si>
    <t>Combobox Cor</t>
  </si>
  <si>
    <t>Combobox Tipo Original</t>
  </si>
  <si>
    <t>Combobox Formato Arquivo</t>
  </si>
  <si>
    <t>Demanda de Captura  - Consulta Implícita</t>
  </si>
  <si>
    <t>Servidor autocomplete</t>
  </si>
  <si>
    <t>Combobox Tipo de Demanda</t>
  </si>
  <si>
    <t>Combobox Prioridade</t>
  </si>
  <si>
    <t>Responsáveis pela Digitalização - Consulta Implícita</t>
  </si>
  <si>
    <t>Responsáveis pela Digitalização -  Equipe de digitalização - Consulta Implícita</t>
  </si>
  <si>
    <t>Responsáveis pela Digitalização - Equipe de digitalização - Ativar/Inativar</t>
  </si>
  <si>
    <t>Combobox Empresa</t>
  </si>
  <si>
    <t>Servidor</t>
  </si>
  <si>
    <t>Responsáveis pela Digitalização -  Equipe de digitalização - Listar</t>
  </si>
  <si>
    <t>Notificação Responsáveis</t>
  </si>
  <si>
    <t>Conjunto Documental da Demanda  - Consulta Implícita</t>
  </si>
  <si>
    <t>Combobox Caixa</t>
  </si>
  <si>
    <t>Combobox Classificação</t>
  </si>
  <si>
    <t>Conjunto Documental da Demanda  - Listar</t>
  </si>
  <si>
    <t xml:space="preserve">Classificação Documental </t>
  </si>
  <si>
    <t>Exercício</t>
  </si>
  <si>
    <t>Essa contagem contempla as histórias de usuários especificadas do projeto SIGED - Sistema de Gestão Eletrônica de Documentos</t>
  </si>
  <si>
    <t>Combobox Requisitos Mínimos</t>
  </si>
  <si>
    <t>[US_11] Capturar Arquivos da Demanda [v1.00]</t>
  </si>
  <si>
    <t>Arquivos da Demanda</t>
  </si>
  <si>
    <t>Etiqueta de Identificação</t>
  </si>
  <si>
    <t>Capturar Arquivos da Demanda - Pesquisar</t>
  </si>
  <si>
    <t>Combobox Ano</t>
  </si>
  <si>
    <t>Capturar Arquivos da Demanda - Pesquisar - Expandir</t>
  </si>
  <si>
    <t>Capturar Arquivos da Demanda - Exportar</t>
  </si>
  <si>
    <t>Capturar Arquivos da Demanda - Pesquisar - Expandir - Exportar</t>
  </si>
  <si>
    <t>Capturar (sincronizar automático pela pasta)</t>
  </si>
  <si>
    <t>Excluir</t>
  </si>
  <si>
    <t>Envio de documentos - Listar</t>
  </si>
  <si>
    <t>Capturar Manual</t>
  </si>
  <si>
    <t>[US_12] Visualiza Conferir Representante Digital [v1.00]</t>
  </si>
  <si>
    <t>Visualizador Documento</t>
  </si>
  <si>
    <t>[US_13] Etiqueta de Identificação_ Conferência [v1.00]</t>
  </si>
  <si>
    <t>Etiqueta de identificação - Incluir</t>
  </si>
  <si>
    <t>Etiqueta de identificação - Alterar</t>
  </si>
  <si>
    <t>Etiqueta de identificação - Visualizar</t>
  </si>
  <si>
    <t>Etiqueta de identificação - Consulta Implícita</t>
  </si>
  <si>
    <t>Finalizar Etapa 01</t>
  </si>
  <si>
    <t>[US_16] Conferência de Qualidade [v1.00]</t>
  </si>
  <si>
    <t>Conferência de Qualidade - Incluir</t>
  </si>
  <si>
    <t>Conferência de Qualidade - Alterar</t>
  </si>
  <si>
    <t>Conferência de Qualidade - Consulta Implícita</t>
  </si>
  <si>
    <t>Conferência de Qualidade - Visualizar</t>
  </si>
  <si>
    <t>Finalizar Etapa 02</t>
  </si>
  <si>
    <t>Visualizar Historico de Conferencia de qualidade</t>
  </si>
  <si>
    <t>[US_17] Consultar Autenticidade de Assinatura [v1.00]</t>
  </si>
  <si>
    <t>Consultar Autenticidade de Assinatura</t>
  </si>
  <si>
    <t>[US_18] Assinatura Eletrônica [v1.00]</t>
  </si>
  <si>
    <t>Assinar documento</t>
  </si>
  <si>
    <t>Assinatura do documento - Visualizar</t>
  </si>
  <si>
    <t>[US_19] Gestão de Volume [v1.00]</t>
  </si>
  <si>
    <t>Volume</t>
  </si>
  <si>
    <t>Gestão do Volume - Visualizar</t>
  </si>
  <si>
    <t>Volume - Agrupar</t>
  </si>
  <si>
    <t>Volume - Excluir</t>
  </si>
  <si>
    <t>Volume - Ordenar</t>
  </si>
  <si>
    <t>Arquivos Capturados - Listar</t>
  </si>
  <si>
    <t>Combobox Situação Arquivo</t>
  </si>
  <si>
    <t>[US_26] Capturar Avulsa [v1.00]</t>
  </si>
  <si>
    <t>Captura Avulsa</t>
  </si>
  <si>
    <t>Combo Responsável  (servidor)</t>
  </si>
  <si>
    <t>Arquivos Capturados - Exportar</t>
  </si>
  <si>
    <t>Alterar Caixa - Incluir</t>
  </si>
  <si>
    <t>Alterar Caixa - Alterar</t>
  </si>
  <si>
    <t>Alterar Caixa - Consulta Implicita</t>
  </si>
  <si>
    <t>Atribuir Responsável Pela digitalização - Incluir</t>
  </si>
  <si>
    <t>Atribuir Responsável Pela digitalização - Alterar</t>
  </si>
  <si>
    <t>Atribuir Responsável Pela digitalização - Alterar - Consulta Implicita</t>
  </si>
  <si>
    <t>Guarda/Arquivamento - Incluir</t>
  </si>
  <si>
    <t xml:space="preserve">Combo Deposito Fisico </t>
  </si>
  <si>
    <t>Combo Sala do Deposito</t>
  </si>
  <si>
    <t>Combo Fileira</t>
  </si>
  <si>
    <t>Combo Divisoria</t>
  </si>
  <si>
    <t>Guarda/Arquivamento - Alterar</t>
  </si>
  <si>
    <t>Guarda/Arquivamento - Alterar - Consulta Implicita</t>
  </si>
  <si>
    <t>Conjunto Documental da Demanda  - Atribuir Responsável</t>
  </si>
  <si>
    <t>Conjunto Documental da Demanda  - Finalizar Demanda</t>
  </si>
  <si>
    <t>SE pelo controle de cores da linha</t>
  </si>
  <si>
    <t>Seleção Arquivos e preparação upload</t>
  </si>
  <si>
    <t>Remover Arquivos da seleção</t>
  </si>
  <si>
    <t>Alterar Conjunto/Caixa</t>
  </si>
  <si>
    <t>Atribuir Responsável Pela digitalização</t>
  </si>
  <si>
    <t>Calculo total de salas, é CE pois somente exporta o que está na tela de listagem que já faz o cálculo.</t>
  </si>
  <si>
    <t>Entidade Empresas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</si>
</sst>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 #,##0.00\ ;* \(#,##0.00\);* \-#\ ;@\ "/>
    <numFmt numFmtId="165" formatCode="dd/mm/yy"/>
    <numFmt numFmtId="166" formatCode="0.0000"/>
    <numFmt numFmtId="167" formatCode="0.0%"/>
  </numFmts>
  <fonts count="26" x14ac:knownFonts="1">
    <font>
      <sz val="10"/>
      <name val="Arial"/>
      <family val="2"/>
    </font>
    <font>
      <b/>
      <sz val="15"/>
      <color indexed="56"/>
      <name val="Calibri"/>
      <family val="2"/>
    </font>
    <font>
      <sz val="10"/>
      <name val="Franklin Gothic Medium"/>
      <family val="2"/>
    </font>
    <font>
      <b/>
      <sz val="12"/>
      <name val="Franklin Gothic Medium"/>
      <family val="2"/>
    </font>
    <font>
      <sz val="9"/>
      <color indexed="12"/>
      <name val="Franklin Gothic Medium"/>
      <family val="2"/>
    </font>
    <font>
      <sz val="9"/>
      <name val="Franklin Gothic Medium"/>
      <family val="2"/>
    </font>
    <font>
      <b/>
      <sz val="10"/>
      <name val="Franklin Gothic Medium"/>
      <family val="2"/>
    </font>
    <font>
      <b/>
      <sz val="8.5"/>
      <color indexed="63"/>
      <name val="Times New Roman"/>
      <family val="1"/>
    </font>
    <font>
      <sz val="8.5"/>
      <color indexed="63"/>
      <name val="Times New Roman"/>
      <family val="1"/>
    </font>
    <font>
      <b/>
      <sz val="8.5"/>
      <name val="Times New Roman"/>
      <family val="1"/>
    </font>
    <font>
      <sz val="8"/>
      <name val="Franklin Gothic Medium"/>
      <family val="2"/>
    </font>
    <font>
      <b/>
      <sz val="8"/>
      <color indexed="8"/>
      <name val="Tahoma"/>
      <family val="2"/>
    </font>
    <font>
      <sz val="8"/>
      <color indexed="8"/>
      <name val="Tahoma"/>
      <family val="2"/>
    </font>
    <font>
      <sz val="9"/>
      <color indexed="63"/>
      <name val="Franklin Gothic Medium"/>
      <family val="2"/>
    </font>
    <font>
      <b/>
      <sz val="9"/>
      <name val="Franklin Gothic Medium"/>
      <family val="2"/>
    </font>
    <font>
      <sz val="10"/>
      <name val="Arial"/>
      <family val="2"/>
    </font>
    <font>
      <sz val="8.5"/>
      <color indexed="81"/>
      <name val="Times New Roman"/>
      <family val="1"/>
    </font>
    <font>
      <sz val="9"/>
      <color theme="0"/>
      <name val="Franklin Gothic Medium"/>
      <family val="2"/>
    </font>
    <font>
      <sz val="8"/>
      <color theme="0"/>
      <name val="Franklin Gothic Medium"/>
      <family val="2"/>
    </font>
    <font>
      <sz val="9"/>
      <color indexed="81"/>
      <name val="Segoe UI"/>
      <family val="2"/>
    </font>
    <font>
      <b/>
      <sz val="8"/>
      <name val="Franklin Gothic Medium"/>
      <family val="2"/>
    </font>
    <font>
      <i/>
      <sz val="10"/>
      <color rgb="FF00B0F0"/>
      <name val="Franklin Gothic Medium"/>
      <family val="2"/>
    </font>
    <font>
      <b/>
      <sz val="9"/>
      <color indexed="81"/>
      <name val="Segoe UI"/>
      <family val="2"/>
    </font>
    <font>
      <sz val="8"/>
      <color rgb="FFFF0000"/>
      <name val="Franklin Gothic Medium"/>
      <family val="2"/>
    </font>
    <font>
      <sz val="8"/>
      <color rgb="FFFF0066"/>
      <name val="Franklin Gothic Medium"/>
      <family val="2"/>
    </font>
    <font>
      <sz val="8"/>
      <color theme="1"/>
      <name val="Franklin Gothic Medium"/>
      <family val="2"/>
    </font>
  </fonts>
  <fills count="5">
    <fill>
      <patternFill patternType="none"/>
    </fill>
    <fill>
      <patternFill patternType="gray125"/>
    </fill>
    <fill>
      <patternFill patternType="solid">
        <fgColor indexed="22"/>
        <bgColor indexed="31"/>
      </patternFill>
    </fill>
    <fill>
      <patternFill patternType="solid">
        <fgColor indexed="13"/>
        <bgColor indexed="34"/>
      </patternFill>
    </fill>
    <fill>
      <patternFill patternType="solid">
        <fgColor indexed="23"/>
        <bgColor indexed="55"/>
      </patternFill>
    </fill>
  </fills>
  <borders count="49">
    <border>
      <left/>
      <right/>
      <top/>
      <bottom/>
      <diagonal/>
    </border>
    <border>
      <left/>
      <right/>
      <top/>
      <bottom style="thick">
        <color indexed="62"/>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hair">
        <color indexed="8"/>
      </left>
      <right style="hair">
        <color indexed="8"/>
      </right>
      <top/>
      <bottom style="hair">
        <color indexed="8"/>
      </bottom>
      <diagonal/>
    </border>
    <border>
      <left style="hair">
        <color indexed="8"/>
      </left>
      <right style="hair">
        <color indexed="8"/>
      </right>
      <top style="hair">
        <color indexed="8"/>
      </top>
      <bottom style="hair">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right style="medium">
        <color indexed="8"/>
      </right>
      <top/>
      <bottom/>
      <diagonal/>
    </border>
    <border>
      <left style="thin">
        <color indexed="8"/>
      </left>
      <right style="thin">
        <color indexed="8"/>
      </right>
      <top style="thin">
        <color indexed="8"/>
      </top>
      <bottom/>
      <diagonal/>
    </border>
    <border>
      <left/>
      <right/>
      <top/>
      <bottom style="thin">
        <color indexed="8"/>
      </bottom>
      <diagonal/>
    </border>
    <border>
      <left/>
      <right/>
      <top style="thin">
        <color indexed="8"/>
      </top>
      <bottom style="thin">
        <color indexed="8"/>
      </bottom>
      <diagonal/>
    </border>
    <border>
      <left style="medium">
        <color indexed="8"/>
      </left>
      <right/>
      <top style="thin">
        <color indexed="8"/>
      </top>
      <bottom/>
      <diagonal/>
    </border>
    <border>
      <left/>
      <right/>
      <top style="thin">
        <color indexed="8"/>
      </top>
      <bottom/>
      <diagonal/>
    </border>
    <border>
      <left/>
      <right style="medium">
        <color indexed="8"/>
      </right>
      <top style="thin">
        <color indexed="8"/>
      </top>
      <bottom/>
      <diagonal/>
    </border>
    <border>
      <left style="medium">
        <color indexed="8"/>
      </left>
      <right/>
      <top/>
      <bottom/>
      <diagonal/>
    </border>
    <border>
      <left style="medium">
        <color indexed="8"/>
      </left>
      <right/>
      <top/>
      <bottom style="thin">
        <color indexed="8"/>
      </bottom>
      <diagonal/>
    </border>
    <border>
      <left/>
      <right style="medium">
        <color indexed="8"/>
      </right>
      <top/>
      <bottom style="thin">
        <color indexed="8"/>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thin">
        <color indexed="8"/>
      </left>
      <right style="thin">
        <color indexed="8"/>
      </right>
      <top style="thin">
        <color indexed="8"/>
      </top>
      <bottom style="hair">
        <color indexed="8"/>
      </bottom>
      <diagonal/>
    </border>
    <border>
      <left style="thin">
        <color indexed="8"/>
      </left>
      <right/>
      <top style="thin">
        <color indexed="8"/>
      </top>
      <bottom style="hair">
        <color indexed="8"/>
      </bottom>
      <diagonal/>
    </border>
    <border>
      <left style="thin">
        <color indexed="8"/>
      </left>
      <right style="hair">
        <color indexed="8"/>
      </right>
      <top style="thin">
        <color indexed="8"/>
      </top>
      <bottom style="hair">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indexed="8"/>
      </left>
      <right style="medium">
        <color indexed="8"/>
      </right>
      <top style="medium">
        <color indexed="8"/>
      </top>
      <bottom style="hair">
        <color indexed="8"/>
      </bottom>
      <diagonal/>
    </border>
    <border>
      <left style="medium">
        <color indexed="8"/>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bottom style="thin">
        <color indexed="8"/>
      </bottom>
      <diagonal/>
    </border>
    <border>
      <left style="medium">
        <color indexed="64"/>
      </left>
      <right style="medium">
        <color indexed="8"/>
      </right>
      <top style="medium">
        <color indexed="64"/>
      </top>
      <bottom style="hair">
        <color indexed="8"/>
      </bottom>
      <diagonal/>
    </border>
    <border>
      <left style="medium">
        <color indexed="8"/>
      </left>
      <right style="medium">
        <color indexed="8"/>
      </right>
      <top style="medium">
        <color indexed="64"/>
      </top>
      <bottom style="hair">
        <color indexed="8"/>
      </bottom>
      <diagonal/>
    </border>
    <border>
      <left style="medium">
        <color indexed="8"/>
      </left>
      <right style="medium">
        <color indexed="64"/>
      </right>
      <top style="medium">
        <color indexed="64"/>
      </top>
      <bottom style="hair">
        <color indexed="8"/>
      </bottom>
      <diagonal/>
    </border>
    <border>
      <left style="medium">
        <color indexed="64"/>
      </left>
      <right style="medium">
        <color indexed="8"/>
      </right>
      <top style="medium">
        <color indexed="8"/>
      </top>
      <bottom style="hair">
        <color indexed="8"/>
      </bottom>
      <diagonal/>
    </border>
    <border>
      <left style="medium">
        <color indexed="8"/>
      </left>
      <right style="medium">
        <color indexed="64"/>
      </right>
      <top style="medium">
        <color indexed="8"/>
      </top>
      <bottom style="hair">
        <color indexed="8"/>
      </bottom>
      <diagonal/>
    </border>
    <border>
      <left style="medium">
        <color indexed="64"/>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style="medium">
        <color indexed="64"/>
      </left>
      <right style="thin">
        <color indexed="8"/>
      </right>
      <top style="thin">
        <color indexed="8"/>
      </top>
      <bottom style="hair">
        <color indexed="8"/>
      </bottom>
      <diagonal/>
    </border>
    <border>
      <left style="thin">
        <color indexed="8"/>
      </left>
      <right style="medium">
        <color indexed="64"/>
      </right>
      <top style="thin">
        <color indexed="8"/>
      </top>
      <bottom style="hair">
        <color indexed="8"/>
      </bottom>
      <diagonal/>
    </border>
    <border>
      <left style="medium">
        <color indexed="64"/>
      </left>
      <right/>
      <top style="hair">
        <color indexed="8"/>
      </top>
      <bottom style="hair">
        <color indexed="8"/>
      </bottom>
      <diagonal/>
    </border>
    <border>
      <left style="hair">
        <color indexed="8"/>
      </left>
      <right style="hair">
        <color indexed="8"/>
      </right>
      <top/>
      <bottom/>
      <diagonal/>
    </border>
  </borders>
  <cellStyleXfs count="4">
    <xf numFmtId="0" fontId="0" fillId="0" borderId="0"/>
    <xf numFmtId="9" fontId="15" fillId="0" borderId="0" applyBorder="0" applyAlignment="0" applyProtection="0"/>
    <xf numFmtId="0" fontId="1" fillId="0" borderId="1" applyAlignment="0" applyProtection="0"/>
    <xf numFmtId="164" fontId="15" fillId="0" borderId="0" applyBorder="0" applyAlignment="0" applyProtection="0"/>
  </cellStyleXfs>
  <cellXfs count="171">
    <xf numFmtId="0" fontId="0" fillId="0" borderId="0" xfId="0"/>
    <xf numFmtId="0" fontId="2" fillId="0" borderId="0" xfId="0" applyFont="1"/>
    <xf numFmtId="0" fontId="4" fillId="0" borderId="2" xfId="0" applyFont="1" applyBorder="1" applyAlignment="1">
      <alignment horizontal="left" vertical="center"/>
    </xf>
    <xf numFmtId="0" fontId="5" fillId="2" borderId="3" xfId="0" applyFont="1" applyFill="1" applyBorder="1" applyAlignment="1">
      <alignment horizontal="left" vertical="center"/>
    </xf>
    <xf numFmtId="0" fontId="10" fillId="0" borderId="5" xfId="0" applyFont="1" applyBorder="1" applyAlignment="1">
      <alignment horizontal="center" vertical="center"/>
    </xf>
    <xf numFmtId="0" fontId="0" fillId="0" borderId="0" xfId="0" applyAlignment="1">
      <alignment horizontal="center"/>
    </xf>
    <xf numFmtId="0" fontId="0" fillId="0" borderId="0" xfId="0" applyAlignment="1">
      <alignment horizontal="right"/>
    </xf>
    <xf numFmtId="0" fontId="2" fillId="0" borderId="0" xfId="0" applyFont="1" applyAlignment="1">
      <alignment horizontal="center"/>
    </xf>
    <xf numFmtId="0" fontId="4" fillId="2" borderId="3"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0" borderId="2" xfId="0" applyFont="1" applyBorder="1" applyAlignment="1">
      <alignment horizontal="center" vertical="center"/>
    </xf>
    <xf numFmtId="4" fontId="5" fillId="2" borderId="6" xfId="3" applyNumberFormat="1" applyFont="1" applyFill="1" applyBorder="1" applyAlignment="1" applyProtection="1">
      <alignment horizontal="center"/>
    </xf>
    <xf numFmtId="0" fontId="13" fillId="2" borderId="3" xfId="0" applyFont="1" applyFill="1" applyBorder="1" applyAlignment="1">
      <alignment horizontal="left" vertical="center"/>
    </xf>
    <xf numFmtId="3" fontId="5" fillId="2" borderId="2" xfId="3" applyNumberFormat="1" applyFont="1" applyFill="1" applyBorder="1" applyAlignment="1" applyProtection="1">
      <alignment horizontal="center"/>
    </xf>
    <xf numFmtId="0" fontId="13" fillId="2" borderId="7" xfId="0" applyFont="1" applyFill="1" applyBorder="1" applyAlignment="1">
      <alignment horizontal="center"/>
    </xf>
    <xf numFmtId="0" fontId="4" fillId="0" borderId="8" xfId="0" applyFont="1" applyBorder="1" applyAlignment="1">
      <alignment horizontal="left" vertical="center"/>
    </xf>
    <xf numFmtId="0" fontId="4" fillId="0" borderId="8" xfId="0" applyFont="1" applyBorder="1" applyAlignment="1">
      <alignment horizontal="center" vertical="center"/>
    </xf>
    <xf numFmtId="3" fontId="5" fillId="2" borderId="8" xfId="3" applyNumberFormat="1" applyFont="1" applyFill="1" applyBorder="1" applyAlignment="1" applyProtection="1">
      <alignment horizontal="center"/>
    </xf>
    <xf numFmtId="4" fontId="5" fillId="2" borderId="9" xfId="3" applyNumberFormat="1" applyFont="1" applyFill="1" applyBorder="1" applyAlignment="1" applyProtection="1">
      <alignment horizontal="center"/>
    </xf>
    <xf numFmtId="167" fontId="5" fillId="0" borderId="0" xfId="1" applyNumberFormat="1" applyFont="1" applyBorder="1" applyAlignment="1" applyProtection="1"/>
    <xf numFmtId="167" fontId="5" fillId="0" borderId="10" xfId="1" applyNumberFormat="1" applyFont="1" applyBorder="1" applyAlignment="1" applyProtection="1"/>
    <xf numFmtId="0" fontId="5" fillId="0" borderId="11" xfId="0" applyFont="1" applyBorder="1" applyAlignment="1">
      <alignment horizontal="center"/>
    </xf>
    <xf numFmtId="0" fontId="4" fillId="0" borderId="2" xfId="0" applyFont="1" applyBorder="1" applyAlignment="1">
      <alignment horizontal="center"/>
    </xf>
    <xf numFmtId="1" fontId="5" fillId="2" borderId="2" xfId="0" applyNumberFormat="1" applyFont="1" applyFill="1" applyBorder="1" applyAlignment="1">
      <alignment horizontal="center"/>
    </xf>
    <xf numFmtId="2" fontId="5" fillId="2" borderId="2" xfId="0" applyNumberFormat="1" applyFont="1" applyFill="1" applyBorder="1" applyAlignment="1">
      <alignment horizontal="center"/>
    </xf>
    <xf numFmtId="10" fontId="5" fillId="2" borderId="2" xfId="1" applyNumberFormat="1" applyFont="1" applyFill="1" applyBorder="1" applyAlignment="1" applyProtection="1">
      <alignment horizontal="center"/>
    </xf>
    <xf numFmtId="2" fontId="5" fillId="0" borderId="2" xfId="1" applyNumberFormat="1" applyFont="1" applyBorder="1" applyAlignment="1" applyProtection="1">
      <alignment horizontal="center"/>
    </xf>
    <xf numFmtId="2" fontId="14" fillId="3" borderId="2" xfId="1" applyNumberFormat="1" applyFont="1" applyFill="1" applyBorder="1" applyAlignment="1" applyProtection="1">
      <alignment horizontal="center"/>
    </xf>
    <xf numFmtId="0" fontId="0" fillId="0" borderId="12" xfId="0" applyBorder="1"/>
    <xf numFmtId="0" fontId="5" fillId="0" borderId="2" xfId="0" applyFont="1" applyBorder="1" applyAlignment="1">
      <alignment horizontal="center"/>
    </xf>
    <xf numFmtId="0" fontId="0" fillId="0" borderId="13" xfId="0" applyBorder="1"/>
    <xf numFmtId="0" fontId="5" fillId="0" borderId="14" xfId="0" applyFont="1" applyBorder="1"/>
    <xf numFmtId="0" fontId="5" fillId="0" borderId="15" xfId="0" applyFont="1" applyBorder="1"/>
    <xf numFmtId="0" fontId="5" fillId="0" borderId="16" xfId="0" applyFont="1" applyBorder="1"/>
    <xf numFmtId="0" fontId="14" fillId="0" borderId="17" xfId="0" applyFont="1" applyBorder="1" applyAlignment="1">
      <alignment horizontal="center"/>
    </xf>
    <xf numFmtId="0" fontId="5" fillId="0" borderId="0" xfId="0" applyFont="1"/>
    <xf numFmtId="0" fontId="5" fillId="0" borderId="12" xfId="0" applyFont="1" applyBorder="1" applyAlignment="1">
      <alignment vertical="center"/>
    </xf>
    <xf numFmtId="0" fontId="5" fillId="0" borderId="0" xfId="0" applyFont="1" applyAlignment="1">
      <alignment vertical="center"/>
    </xf>
    <xf numFmtId="0" fontId="5" fillId="0" borderId="12" xfId="0" applyFont="1" applyBorder="1"/>
    <xf numFmtId="2" fontId="5" fillId="0" borderId="12" xfId="0" applyNumberFormat="1" applyFont="1" applyBorder="1" applyAlignment="1">
      <alignment vertical="center"/>
    </xf>
    <xf numFmtId="0" fontId="5" fillId="0" borderId="10" xfId="0" applyFont="1" applyBorder="1"/>
    <xf numFmtId="0" fontId="5" fillId="0" borderId="17" xfId="0" applyFont="1" applyBorder="1"/>
    <xf numFmtId="10" fontId="5" fillId="0" borderId="10" xfId="0" applyNumberFormat="1" applyFont="1" applyBorder="1"/>
    <xf numFmtId="2" fontId="5" fillId="0" borderId="0" xfId="0" applyNumberFormat="1" applyFont="1"/>
    <xf numFmtId="0" fontId="14" fillId="0" borderId="0" xfId="0" applyFont="1"/>
    <xf numFmtId="0" fontId="5" fillId="0" borderId="18" xfId="0" applyFont="1" applyBorder="1"/>
    <xf numFmtId="0" fontId="5" fillId="0" borderId="19" xfId="0" applyFont="1" applyBorder="1"/>
    <xf numFmtId="2" fontId="5" fillId="0" borderId="12" xfId="0" applyNumberFormat="1" applyFont="1" applyBorder="1"/>
    <xf numFmtId="0" fontId="5" fillId="0" borderId="20" xfId="0" applyFont="1" applyBorder="1"/>
    <xf numFmtId="0" fontId="5" fillId="0" borderId="21" xfId="0" applyFont="1" applyBorder="1"/>
    <xf numFmtId="0" fontId="5" fillId="0" borderId="22" xfId="0" applyFont="1" applyBorder="1"/>
    <xf numFmtId="0" fontId="17" fillId="4" borderId="15" xfId="0" applyFont="1" applyFill="1" applyBorder="1" applyAlignment="1">
      <alignment horizontal="left" vertical="center" wrapText="1"/>
    </xf>
    <xf numFmtId="0" fontId="17" fillId="4" borderId="12" xfId="0" applyFont="1" applyFill="1" applyBorder="1" applyAlignment="1">
      <alignment horizontal="left" vertical="center" wrapText="1"/>
    </xf>
    <xf numFmtId="0" fontId="18" fillId="4" borderId="23" xfId="0" applyFont="1" applyFill="1" applyBorder="1" applyAlignment="1">
      <alignment horizontal="left" vertical="center"/>
    </xf>
    <xf numFmtId="0" fontId="18" fillId="4" borderId="24" xfId="0" applyFont="1" applyFill="1" applyBorder="1" applyAlignment="1">
      <alignment horizontal="left" vertical="center"/>
    </xf>
    <xf numFmtId="0" fontId="18" fillId="4" borderId="23" xfId="0" applyFont="1" applyFill="1" applyBorder="1" applyAlignment="1">
      <alignment horizontal="left"/>
    </xf>
    <xf numFmtId="0" fontId="18" fillId="4" borderId="23" xfId="0" applyFont="1" applyFill="1" applyBorder="1" applyAlignment="1">
      <alignment horizontal="center"/>
    </xf>
    <xf numFmtId="0" fontId="18" fillId="4" borderId="25" xfId="0" applyFont="1" applyFill="1" applyBorder="1" applyAlignment="1">
      <alignment horizontal="center"/>
    </xf>
    <xf numFmtId="0" fontId="18" fillId="4" borderId="24" xfId="0" applyFont="1" applyFill="1" applyBorder="1" applyAlignment="1">
      <alignment horizontal="center"/>
    </xf>
    <xf numFmtId="0" fontId="5" fillId="0" borderId="17" xfId="0" applyFont="1" applyBorder="1" applyAlignment="1">
      <alignment horizontal="left" vertical="center"/>
    </xf>
    <xf numFmtId="0" fontId="4" fillId="0" borderId="0" xfId="0" applyFont="1" applyAlignment="1">
      <alignment horizontal="left" vertical="center"/>
    </xf>
    <xf numFmtId="0" fontId="4" fillId="0" borderId="0" xfId="0" applyFont="1" applyAlignment="1">
      <alignment horizontal="center"/>
    </xf>
    <xf numFmtId="164" fontId="5" fillId="0" borderId="0" xfId="3" applyFont="1" applyBorder="1" applyAlignment="1" applyProtection="1">
      <alignment horizontal="right"/>
    </xf>
    <xf numFmtId="2" fontId="5" fillId="0" borderId="0" xfId="0" applyNumberFormat="1" applyFont="1" applyAlignment="1">
      <alignment horizontal="center"/>
    </xf>
    <xf numFmtId="2" fontId="5" fillId="0" borderId="10" xfId="0" applyNumberFormat="1" applyFont="1" applyBorder="1"/>
    <xf numFmtId="0" fontId="0" fillId="0" borderId="17" xfId="0" applyBorder="1"/>
    <xf numFmtId="0" fontId="0" fillId="0" borderId="10" xfId="0" applyBorder="1"/>
    <xf numFmtId="0" fontId="14" fillId="0" borderId="0" xfId="0" applyFont="1" applyAlignment="1">
      <alignment horizontal="center"/>
    </xf>
    <xf numFmtId="0" fontId="0" fillId="0" borderId="20" xfId="0" applyBorder="1"/>
    <xf numFmtId="0" fontId="4" fillId="0" borderId="21" xfId="0" applyFont="1" applyBorder="1" applyAlignment="1">
      <alignment horizontal="center" vertical="center"/>
    </xf>
    <xf numFmtId="0" fontId="0" fillId="0" borderId="21" xfId="0" applyBorder="1"/>
    <xf numFmtId="0" fontId="4" fillId="0" borderId="21" xfId="0" applyFont="1" applyBorder="1" applyAlignment="1">
      <alignment horizontal="center"/>
    </xf>
    <xf numFmtId="1" fontId="5" fillId="0" borderId="21" xfId="0" applyNumberFormat="1" applyFont="1" applyBorder="1" applyAlignment="1">
      <alignment horizontal="center"/>
    </xf>
    <xf numFmtId="2" fontId="5" fillId="0" borderId="21" xfId="0" applyNumberFormat="1" applyFont="1" applyBorder="1" applyAlignment="1">
      <alignment horizontal="center"/>
    </xf>
    <xf numFmtId="2" fontId="5" fillId="0" borderId="21" xfId="1" applyNumberFormat="1" applyFont="1" applyBorder="1" applyAlignment="1" applyProtection="1">
      <alignment horizontal="center"/>
    </xf>
    <xf numFmtId="10" fontId="5" fillId="0" borderId="21" xfId="1" applyNumberFormat="1" applyFont="1" applyBorder="1" applyAlignment="1" applyProtection="1"/>
    <xf numFmtId="0" fontId="0" fillId="0" borderId="22" xfId="0" applyBorder="1"/>
    <xf numFmtId="10" fontId="0" fillId="0" borderId="0" xfId="0" applyNumberFormat="1"/>
    <xf numFmtId="2" fontId="5" fillId="0" borderId="0" xfId="1" applyNumberFormat="1" applyFont="1" applyBorder="1" applyAlignment="1" applyProtection="1"/>
    <xf numFmtId="0" fontId="5" fillId="0" borderId="0" xfId="0" applyFont="1" applyAlignment="1">
      <alignment horizontal="center" vertical="center"/>
    </xf>
    <xf numFmtId="2" fontId="5" fillId="0" borderId="0" xfId="1" applyNumberFormat="1" applyFont="1" applyBorder="1" applyAlignment="1" applyProtection="1">
      <alignment horizontal="center"/>
    </xf>
    <xf numFmtId="10" fontId="5" fillId="0" borderId="0" xfId="1" applyNumberFormat="1" applyFont="1" applyBorder="1" applyAlignment="1" applyProtection="1"/>
    <xf numFmtId="0" fontId="4" fillId="0" borderId="2" xfId="0" applyFont="1" applyBorder="1" applyAlignment="1">
      <alignment horizontal="left" vertical="center" wrapText="1"/>
    </xf>
    <xf numFmtId="167" fontId="5" fillId="0" borderId="2" xfId="0" applyNumberFormat="1" applyFont="1" applyBorder="1" applyAlignment="1">
      <alignment horizontal="center" vertical="center"/>
    </xf>
    <xf numFmtId="2" fontId="5" fillId="0" borderId="2" xfId="0" applyNumberFormat="1" applyFont="1" applyBorder="1" applyAlignment="1">
      <alignment horizontal="center" vertical="center"/>
    </xf>
    <xf numFmtId="4" fontId="5" fillId="2" borderId="2" xfId="3" applyNumberFormat="1" applyFont="1" applyFill="1" applyBorder="1" applyAlignment="1" applyProtection="1">
      <alignment horizontal="center" vertical="center"/>
    </xf>
    <xf numFmtId="4" fontId="5" fillId="2" borderId="6" xfId="3" applyNumberFormat="1" applyFont="1" applyFill="1" applyBorder="1" applyAlignment="1" applyProtection="1">
      <alignment horizontal="center" vertical="center"/>
    </xf>
    <xf numFmtId="1" fontId="5" fillId="2" borderId="2" xfId="0" applyNumberFormat="1" applyFont="1" applyFill="1" applyBorder="1" applyAlignment="1">
      <alignment horizontal="center" vertical="center"/>
    </xf>
    <xf numFmtId="2" fontId="5" fillId="2" borderId="2" xfId="0" applyNumberFormat="1" applyFont="1" applyFill="1" applyBorder="1" applyAlignment="1">
      <alignment horizontal="center" vertical="center"/>
    </xf>
    <xf numFmtId="167" fontId="5" fillId="2" borderId="2" xfId="0" applyNumberFormat="1" applyFont="1" applyFill="1" applyBorder="1" applyAlignment="1">
      <alignment horizontal="center" vertical="center"/>
    </xf>
    <xf numFmtId="2" fontId="5" fillId="2" borderId="2" xfId="1" applyNumberFormat="1" applyFont="1" applyFill="1" applyBorder="1" applyAlignment="1" applyProtection="1">
      <alignment horizontal="center" vertical="center"/>
    </xf>
    <xf numFmtId="10" fontId="5" fillId="2" borderId="2" xfId="1" applyNumberFormat="1" applyFont="1" applyFill="1" applyBorder="1" applyAlignment="1" applyProtection="1">
      <alignment horizontal="center" vertical="center"/>
    </xf>
    <xf numFmtId="0" fontId="5" fillId="2" borderId="26" xfId="0" applyFont="1" applyFill="1" applyBorder="1" applyAlignment="1">
      <alignment vertical="center"/>
    </xf>
    <xf numFmtId="166" fontId="5" fillId="2" borderId="26" xfId="0" applyNumberFormat="1" applyFont="1" applyFill="1" applyBorder="1" applyAlignment="1">
      <alignment vertical="center"/>
    </xf>
    <xf numFmtId="2" fontId="5" fillId="2" borderId="26" xfId="0" applyNumberFormat="1" applyFont="1" applyFill="1" applyBorder="1" applyAlignment="1">
      <alignment vertical="center"/>
    </xf>
    <xf numFmtId="2" fontId="5" fillId="2" borderId="27" xfId="0" applyNumberFormat="1" applyFont="1" applyFill="1" applyBorder="1" applyAlignment="1">
      <alignment vertical="center"/>
    </xf>
    <xf numFmtId="0" fontId="4" fillId="0" borderId="26" xfId="0" applyFont="1" applyBorder="1" applyAlignment="1">
      <alignment horizontal="left" vertical="center"/>
    </xf>
    <xf numFmtId="0" fontId="4" fillId="0" borderId="13" xfId="0" applyFont="1" applyBorder="1" applyAlignment="1">
      <alignment horizontal="left" vertical="center"/>
    </xf>
    <xf numFmtId="0" fontId="4" fillId="0" borderId="27" xfId="0" applyFont="1" applyBorder="1" applyAlignment="1">
      <alignment horizontal="left" vertical="center"/>
    </xf>
    <xf numFmtId="0" fontId="18" fillId="4" borderId="2" xfId="0" applyFont="1" applyFill="1" applyBorder="1" applyAlignment="1">
      <alignment horizontal="center"/>
    </xf>
    <xf numFmtId="0" fontId="10" fillId="0" borderId="5" xfId="0" applyFont="1" applyBorder="1" applyAlignment="1">
      <alignment horizontal="center" vertical="center" wrapText="1"/>
    </xf>
    <xf numFmtId="4" fontId="10" fillId="0" borderId="5" xfId="0" applyNumberFormat="1" applyFont="1" applyBorder="1" applyAlignment="1">
      <alignment horizontal="center" vertical="center"/>
    </xf>
    <xf numFmtId="0" fontId="5" fillId="2" borderId="43" xfId="0" applyFont="1" applyFill="1" applyBorder="1" applyAlignment="1">
      <alignment horizontal="left" vertical="center"/>
    </xf>
    <xf numFmtId="0" fontId="5" fillId="2" borderId="43" xfId="0" applyFont="1" applyFill="1" applyBorder="1" applyAlignment="1">
      <alignment vertical="center"/>
    </xf>
    <xf numFmtId="0" fontId="18" fillId="4" borderId="45" xfId="0" applyFont="1" applyFill="1" applyBorder="1" applyAlignment="1">
      <alignment horizontal="center" vertical="center" wrapText="1"/>
    </xf>
    <xf numFmtId="0" fontId="18" fillId="4" borderId="46" xfId="0" applyFont="1" applyFill="1" applyBorder="1" applyAlignment="1">
      <alignment horizontal="center"/>
    </xf>
    <xf numFmtId="0" fontId="10" fillId="0" borderId="47" xfId="0" applyFont="1" applyBorder="1" applyAlignment="1">
      <alignment horizontal="left" vertical="center" wrapText="1" indent="1"/>
    </xf>
    <xf numFmtId="0" fontId="10" fillId="0" borderId="4" xfId="0" applyFont="1" applyBorder="1" applyAlignment="1">
      <alignment horizontal="center" vertical="center"/>
    </xf>
    <xf numFmtId="0" fontId="20" fillId="0" borderId="47" xfId="0" applyFont="1" applyBorder="1" applyAlignment="1">
      <alignment horizontal="left" vertical="center" wrapText="1"/>
    </xf>
    <xf numFmtId="0" fontId="10" fillId="0" borderId="47" xfId="0" applyFont="1" applyBorder="1" applyAlignment="1">
      <alignment horizontal="left" vertical="center" wrapText="1" indent="2"/>
    </xf>
    <xf numFmtId="0" fontId="10" fillId="0" borderId="48" xfId="0" applyFont="1" applyBorder="1" applyAlignment="1">
      <alignment horizontal="center" vertical="center"/>
    </xf>
    <xf numFmtId="4" fontId="10" fillId="0" borderId="5" xfId="0" applyNumberFormat="1" applyFont="1" applyBorder="1" applyAlignment="1">
      <alignment horizontal="left" vertical="center"/>
    </xf>
    <xf numFmtId="4" fontId="10" fillId="0" borderId="5" xfId="0" applyNumberFormat="1" applyFont="1" applyBorder="1" applyAlignment="1">
      <alignment horizontal="left" vertical="center" indent="1"/>
    </xf>
    <xf numFmtId="0" fontId="0" fillId="0" borderId="0" xfId="0" applyAlignment="1">
      <alignment horizontal="left" indent="1"/>
    </xf>
    <xf numFmtId="4" fontId="23" fillId="0" borderId="5" xfId="0" applyNumberFormat="1" applyFont="1" applyBorder="1" applyAlignment="1">
      <alignment horizontal="left" vertical="center" wrapText="1"/>
    </xf>
    <xf numFmtId="4" fontId="24" fillId="0" borderId="5" xfId="0" applyNumberFormat="1" applyFont="1" applyBorder="1" applyAlignment="1">
      <alignment horizontal="center" vertical="center"/>
    </xf>
    <xf numFmtId="4" fontId="10" fillId="0" borderId="5" xfId="0" applyNumberFormat="1" applyFont="1" applyBorder="1" applyAlignment="1">
      <alignment horizontal="left" vertical="center" wrapText="1"/>
    </xf>
    <xf numFmtId="0" fontId="25" fillId="0" borderId="47" xfId="0" applyFont="1" applyBorder="1" applyAlignment="1">
      <alignment horizontal="left" vertical="center" wrapText="1" indent="1"/>
    </xf>
    <xf numFmtId="0" fontId="25" fillId="0" borderId="4" xfId="0" applyFont="1" applyBorder="1" applyAlignment="1">
      <alignment horizontal="center" vertical="center"/>
    </xf>
    <xf numFmtId="0" fontId="25" fillId="0" borderId="5" xfId="0" applyFont="1" applyBorder="1" applyAlignment="1">
      <alignment horizontal="center" vertical="center"/>
    </xf>
    <xf numFmtId="0" fontId="4" fillId="0" borderId="3" xfId="0" applyFont="1" applyBorder="1" applyAlignment="1">
      <alignment horizontal="left" vertical="center"/>
    </xf>
    <xf numFmtId="0" fontId="5" fillId="0" borderId="26" xfId="0" applyFont="1" applyBorder="1" applyAlignment="1" applyProtection="1">
      <alignment horizontal="left" vertical="center"/>
      <protection locked="0"/>
    </xf>
    <xf numFmtId="0" fontId="4" fillId="0" borderId="2" xfId="0" applyFont="1" applyBorder="1" applyAlignment="1">
      <alignment horizontal="left" vertical="center"/>
    </xf>
    <xf numFmtId="164" fontId="5" fillId="2" borderId="6" xfId="3" applyFont="1" applyFill="1" applyBorder="1" applyAlignment="1" applyProtection="1">
      <alignment horizontal="right" indent="1"/>
    </xf>
    <xf numFmtId="0" fontId="3" fillId="0" borderId="31" xfId="0" applyFont="1" applyBorder="1" applyAlignment="1">
      <alignment horizontal="center" vertical="center"/>
    </xf>
    <xf numFmtId="0" fontId="4" fillId="0" borderId="26" xfId="0" applyFont="1" applyBorder="1" applyAlignment="1" applyProtection="1">
      <alignment horizontal="left" vertical="center"/>
      <protection locked="0"/>
    </xf>
    <xf numFmtId="0" fontId="5" fillId="0" borderId="2" xfId="0" applyFont="1" applyBorder="1" applyAlignment="1" applyProtection="1">
      <alignment horizontal="left"/>
      <protection locked="0"/>
    </xf>
    <xf numFmtId="0" fontId="5" fillId="0" borderId="6" xfId="0" applyFont="1" applyBorder="1" applyAlignment="1" applyProtection="1">
      <alignment horizontal="left" vertical="center"/>
      <protection locked="0"/>
    </xf>
    <xf numFmtId="0" fontId="4" fillId="0" borderId="2" xfId="0" applyFont="1" applyBorder="1" applyAlignment="1">
      <alignment horizontal="left"/>
    </xf>
    <xf numFmtId="165" fontId="5" fillId="0" borderId="6" xfId="0" applyNumberFormat="1" applyFont="1" applyBorder="1" applyAlignment="1" applyProtection="1">
      <alignment horizontal="center"/>
      <protection locked="0"/>
    </xf>
    <xf numFmtId="0" fontId="6" fillId="2" borderId="28" xfId="0" applyFont="1" applyFill="1" applyBorder="1" applyAlignment="1">
      <alignment horizontal="center" vertical="center"/>
    </xf>
    <xf numFmtId="0" fontId="21" fillId="0" borderId="29" xfId="0" applyFont="1" applyBorder="1" applyAlignment="1" applyProtection="1">
      <alignment horizontal="justify" vertical="top" wrapText="1"/>
      <protection locked="0"/>
    </xf>
    <xf numFmtId="0" fontId="2" fillId="0" borderId="29" xfId="0" applyFont="1" applyBorder="1" applyAlignment="1" applyProtection="1">
      <alignment horizontal="justify" vertical="top" wrapText="1"/>
      <protection locked="0"/>
    </xf>
    <xf numFmtId="0" fontId="21" fillId="0" borderId="30" xfId="0" quotePrefix="1" applyFont="1" applyBorder="1" applyAlignment="1" applyProtection="1">
      <alignment horizontal="justify" vertical="top" wrapText="1"/>
      <protection locked="0"/>
    </xf>
    <xf numFmtId="0" fontId="2" fillId="0" borderId="30" xfId="0" applyFont="1" applyBorder="1" applyAlignment="1" applyProtection="1">
      <alignment horizontal="justify" vertical="top" wrapText="1"/>
      <protection locked="0"/>
    </xf>
    <xf numFmtId="0" fontId="5" fillId="2" borderId="32" xfId="0" applyFont="1" applyFill="1" applyBorder="1" applyAlignment="1">
      <alignment horizontal="left" vertical="center"/>
    </xf>
    <xf numFmtId="0" fontId="5" fillId="2" borderId="15" xfId="0" applyFont="1" applyFill="1" applyBorder="1" applyAlignment="1">
      <alignment horizontal="left" vertical="center"/>
    </xf>
    <xf numFmtId="0" fontId="5" fillId="2" borderId="33" xfId="0" applyFont="1" applyFill="1" applyBorder="1" applyAlignment="1">
      <alignment horizontal="left" vertical="center"/>
    </xf>
    <xf numFmtId="0" fontId="5" fillId="2" borderId="6" xfId="0" applyFont="1" applyFill="1" applyBorder="1" applyAlignment="1">
      <alignment horizontal="left" vertical="center"/>
    </xf>
    <xf numFmtId="0" fontId="5" fillId="2" borderId="44" xfId="0" applyFont="1" applyFill="1" applyBorder="1" applyAlignment="1">
      <alignment horizontal="left" vertical="center"/>
    </xf>
    <xf numFmtId="0" fontId="3" fillId="0" borderId="38" xfId="0" applyFont="1" applyBorder="1" applyAlignment="1">
      <alignment horizontal="center" vertical="center"/>
    </xf>
    <xf numFmtId="0" fontId="3" fillId="0" borderId="39" xfId="0" applyFont="1" applyBorder="1" applyAlignment="1">
      <alignment horizontal="center" vertical="center"/>
    </xf>
    <xf numFmtId="0" fontId="3" fillId="0" borderId="40" xfId="0" applyFont="1" applyBorder="1" applyAlignment="1">
      <alignment horizontal="center" vertical="center"/>
    </xf>
    <xf numFmtId="0" fontId="3" fillId="0" borderId="41" xfId="0" applyFont="1" applyBorder="1" applyAlignment="1">
      <alignment horizontal="center" vertical="center"/>
    </xf>
    <xf numFmtId="0" fontId="3" fillId="0" borderId="34" xfId="0" applyFont="1" applyBorder="1" applyAlignment="1">
      <alignment horizontal="center" vertical="center"/>
    </xf>
    <xf numFmtId="0" fontId="3" fillId="0" borderId="42" xfId="0" applyFont="1" applyBorder="1" applyAlignment="1">
      <alignment horizontal="center" vertical="center"/>
    </xf>
    <xf numFmtId="2" fontId="5" fillId="2" borderId="6" xfId="0" applyNumberFormat="1" applyFont="1" applyFill="1" applyBorder="1" applyAlignment="1">
      <alignment horizontal="left" vertical="center"/>
    </xf>
    <xf numFmtId="2" fontId="5" fillId="2" borderId="44" xfId="0" applyNumberFormat="1" applyFont="1" applyFill="1" applyBorder="1" applyAlignment="1">
      <alignment horizontal="left" vertical="center"/>
    </xf>
    <xf numFmtId="0" fontId="5" fillId="2" borderId="26" xfId="0" applyFont="1" applyFill="1" applyBorder="1" applyAlignment="1">
      <alignment horizontal="left" vertical="center"/>
    </xf>
    <xf numFmtId="0" fontId="5" fillId="2" borderId="13" xfId="0" applyFont="1" applyFill="1" applyBorder="1" applyAlignment="1">
      <alignment horizontal="left" vertical="center"/>
    </xf>
    <xf numFmtId="0" fontId="5" fillId="2" borderId="27" xfId="0" applyFont="1" applyFill="1" applyBorder="1" applyAlignment="1">
      <alignment horizontal="left" vertical="center"/>
    </xf>
    <xf numFmtId="0" fontId="4" fillId="2" borderId="3"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0" borderId="26" xfId="0" applyFont="1" applyBorder="1" applyAlignment="1">
      <alignment horizontal="left" vertical="center" wrapText="1"/>
    </xf>
    <xf numFmtId="0" fontId="4" fillId="0" borderId="13" xfId="0" applyFont="1" applyBorder="1" applyAlignment="1">
      <alignment horizontal="left" vertical="center" wrapText="1"/>
    </xf>
    <xf numFmtId="0" fontId="4" fillId="0" borderId="27" xfId="0" applyFont="1" applyBorder="1" applyAlignment="1">
      <alignment horizontal="left" vertical="center" wrapText="1"/>
    </xf>
    <xf numFmtId="0" fontId="4" fillId="0" borderId="2" xfId="0" applyFont="1" applyBorder="1" applyAlignment="1">
      <alignment horizontal="left" vertical="center" wrapText="1"/>
    </xf>
    <xf numFmtId="2" fontId="13" fillId="0" borderId="2" xfId="0" applyNumberFormat="1" applyFont="1" applyBorder="1" applyAlignment="1">
      <alignment horizontal="center" vertical="center"/>
    </xf>
    <xf numFmtId="0" fontId="4" fillId="0" borderId="8" xfId="0" applyFont="1" applyBorder="1" applyAlignment="1">
      <alignment horizontal="left" vertical="center"/>
    </xf>
    <xf numFmtId="2" fontId="13" fillId="0" borderId="8" xfId="0" applyNumberFormat="1" applyFont="1" applyBorder="1" applyAlignment="1">
      <alignment horizontal="center" vertical="center"/>
    </xf>
    <xf numFmtId="0" fontId="17" fillId="4" borderId="13" xfId="0" applyFont="1" applyFill="1" applyBorder="1" applyAlignment="1">
      <alignment horizontal="center" vertical="center" wrapText="1"/>
    </xf>
    <xf numFmtId="0" fontId="17" fillId="4" borderId="36" xfId="0" applyFont="1" applyFill="1" applyBorder="1" applyAlignment="1">
      <alignment horizontal="center" vertical="center" wrapText="1"/>
    </xf>
    <xf numFmtId="0" fontId="5" fillId="2" borderId="3" xfId="0" applyFont="1" applyFill="1" applyBorder="1" applyAlignment="1">
      <alignment horizontal="left" vertical="center"/>
    </xf>
    <xf numFmtId="0" fontId="5" fillId="0" borderId="0" xfId="0" applyFont="1" applyAlignment="1">
      <alignment horizontal="left"/>
    </xf>
    <xf numFmtId="0" fontId="17" fillId="4" borderId="35" xfId="0" applyFont="1" applyFill="1" applyBorder="1" applyAlignment="1">
      <alignment horizontal="center" vertical="center" wrapText="1"/>
    </xf>
    <xf numFmtId="0" fontId="17" fillId="4" borderId="13" xfId="0" applyFont="1" applyFill="1" applyBorder="1" applyAlignment="1">
      <alignment horizontal="center" vertical="center"/>
    </xf>
    <xf numFmtId="0" fontId="5" fillId="2" borderId="35" xfId="0" applyFont="1" applyFill="1" applyBorder="1" applyAlignment="1">
      <alignment horizontal="left" vertical="center"/>
    </xf>
    <xf numFmtId="0" fontId="14" fillId="0" borderId="0" xfId="0" applyFont="1" applyAlignment="1">
      <alignment horizontal="center"/>
    </xf>
    <xf numFmtId="0" fontId="14" fillId="0" borderId="0" xfId="0" applyFont="1" applyAlignment="1">
      <alignment horizontal="center" vertical="center"/>
    </xf>
    <xf numFmtId="0" fontId="14" fillId="0" borderId="37" xfId="0" applyFont="1" applyBorder="1" applyAlignment="1">
      <alignment horizontal="center"/>
    </xf>
  </cellXfs>
  <cellStyles count="4">
    <cellStyle name="Normal" xfId="0" builtinId="0"/>
    <cellStyle name="Porcentagem" xfId="1" builtinId="5"/>
    <cellStyle name="TableStyleLight1" xfId="2" xr:uid="{00000000-0005-0000-0000-000002000000}"/>
    <cellStyle name="Vírgula" xfId="3" builtinId="3"/>
  </cellStyles>
  <dxfs count="3">
    <dxf>
      <font>
        <b val="0"/>
        <condense val="0"/>
        <extend val="0"/>
        <sz val="10"/>
        <color indexed="53"/>
      </font>
      <fill>
        <patternFill patternType="solid">
          <fgColor indexed="22"/>
          <bgColor indexed="47"/>
        </patternFill>
      </fill>
    </dxf>
    <dxf>
      <font>
        <b val="0"/>
        <condense val="0"/>
        <extend val="0"/>
        <sz val="10"/>
        <color indexed="53"/>
      </font>
      <fill>
        <patternFill patternType="solid">
          <fgColor indexed="26"/>
          <bgColor indexed="43"/>
        </patternFill>
      </fill>
    </dxf>
    <dxf>
      <font>
        <b val="0"/>
        <i/>
        <condense val="0"/>
        <extend val="0"/>
        <sz val="10"/>
        <color indexed="17"/>
      </font>
      <fill>
        <patternFill patternType="solid">
          <fgColor indexed="41"/>
          <bgColor indexed="27"/>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C0504D"/>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4F81BD"/>
      <rgbColor rgb="004BACC6"/>
      <rgbColor rgb="009BBB59"/>
      <rgbColor rgb="00FFCC00"/>
      <rgbColor rgb="00FF9900"/>
      <rgbColor rgb="00FF6600"/>
      <rgbColor rgb="008064A2"/>
      <rgbColor rgb="00969696"/>
      <rgbColor rgb="00003366"/>
      <rgbColor rgb="00339966"/>
      <rgbColor rgb="00003300"/>
      <rgbColor rgb="00333300"/>
      <rgbColor rgb="00993300"/>
      <rgbColor rgb="00993366"/>
      <rgbColor rgb="00333399"/>
      <rgbColor rgb="00333333"/>
    </indexedColors>
    <mruColors>
      <color rgb="FFFF00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333333"/>
                </a:solidFill>
                <a:latin typeface="Arial"/>
                <a:ea typeface="Arial"/>
                <a:cs typeface="Arial"/>
              </a:defRPr>
            </a:pPr>
            <a:r>
              <a:rPr lang="pt-BR"/>
              <a:t>% por Tipo de Função</a:t>
            </a:r>
          </a:p>
        </c:rich>
      </c:tx>
      <c:layout>
        <c:manualLayout>
          <c:xMode val="edge"/>
          <c:yMode val="edge"/>
          <c:x val="0.25274802188188017"/>
          <c:y val="0.7734375"/>
        </c:manualLayout>
      </c:layout>
      <c:overlay val="0"/>
      <c:spPr>
        <a:noFill/>
        <a:ln w="25400">
          <a:noFill/>
        </a:ln>
      </c:spPr>
    </c:title>
    <c:autoTitleDeleted val="0"/>
    <c:view3D>
      <c:rotX val="80"/>
      <c:rotY val="0"/>
      <c:rAngAx val="0"/>
      <c:perspective val="0"/>
    </c:view3D>
    <c:floor>
      <c:thickness val="0"/>
    </c:floor>
    <c:sideWall>
      <c:thickness val="0"/>
    </c:sideWall>
    <c:backWall>
      <c:thickness val="0"/>
    </c:backWall>
    <c:plotArea>
      <c:layout>
        <c:manualLayout>
          <c:layoutTarget val="inner"/>
          <c:xMode val="edge"/>
          <c:yMode val="edge"/>
          <c:x val="0.31868245865691769"/>
          <c:y val="0.125"/>
          <c:w val="0.27472625746286011"/>
          <c:h val="0.59375"/>
        </c:manualLayout>
      </c:layout>
      <c:pie3DChart>
        <c:varyColors val="1"/>
        <c:ser>
          <c:idx val="0"/>
          <c:order val="0"/>
          <c:spPr>
            <a:solidFill>
              <a:srgbClr val="4F81BD"/>
            </a:solidFill>
            <a:ln w="3175">
              <a:solidFill>
                <a:srgbClr val="333333"/>
              </a:solidFill>
              <a:prstDash val="solid"/>
            </a:ln>
          </c:spPr>
          <c:dPt>
            <c:idx val="0"/>
            <c:bubble3D val="0"/>
            <c:extLst>
              <c:ext xmlns:c16="http://schemas.microsoft.com/office/drawing/2014/chart" uri="{C3380CC4-5D6E-409C-BE32-E72D297353CC}">
                <c16:uniqueId val="{00000000-402C-4CF6-AF68-7582DA9D427C}"/>
              </c:ext>
            </c:extLst>
          </c:dPt>
          <c:dPt>
            <c:idx val="1"/>
            <c:bubble3D val="0"/>
            <c:spPr>
              <a:solidFill>
                <a:srgbClr val="C0504D"/>
              </a:solidFill>
              <a:ln w="3175">
                <a:solidFill>
                  <a:srgbClr val="333333"/>
                </a:solidFill>
                <a:prstDash val="solid"/>
              </a:ln>
            </c:spPr>
            <c:extLst>
              <c:ext xmlns:c16="http://schemas.microsoft.com/office/drawing/2014/chart" uri="{C3380CC4-5D6E-409C-BE32-E72D297353CC}">
                <c16:uniqueId val="{00000002-402C-4CF6-AF68-7582DA9D427C}"/>
              </c:ext>
            </c:extLst>
          </c:dPt>
          <c:dPt>
            <c:idx val="2"/>
            <c:bubble3D val="0"/>
            <c:spPr>
              <a:solidFill>
                <a:srgbClr val="9BBB59"/>
              </a:solidFill>
              <a:ln w="3175">
                <a:solidFill>
                  <a:srgbClr val="333333"/>
                </a:solidFill>
                <a:prstDash val="solid"/>
              </a:ln>
            </c:spPr>
            <c:extLst>
              <c:ext xmlns:c16="http://schemas.microsoft.com/office/drawing/2014/chart" uri="{C3380CC4-5D6E-409C-BE32-E72D297353CC}">
                <c16:uniqueId val="{00000004-402C-4CF6-AF68-7582DA9D427C}"/>
              </c:ext>
            </c:extLst>
          </c:dPt>
          <c:dPt>
            <c:idx val="3"/>
            <c:bubble3D val="0"/>
            <c:spPr>
              <a:solidFill>
                <a:srgbClr val="8064A2"/>
              </a:solidFill>
              <a:ln w="3175">
                <a:solidFill>
                  <a:srgbClr val="333333"/>
                </a:solidFill>
                <a:prstDash val="solid"/>
              </a:ln>
            </c:spPr>
            <c:extLst>
              <c:ext xmlns:c16="http://schemas.microsoft.com/office/drawing/2014/chart" uri="{C3380CC4-5D6E-409C-BE32-E72D297353CC}">
                <c16:uniqueId val="{00000006-402C-4CF6-AF68-7582DA9D427C}"/>
              </c:ext>
            </c:extLst>
          </c:dPt>
          <c:dPt>
            <c:idx val="4"/>
            <c:bubble3D val="0"/>
            <c:spPr>
              <a:solidFill>
                <a:srgbClr val="4BACC6"/>
              </a:solidFill>
              <a:ln w="3175">
                <a:solidFill>
                  <a:srgbClr val="333333"/>
                </a:solidFill>
                <a:prstDash val="solid"/>
              </a:ln>
            </c:spPr>
            <c:extLst>
              <c:ext xmlns:c16="http://schemas.microsoft.com/office/drawing/2014/chart" uri="{C3380CC4-5D6E-409C-BE32-E72D297353CC}">
                <c16:uniqueId val="{00000008-402C-4CF6-AF68-7582DA9D427C}"/>
              </c:ext>
            </c:extLst>
          </c:dPt>
          <c:dLbls>
            <c:dLbl>
              <c:idx val="0"/>
              <c:spPr>
                <a:noFill/>
                <a:ln w="25400">
                  <a:noFill/>
                </a:ln>
              </c:spPr>
              <c:txPr>
                <a:bodyPr/>
                <a:lstStyle/>
                <a:p>
                  <a:pPr>
                    <a:defRPr sz="1000" b="0" i="0" u="none" strike="noStrike" baseline="0">
                      <a:solidFill>
                        <a:srgbClr val="333333"/>
                      </a:solidFill>
                      <a:latin typeface="Calibri"/>
                      <a:ea typeface="Calibri"/>
                      <a:cs typeface="Calibri"/>
                    </a:defRPr>
                  </a:pPr>
                  <a:endParaRPr lang="pt-BR"/>
                </a:p>
              </c:txPr>
              <c:showLegendKey val="0"/>
              <c:showVal val="1"/>
              <c:showCatName val="0"/>
              <c:showSerName val="0"/>
              <c:showPercent val="0"/>
              <c:showBubbleSize val="0"/>
              <c:extLst>
                <c:ext xmlns:c16="http://schemas.microsoft.com/office/drawing/2014/chart" uri="{C3380CC4-5D6E-409C-BE32-E72D297353CC}">
                  <c16:uniqueId val="{00000000-402C-4CF6-AF68-7582DA9D427C}"/>
                </c:ext>
              </c:extLst>
            </c:dLbl>
            <c:dLbl>
              <c:idx val="1"/>
              <c:spPr>
                <a:noFill/>
                <a:ln w="25400">
                  <a:noFill/>
                </a:ln>
              </c:spPr>
              <c:txPr>
                <a:bodyPr/>
                <a:lstStyle/>
                <a:p>
                  <a:pPr>
                    <a:defRPr sz="1000" b="0" i="0" u="none" strike="noStrike" baseline="0">
                      <a:solidFill>
                        <a:srgbClr val="333333"/>
                      </a:solidFill>
                      <a:latin typeface="Calibri"/>
                      <a:ea typeface="Calibri"/>
                      <a:cs typeface="Calibri"/>
                    </a:defRPr>
                  </a:pPr>
                  <a:endParaRPr lang="pt-BR"/>
                </a:p>
              </c:txPr>
              <c:showLegendKey val="0"/>
              <c:showVal val="1"/>
              <c:showCatName val="0"/>
              <c:showSerName val="0"/>
              <c:showPercent val="0"/>
              <c:showBubbleSize val="0"/>
              <c:extLst>
                <c:ext xmlns:c16="http://schemas.microsoft.com/office/drawing/2014/chart" uri="{C3380CC4-5D6E-409C-BE32-E72D297353CC}">
                  <c16:uniqueId val="{00000002-402C-4CF6-AF68-7582DA9D427C}"/>
                </c:ext>
              </c:extLst>
            </c:dLbl>
            <c:dLbl>
              <c:idx val="2"/>
              <c:spPr>
                <a:noFill/>
                <a:ln w="25400">
                  <a:noFill/>
                </a:ln>
              </c:spPr>
              <c:txPr>
                <a:bodyPr/>
                <a:lstStyle/>
                <a:p>
                  <a:pPr>
                    <a:defRPr sz="1000" b="0" i="0" u="none" strike="noStrike" baseline="0">
                      <a:solidFill>
                        <a:srgbClr val="333333"/>
                      </a:solidFill>
                      <a:latin typeface="Calibri"/>
                      <a:ea typeface="Calibri"/>
                      <a:cs typeface="Calibri"/>
                    </a:defRPr>
                  </a:pPr>
                  <a:endParaRPr lang="pt-BR"/>
                </a:p>
              </c:txPr>
              <c:showLegendKey val="0"/>
              <c:showVal val="1"/>
              <c:showCatName val="0"/>
              <c:showSerName val="0"/>
              <c:showPercent val="0"/>
              <c:showBubbleSize val="0"/>
              <c:extLst>
                <c:ext xmlns:c16="http://schemas.microsoft.com/office/drawing/2014/chart" uri="{C3380CC4-5D6E-409C-BE32-E72D297353CC}">
                  <c16:uniqueId val="{00000004-402C-4CF6-AF68-7582DA9D427C}"/>
                </c:ext>
              </c:extLst>
            </c:dLbl>
            <c:dLbl>
              <c:idx val="3"/>
              <c:spPr>
                <a:noFill/>
                <a:ln w="25400">
                  <a:noFill/>
                </a:ln>
              </c:spPr>
              <c:txPr>
                <a:bodyPr/>
                <a:lstStyle/>
                <a:p>
                  <a:pPr>
                    <a:defRPr sz="1000" b="0" i="0" u="none" strike="noStrike" baseline="0">
                      <a:solidFill>
                        <a:srgbClr val="333333"/>
                      </a:solidFill>
                      <a:latin typeface="Calibri"/>
                      <a:ea typeface="Calibri"/>
                      <a:cs typeface="Calibri"/>
                    </a:defRPr>
                  </a:pPr>
                  <a:endParaRPr lang="pt-BR"/>
                </a:p>
              </c:txPr>
              <c:showLegendKey val="0"/>
              <c:showVal val="1"/>
              <c:showCatName val="0"/>
              <c:showSerName val="0"/>
              <c:showPercent val="0"/>
              <c:showBubbleSize val="0"/>
              <c:extLst>
                <c:ext xmlns:c16="http://schemas.microsoft.com/office/drawing/2014/chart" uri="{C3380CC4-5D6E-409C-BE32-E72D297353CC}">
                  <c16:uniqueId val="{00000006-402C-4CF6-AF68-7582DA9D427C}"/>
                </c:ext>
              </c:extLst>
            </c:dLbl>
            <c:dLbl>
              <c:idx val="4"/>
              <c:spPr>
                <a:noFill/>
                <a:ln w="25400">
                  <a:noFill/>
                </a:ln>
              </c:spPr>
              <c:txPr>
                <a:bodyPr/>
                <a:lstStyle/>
                <a:p>
                  <a:pPr>
                    <a:defRPr sz="1000" b="0" i="0" u="none" strike="noStrike" baseline="0">
                      <a:solidFill>
                        <a:srgbClr val="333333"/>
                      </a:solidFill>
                      <a:latin typeface="Calibri"/>
                      <a:ea typeface="Calibri"/>
                      <a:cs typeface="Calibri"/>
                    </a:defRPr>
                  </a:pPr>
                  <a:endParaRPr lang="pt-BR"/>
                </a:p>
              </c:txPr>
              <c:showLegendKey val="0"/>
              <c:showVal val="1"/>
              <c:showCatName val="0"/>
              <c:showSerName val="0"/>
              <c:showPercent val="0"/>
              <c:showBubbleSize val="0"/>
              <c:extLst>
                <c:ext xmlns:c16="http://schemas.microsoft.com/office/drawing/2014/chart" uri="{C3380CC4-5D6E-409C-BE32-E72D297353CC}">
                  <c16:uniqueId val="{00000008-402C-4CF6-AF68-7582DA9D427C}"/>
                </c:ext>
              </c:extLst>
            </c:dLbl>
            <c:spPr>
              <a:noFill/>
              <a:ln w="25400">
                <a:noFill/>
              </a:ln>
            </c:spPr>
            <c:txPr>
              <a:bodyPr wrap="square" lIns="38100" tIns="19050" rIns="38100" bIns="19050" anchor="ctr">
                <a:spAutoFit/>
              </a:bodyPr>
              <a:lstStyle/>
              <a:p>
                <a:pPr>
                  <a:defRPr sz="1000" b="0" i="0" u="none" strike="noStrike" baseline="0">
                    <a:solidFill>
                      <a:srgbClr val="333333"/>
                    </a:solidFill>
                    <a:latin typeface="Calibri"/>
                    <a:ea typeface="Calibri"/>
                    <a:cs typeface="Calibri"/>
                  </a:defRPr>
                </a:pPr>
                <a:endParaRPr lang="pt-BR"/>
              </a:p>
            </c:txPr>
            <c:showLegendKey val="0"/>
            <c:showVal val="1"/>
            <c:showCatName val="0"/>
            <c:showSerName val="0"/>
            <c:showPercent val="0"/>
            <c:showBubbleSize val="0"/>
            <c:showLeaderLines val="0"/>
            <c:extLst>
              <c:ext xmlns:c15="http://schemas.microsoft.com/office/drawing/2012/chart" uri="{CE6537A1-D6FC-4f65-9D91-7224C49458BB}"/>
            </c:extLst>
          </c:dLbls>
          <c:cat>
            <c:strRef>
              <c:f>('Sumário 1'!$B$10,'Sumário 1'!$B$17,'Sumário 1'!$B$24,'Sumário 1'!$B$31,'Sumário 1'!$B$38)</c:f>
              <c:strCache>
                <c:ptCount val="5"/>
                <c:pt idx="0">
                  <c:v>EE</c:v>
                </c:pt>
                <c:pt idx="1">
                  <c:v>SE</c:v>
                </c:pt>
                <c:pt idx="2">
                  <c:v>CE</c:v>
                </c:pt>
                <c:pt idx="3">
                  <c:v>ALI</c:v>
                </c:pt>
                <c:pt idx="4">
                  <c:v>AIE</c:v>
                </c:pt>
              </c:strCache>
            </c:strRef>
          </c:cat>
          <c:val>
            <c:numRef>
              <c:f>('Sumário 1'!$H$14,'Sumário 1'!$H$21,'Sumário 1'!$H$28,'Sumário 1'!$H$35,'Sumário 1'!$H$42)</c:f>
              <c:numCache>
                <c:formatCode>0.0%</c:formatCode>
                <c:ptCount val="5"/>
                <c:pt idx="0">
                  <c:v>0</c:v>
                </c:pt>
                <c:pt idx="1">
                  <c:v>0</c:v>
                </c:pt>
                <c:pt idx="2">
                  <c:v>0</c:v>
                </c:pt>
                <c:pt idx="3">
                  <c:v>0</c:v>
                </c:pt>
                <c:pt idx="4">
                  <c:v>0</c:v>
                </c:pt>
              </c:numCache>
            </c:numRef>
          </c:val>
          <c:extLst>
            <c:ext xmlns:c16="http://schemas.microsoft.com/office/drawing/2014/chart" uri="{C3380CC4-5D6E-409C-BE32-E72D297353CC}">
              <c16:uniqueId val="{00000009-402C-4CF6-AF68-7582DA9D427C}"/>
            </c:ext>
          </c:extLst>
        </c:ser>
        <c:dLbls>
          <c:showLegendKey val="0"/>
          <c:showVal val="0"/>
          <c:showCatName val="0"/>
          <c:showSerName val="0"/>
          <c:showPercent val="0"/>
          <c:showBubbleSize val="0"/>
          <c:showLeaderLines val="0"/>
        </c:dLbls>
      </c:pie3DChart>
      <c:spPr>
        <a:noFill/>
        <a:ln w="25400">
          <a:noFill/>
        </a:ln>
      </c:spPr>
    </c:plotArea>
    <c:legend>
      <c:legendPos val="r"/>
      <c:layout>
        <c:manualLayout>
          <c:xMode val="edge"/>
          <c:yMode val="edge"/>
          <c:x val="0.67399498139655623"/>
          <c:y val="6.25E-2"/>
          <c:w val="0.14652053108746022"/>
          <c:h val="0.9140625"/>
        </c:manualLayout>
      </c:layout>
      <c:overlay val="0"/>
      <c:spPr>
        <a:solidFill>
          <a:srgbClr val="FFFFFF"/>
        </a:solidFill>
        <a:ln w="3175">
          <a:solidFill>
            <a:srgbClr val="333333"/>
          </a:solidFill>
          <a:prstDash val="solid"/>
        </a:ln>
      </c:spPr>
      <c:txPr>
        <a:bodyPr/>
        <a:lstStyle/>
        <a:p>
          <a:pPr>
            <a:defRPr sz="845" b="0" i="0" u="none" strike="noStrike" baseline="0">
              <a:solidFill>
                <a:srgbClr val="333333"/>
              </a:solidFill>
              <a:latin typeface="Calibri"/>
              <a:ea typeface="Calibri"/>
              <a:cs typeface="Calibri"/>
            </a:defRPr>
          </a:pPr>
          <a:endParaRPr lang="pt-BR"/>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pt-BR"/>
    </a:p>
  </c:txPr>
  <c:printSettings>
    <c:headerFooter alignWithMargins="0"/>
    <c:pageMargins b="0.984251969" l="0.78740157499999996" r="0.78740157499999996" t="0.984251969" header="0.51180555555555551" footer="0.51180555555555551"/>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absolute">
    <xdr:from>
      <xdr:col>0</xdr:col>
      <xdr:colOff>29845</xdr:colOff>
      <xdr:row>0</xdr:row>
      <xdr:rowOff>126950</xdr:rowOff>
    </xdr:from>
    <xdr:to>
      <xdr:col>2</xdr:col>
      <xdr:colOff>320953</xdr:colOff>
      <xdr:row>2</xdr:row>
      <xdr:rowOff>106044</xdr:rowOff>
    </xdr:to>
    <xdr:pic>
      <xdr:nvPicPr>
        <xdr:cNvPr id="1296" name="Figura 1">
          <a:extLst>
            <a:ext uri="{FF2B5EF4-FFF2-40B4-BE49-F238E27FC236}">
              <a16:creationId xmlns:a16="http://schemas.microsoft.com/office/drawing/2014/main" id="{00000000-0008-0000-0000-00001005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8575" y="133935"/>
          <a:ext cx="1172488" cy="294689"/>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0</xdr:colOff>
      <xdr:row>0</xdr:row>
      <xdr:rowOff>0</xdr:rowOff>
    </xdr:from>
    <xdr:to>
      <xdr:col>22</xdr:col>
      <xdr:colOff>0</xdr:colOff>
      <xdr:row>44</xdr:row>
      <xdr:rowOff>161925</xdr:rowOff>
    </xdr:to>
    <xdr:sp macro="" textlink="">
      <xdr:nvSpPr>
        <xdr:cNvPr id="1297" name="shapetype_202" hidden="1">
          <a:extLst>
            <a:ext uri="{FF2B5EF4-FFF2-40B4-BE49-F238E27FC236}">
              <a16:creationId xmlns:a16="http://schemas.microsoft.com/office/drawing/2014/main" id="{00000000-0008-0000-0000-000011050000}"/>
            </a:ext>
          </a:extLst>
        </xdr:cNvPr>
        <xdr:cNvSpPr txBox="1">
          <a:spLocks noChangeArrowheads="1"/>
        </xdr:cNvSpPr>
      </xdr:nvSpPr>
      <xdr:spPr bwMode="auto">
        <a:xfrm>
          <a:off x="0" y="0"/>
          <a:ext cx="9105900" cy="7362825"/>
        </a:xfrm>
        <a:prstGeom prst="rect">
          <a:avLst/>
        </a:prstGeom>
        <a:solidFill>
          <a:srgbClr val="FFFFFF"/>
        </a:solidFill>
        <a:ln w="9360" cap="sq">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0</xdr:colOff>
      <xdr:row>0</xdr:row>
      <xdr:rowOff>0</xdr:rowOff>
    </xdr:from>
    <xdr:to>
      <xdr:col>22</xdr:col>
      <xdr:colOff>0</xdr:colOff>
      <xdr:row>44</xdr:row>
      <xdr:rowOff>161925</xdr:rowOff>
    </xdr:to>
    <xdr:sp macro="" textlink="">
      <xdr:nvSpPr>
        <xdr:cNvPr id="1298" name="shapetype_202" hidden="1">
          <a:extLst>
            <a:ext uri="{FF2B5EF4-FFF2-40B4-BE49-F238E27FC236}">
              <a16:creationId xmlns:a16="http://schemas.microsoft.com/office/drawing/2014/main" id="{00000000-0008-0000-0000-000012050000}"/>
            </a:ext>
          </a:extLst>
        </xdr:cNvPr>
        <xdr:cNvSpPr txBox="1">
          <a:spLocks noChangeArrowheads="1"/>
        </xdr:cNvSpPr>
      </xdr:nvSpPr>
      <xdr:spPr bwMode="auto">
        <a:xfrm>
          <a:off x="0" y="0"/>
          <a:ext cx="9105900" cy="7362825"/>
        </a:xfrm>
        <a:prstGeom prst="rect">
          <a:avLst/>
        </a:prstGeom>
        <a:solidFill>
          <a:srgbClr val="FFFFFF"/>
        </a:solidFill>
        <a:ln w="9360" cap="sq">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0</xdr:colOff>
      <xdr:row>0</xdr:row>
      <xdr:rowOff>0</xdr:rowOff>
    </xdr:from>
    <xdr:to>
      <xdr:col>22</xdr:col>
      <xdr:colOff>0</xdr:colOff>
      <xdr:row>44</xdr:row>
      <xdr:rowOff>161925</xdr:rowOff>
    </xdr:to>
    <xdr:sp macro="" textlink="">
      <xdr:nvSpPr>
        <xdr:cNvPr id="1299" name="shapetype_202" hidden="1">
          <a:extLst>
            <a:ext uri="{FF2B5EF4-FFF2-40B4-BE49-F238E27FC236}">
              <a16:creationId xmlns:a16="http://schemas.microsoft.com/office/drawing/2014/main" id="{00000000-0008-0000-0000-000013050000}"/>
            </a:ext>
          </a:extLst>
        </xdr:cNvPr>
        <xdr:cNvSpPr txBox="1">
          <a:spLocks noChangeArrowheads="1"/>
        </xdr:cNvSpPr>
      </xdr:nvSpPr>
      <xdr:spPr bwMode="auto">
        <a:xfrm>
          <a:off x="0" y="0"/>
          <a:ext cx="9105900" cy="7362825"/>
        </a:xfrm>
        <a:prstGeom prst="rect">
          <a:avLst/>
        </a:prstGeom>
        <a:solidFill>
          <a:srgbClr val="FFFFFF"/>
        </a:solidFill>
        <a:ln w="9360" cap="sq">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34925</xdr:colOff>
      <xdr:row>0</xdr:row>
      <xdr:rowOff>149175</xdr:rowOff>
    </xdr:from>
    <xdr:to>
      <xdr:col>0</xdr:col>
      <xdr:colOff>1216303</xdr:colOff>
      <xdr:row>2</xdr:row>
      <xdr:rowOff>111124</xdr:rowOff>
    </xdr:to>
    <xdr:pic>
      <xdr:nvPicPr>
        <xdr:cNvPr id="66585" name="Figura 1">
          <a:extLst>
            <a:ext uri="{FF2B5EF4-FFF2-40B4-BE49-F238E27FC236}">
              <a16:creationId xmlns:a16="http://schemas.microsoft.com/office/drawing/2014/main" id="{00000000-0008-0000-0100-0000190401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8575" y="133935"/>
          <a:ext cx="1172488" cy="294689"/>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1</xdr:col>
      <xdr:colOff>0</xdr:colOff>
      <xdr:row>7</xdr:row>
      <xdr:rowOff>0</xdr:rowOff>
    </xdr:from>
    <xdr:to>
      <xdr:col>1</xdr:col>
      <xdr:colOff>304800</xdr:colOff>
      <xdr:row>8</xdr:row>
      <xdr:rowOff>149225</xdr:rowOff>
    </xdr:to>
    <xdr:sp macro="" textlink="">
      <xdr:nvSpPr>
        <xdr:cNvPr id="2" name="avatar">
          <a:extLst>
            <a:ext uri="{FF2B5EF4-FFF2-40B4-BE49-F238E27FC236}">
              <a16:creationId xmlns:a16="http://schemas.microsoft.com/office/drawing/2014/main" id="{00000000-0008-0000-0100-000002000000}"/>
            </a:ext>
          </a:extLst>
        </xdr:cNvPr>
        <xdr:cNvSpPr>
          <a:spLocks noChangeAspect="1" noChangeArrowheads="1"/>
        </xdr:cNvSpPr>
      </xdr:nvSpPr>
      <xdr:spPr bwMode="auto">
        <a:xfrm>
          <a:off x="3724275" y="17354550"/>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8</xdr:row>
      <xdr:rowOff>149224</xdr:rowOff>
    </xdr:to>
    <xdr:sp macro="" textlink="">
      <xdr:nvSpPr>
        <xdr:cNvPr id="3" name="avatar">
          <a:extLst>
            <a:ext uri="{FF2B5EF4-FFF2-40B4-BE49-F238E27FC236}">
              <a16:creationId xmlns:a16="http://schemas.microsoft.com/office/drawing/2014/main" id="{00000000-0008-0000-0100-000003000000}"/>
            </a:ext>
          </a:extLst>
        </xdr:cNvPr>
        <xdr:cNvSpPr>
          <a:spLocks noChangeAspect="1" noChangeArrowheads="1"/>
        </xdr:cNvSpPr>
      </xdr:nvSpPr>
      <xdr:spPr bwMode="auto">
        <a:xfrm>
          <a:off x="0" y="18002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7</xdr:row>
      <xdr:rowOff>0</xdr:rowOff>
    </xdr:from>
    <xdr:ext cx="304800" cy="304701"/>
    <xdr:sp macro="" textlink="">
      <xdr:nvSpPr>
        <xdr:cNvPr id="4" name="avatar">
          <a:extLst>
            <a:ext uri="{FF2B5EF4-FFF2-40B4-BE49-F238E27FC236}">
              <a16:creationId xmlns:a16="http://schemas.microsoft.com/office/drawing/2014/main" id="{00000000-0008-0000-0100-000004000000}"/>
            </a:ext>
          </a:extLst>
        </xdr:cNvPr>
        <xdr:cNvSpPr>
          <a:spLocks noChangeAspect="1" noChangeArrowheads="1"/>
        </xdr:cNvSpPr>
      </xdr:nvSpPr>
      <xdr:spPr bwMode="auto">
        <a:xfrm>
          <a:off x="0" y="12770827"/>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7</xdr:row>
      <xdr:rowOff>0</xdr:rowOff>
    </xdr:from>
    <xdr:to>
      <xdr:col>1</xdr:col>
      <xdr:colOff>304800</xdr:colOff>
      <xdr:row>8</xdr:row>
      <xdr:rowOff>148589</xdr:rowOff>
    </xdr:to>
    <xdr:sp macro="" textlink="">
      <xdr:nvSpPr>
        <xdr:cNvPr id="5" name="avatar">
          <a:extLst>
            <a:ext uri="{FF2B5EF4-FFF2-40B4-BE49-F238E27FC236}">
              <a16:creationId xmlns:a16="http://schemas.microsoft.com/office/drawing/2014/main" id="{00000000-0008-0000-0100-000005000000}"/>
            </a:ext>
          </a:extLst>
        </xdr:cNvPr>
        <xdr:cNvSpPr>
          <a:spLocks noChangeAspect="1" noChangeArrowheads="1"/>
        </xdr:cNvSpPr>
      </xdr:nvSpPr>
      <xdr:spPr bwMode="auto">
        <a:xfrm>
          <a:off x="3895725"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8</xdr:row>
      <xdr:rowOff>148589</xdr:rowOff>
    </xdr:to>
    <xdr:sp macro="" textlink="">
      <xdr:nvSpPr>
        <xdr:cNvPr id="6" name="avatar">
          <a:extLst>
            <a:ext uri="{FF2B5EF4-FFF2-40B4-BE49-F238E27FC236}">
              <a16:creationId xmlns:a16="http://schemas.microsoft.com/office/drawing/2014/main" id="{00000000-0008-0000-0100-000006000000}"/>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7</xdr:row>
      <xdr:rowOff>0</xdr:rowOff>
    </xdr:from>
    <xdr:ext cx="304800" cy="295274"/>
    <xdr:sp macro="" textlink="">
      <xdr:nvSpPr>
        <xdr:cNvPr id="7" name="avatar">
          <a:extLst>
            <a:ext uri="{FF2B5EF4-FFF2-40B4-BE49-F238E27FC236}">
              <a16:creationId xmlns:a16="http://schemas.microsoft.com/office/drawing/2014/main" id="{00000000-0008-0000-0100-000007000000}"/>
            </a:ext>
          </a:extLst>
        </xdr:cNvPr>
        <xdr:cNvSpPr>
          <a:spLocks noChangeAspect="1" noChangeArrowheads="1"/>
        </xdr:cNvSpPr>
      </xdr:nvSpPr>
      <xdr:spPr bwMode="auto">
        <a:xfrm>
          <a:off x="3895725"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8" name="avatar">
          <a:extLst>
            <a:ext uri="{FF2B5EF4-FFF2-40B4-BE49-F238E27FC236}">
              <a16:creationId xmlns:a16="http://schemas.microsoft.com/office/drawing/2014/main" id="{00000000-0008-0000-0100-000008000000}"/>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7</xdr:row>
      <xdr:rowOff>0</xdr:rowOff>
    </xdr:from>
    <xdr:to>
      <xdr:col>1</xdr:col>
      <xdr:colOff>304800</xdr:colOff>
      <xdr:row>8</xdr:row>
      <xdr:rowOff>151793</xdr:rowOff>
    </xdr:to>
    <xdr:sp macro="" textlink="">
      <xdr:nvSpPr>
        <xdr:cNvPr id="9" name="avatar">
          <a:extLst>
            <a:ext uri="{FF2B5EF4-FFF2-40B4-BE49-F238E27FC236}">
              <a16:creationId xmlns:a16="http://schemas.microsoft.com/office/drawing/2014/main" id="{00000000-0008-0000-0100-000009000000}"/>
            </a:ext>
          </a:extLst>
        </xdr:cNvPr>
        <xdr:cNvSpPr>
          <a:spLocks noChangeAspect="1" noChangeArrowheads="1"/>
        </xdr:cNvSpPr>
      </xdr:nvSpPr>
      <xdr:spPr bwMode="auto">
        <a:xfrm>
          <a:off x="3895725" y="1314450"/>
          <a:ext cx="304800" cy="31371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8</xdr:row>
      <xdr:rowOff>149224</xdr:rowOff>
    </xdr:to>
    <xdr:sp macro="" textlink="">
      <xdr:nvSpPr>
        <xdr:cNvPr id="10" name="avatar">
          <a:extLst>
            <a:ext uri="{FF2B5EF4-FFF2-40B4-BE49-F238E27FC236}">
              <a16:creationId xmlns:a16="http://schemas.microsoft.com/office/drawing/2014/main" id="{00000000-0008-0000-0100-00000A000000}"/>
            </a:ext>
          </a:extLst>
        </xdr:cNvPr>
        <xdr:cNvSpPr>
          <a:spLocks noChangeAspect="1" noChangeArrowheads="1"/>
        </xdr:cNvSpPr>
      </xdr:nvSpPr>
      <xdr:spPr bwMode="auto">
        <a:xfrm>
          <a:off x="0" y="1314450"/>
          <a:ext cx="304800" cy="30543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7</xdr:row>
      <xdr:rowOff>0</xdr:rowOff>
    </xdr:from>
    <xdr:ext cx="304800" cy="304701"/>
    <xdr:sp macro="" textlink="">
      <xdr:nvSpPr>
        <xdr:cNvPr id="11" name="avatar">
          <a:extLst>
            <a:ext uri="{FF2B5EF4-FFF2-40B4-BE49-F238E27FC236}">
              <a16:creationId xmlns:a16="http://schemas.microsoft.com/office/drawing/2014/main" id="{00000000-0008-0000-0100-00000B000000}"/>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7</xdr:row>
      <xdr:rowOff>0</xdr:rowOff>
    </xdr:from>
    <xdr:to>
      <xdr:col>1</xdr:col>
      <xdr:colOff>304800</xdr:colOff>
      <xdr:row>9</xdr:row>
      <xdr:rowOff>0</xdr:rowOff>
    </xdr:to>
    <xdr:sp macro="" textlink="">
      <xdr:nvSpPr>
        <xdr:cNvPr id="12" name="avatar">
          <a:extLst>
            <a:ext uri="{FF2B5EF4-FFF2-40B4-BE49-F238E27FC236}">
              <a16:creationId xmlns:a16="http://schemas.microsoft.com/office/drawing/2014/main" id="{00000000-0008-0000-0100-00000C000000}"/>
            </a:ext>
          </a:extLst>
        </xdr:cNvPr>
        <xdr:cNvSpPr>
          <a:spLocks noChangeAspect="1" noChangeArrowheads="1"/>
        </xdr:cNvSpPr>
      </xdr:nvSpPr>
      <xdr:spPr bwMode="auto">
        <a:xfrm>
          <a:off x="3829050" y="1371600"/>
          <a:ext cx="304800" cy="32324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8</xdr:row>
      <xdr:rowOff>149224</xdr:rowOff>
    </xdr:to>
    <xdr:sp macro="" textlink="">
      <xdr:nvSpPr>
        <xdr:cNvPr id="13" name="avatar">
          <a:extLst>
            <a:ext uri="{FF2B5EF4-FFF2-40B4-BE49-F238E27FC236}">
              <a16:creationId xmlns:a16="http://schemas.microsoft.com/office/drawing/2014/main" id="{00000000-0008-0000-0100-00000D000000}"/>
            </a:ext>
          </a:extLst>
        </xdr:cNvPr>
        <xdr:cNvSpPr>
          <a:spLocks noChangeAspect="1" noChangeArrowheads="1"/>
        </xdr:cNvSpPr>
      </xdr:nvSpPr>
      <xdr:spPr bwMode="auto">
        <a:xfrm>
          <a:off x="0" y="1371600"/>
          <a:ext cx="304800" cy="3079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7</xdr:row>
      <xdr:rowOff>0</xdr:rowOff>
    </xdr:from>
    <xdr:ext cx="304800" cy="304701"/>
    <xdr:sp macro="" textlink="">
      <xdr:nvSpPr>
        <xdr:cNvPr id="14" name="avatar">
          <a:extLst>
            <a:ext uri="{FF2B5EF4-FFF2-40B4-BE49-F238E27FC236}">
              <a16:creationId xmlns:a16="http://schemas.microsoft.com/office/drawing/2014/main" id="{00000000-0008-0000-0100-00000E000000}"/>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16" name="avatar">
          <a:extLst>
            <a:ext uri="{FF2B5EF4-FFF2-40B4-BE49-F238E27FC236}">
              <a16:creationId xmlns:a16="http://schemas.microsoft.com/office/drawing/2014/main" id="{00000000-0008-0000-0100-000010000000}"/>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17" name="avatar">
          <a:extLst>
            <a:ext uri="{FF2B5EF4-FFF2-40B4-BE49-F238E27FC236}">
              <a16:creationId xmlns:a16="http://schemas.microsoft.com/office/drawing/2014/main" id="{00000000-0008-0000-0100-000011000000}"/>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18" name="avatar">
          <a:extLst>
            <a:ext uri="{FF2B5EF4-FFF2-40B4-BE49-F238E27FC236}">
              <a16:creationId xmlns:a16="http://schemas.microsoft.com/office/drawing/2014/main" id="{00000000-0008-0000-0100-000012000000}"/>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19" name="avatar">
          <a:extLst>
            <a:ext uri="{FF2B5EF4-FFF2-40B4-BE49-F238E27FC236}">
              <a16:creationId xmlns:a16="http://schemas.microsoft.com/office/drawing/2014/main" id="{00000000-0008-0000-0100-000013000000}"/>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20" name="avatar">
          <a:extLst>
            <a:ext uri="{FF2B5EF4-FFF2-40B4-BE49-F238E27FC236}">
              <a16:creationId xmlns:a16="http://schemas.microsoft.com/office/drawing/2014/main" id="{00000000-0008-0000-0100-000014000000}"/>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21" name="avatar">
          <a:extLst>
            <a:ext uri="{FF2B5EF4-FFF2-40B4-BE49-F238E27FC236}">
              <a16:creationId xmlns:a16="http://schemas.microsoft.com/office/drawing/2014/main" id="{00000000-0008-0000-0100-000015000000}"/>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22" name="avatar">
          <a:extLst>
            <a:ext uri="{FF2B5EF4-FFF2-40B4-BE49-F238E27FC236}">
              <a16:creationId xmlns:a16="http://schemas.microsoft.com/office/drawing/2014/main" id="{00000000-0008-0000-0100-000016000000}"/>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23" name="avatar">
          <a:extLst>
            <a:ext uri="{FF2B5EF4-FFF2-40B4-BE49-F238E27FC236}">
              <a16:creationId xmlns:a16="http://schemas.microsoft.com/office/drawing/2014/main" id="{00000000-0008-0000-0100-000017000000}"/>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24" name="avatar">
          <a:extLst>
            <a:ext uri="{FF2B5EF4-FFF2-40B4-BE49-F238E27FC236}">
              <a16:creationId xmlns:a16="http://schemas.microsoft.com/office/drawing/2014/main" id="{00000000-0008-0000-0100-000018000000}"/>
            </a:ext>
          </a:extLst>
        </xdr:cNvPr>
        <xdr:cNvSpPr>
          <a:spLocks noChangeAspect="1" noChangeArrowheads="1"/>
        </xdr:cNvSpPr>
      </xdr:nvSpPr>
      <xdr:spPr bwMode="auto">
        <a:xfrm>
          <a:off x="0" y="13239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25" name="avatar">
          <a:extLst>
            <a:ext uri="{FF2B5EF4-FFF2-40B4-BE49-F238E27FC236}">
              <a16:creationId xmlns:a16="http://schemas.microsoft.com/office/drawing/2014/main" id="{00000000-0008-0000-0100-000019000000}"/>
            </a:ext>
          </a:extLst>
        </xdr:cNvPr>
        <xdr:cNvSpPr>
          <a:spLocks noChangeAspect="1" noChangeArrowheads="1"/>
        </xdr:cNvSpPr>
      </xdr:nvSpPr>
      <xdr:spPr bwMode="auto">
        <a:xfrm>
          <a:off x="0" y="13239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26" name="avatar">
          <a:extLst>
            <a:ext uri="{FF2B5EF4-FFF2-40B4-BE49-F238E27FC236}">
              <a16:creationId xmlns:a16="http://schemas.microsoft.com/office/drawing/2014/main" id="{00000000-0008-0000-0100-00001A000000}"/>
            </a:ext>
          </a:extLst>
        </xdr:cNvPr>
        <xdr:cNvSpPr>
          <a:spLocks noChangeAspect="1" noChangeArrowheads="1"/>
        </xdr:cNvSpPr>
      </xdr:nvSpPr>
      <xdr:spPr bwMode="auto">
        <a:xfrm>
          <a:off x="0" y="13239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27" name="avatar">
          <a:extLst>
            <a:ext uri="{FF2B5EF4-FFF2-40B4-BE49-F238E27FC236}">
              <a16:creationId xmlns:a16="http://schemas.microsoft.com/office/drawing/2014/main" id="{00000000-0008-0000-0100-00001B000000}"/>
            </a:ext>
          </a:extLst>
        </xdr:cNvPr>
        <xdr:cNvSpPr>
          <a:spLocks noChangeAspect="1" noChangeArrowheads="1"/>
        </xdr:cNvSpPr>
      </xdr:nvSpPr>
      <xdr:spPr bwMode="auto">
        <a:xfrm>
          <a:off x="0" y="13239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28" name="avatar">
          <a:extLst>
            <a:ext uri="{FF2B5EF4-FFF2-40B4-BE49-F238E27FC236}">
              <a16:creationId xmlns:a16="http://schemas.microsoft.com/office/drawing/2014/main" id="{00000000-0008-0000-0100-00001C000000}"/>
            </a:ext>
          </a:extLst>
        </xdr:cNvPr>
        <xdr:cNvSpPr>
          <a:spLocks noChangeAspect="1" noChangeArrowheads="1"/>
        </xdr:cNvSpPr>
      </xdr:nvSpPr>
      <xdr:spPr bwMode="auto">
        <a:xfrm>
          <a:off x="0" y="13239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29" name="avatar">
          <a:extLst>
            <a:ext uri="{FF2B5EF4-FFF2-40B4-BE49-F238E27FC236}">
              <a16:creationId xmlns:a16="http://schemas.microsoft.com/office/drawing/2014/main" id="{00000000-0008-0000-0100-00001D000000}"/>
            </a:ext>
          </a:extLst>
        </xdr:cNvPr>
        <xdr:cNvSpPr>
          <a:spLocks noChangeAspect="1" noChangeArrowheads="1"/>
        </xdr:cNvSpPr>
      </xdr:nvSpPr>
      <xdr:spPr bwMode="auto">
        <a:xfrm>
          <a:off x="0" y="13239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30" name="avatar">
          <a:extLst>
            <a:ext uri="{FF2B5EF4-FFF2-40B4-BE49-F238E27FC236}">
              <a16:creationId xmlns:a16="http://schemas.microsoft.com/office/drawing/2014/main" id="{00000000-0008-0000-0100-00001E000000}"/>
            </a:ext>
          </a:extLst>
        </xdr:cNvPr>
        <xdr:cNvSpPr>
          <a:spLocks noChangeAspect="1" noChangeArrowheads="1"/>
        </xdr:cNvSpPr>
      </xdr:nvSpPr>
      <xdr:spPr bwMode="auto">
        <a:xfrm>
          <a:off x="0" y="13239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31" name="avatar">
          <a:extLst>
            <a:ext uri="{FF2B5EF4-FFF2-40B4-BE49-F238E27FC236}">
              <a16:creationId xmlns:a16="http://schemas.microsoft.com/office/drawing/2014/main" id="{00000000-0008-0000-0100-00001F000000}"/>
            </a:ext>
          </a:extLst>
        </xdr:cNvPr>
        <xdr:cNvSpPr>
          <a:spLocks noChangeAspect="1" noChangeArrowheads="1"/>
        </xdr:cNvSpPr>
      </xdr:nvSpPr>
      <xdr:spPr bwMode="auto">
        <a:xfrm>
          <a:off x="0" y="13239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32" name="avatar">
          <a:extLst>
            <a:ext uri="{FF2B5EF4-FFF2-40B4-BE49-F238E27FC236}">
              <a16:creationId xmlns:a16="http://schemas.microsoft.com/office/drawing/2014/main" id="{00000000-0008-0000-0100-000020000000}"/>
            </a:ext>
          </a:extLst>
        </xdr:cNvPr>
        <xdr:cNvSpPr>
          <a:spLocks noChangeAspect="1" noChangeArrowheads="1"/>
        </xdr:cNvSpPr>
      </xdr:nvSpPr>
      <xdr:spPr bwMode="auto">
        <a:xfrm>
          <a:off x="0" y="14859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33" name="avatar">
          <a:extLst>
            <a:ext uri="{FF2B5EF4-FFF2-40B4-BE49-F238E27FC236}">
              <a16:creationId xmlns:a16="http://schemas.microsoft.com/office/drawing/2014/main" id="{00000000-0008-0000-0100-000021000000}"/>
            </a:ext>
          </a:extLst>
        </xdr:cNvPr>
        <xdr:cNvSpPr>
          <a:spLocks noChangeAspect="1" noChangeArrowheads="1"/>
        </xdr:cNvSpPr>
      </xdr:nvSpPr>
      <xdr:spPr bwMode="auto">
        <a:xfrm>
          <a:off x="0" y="14859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34" name="avatar">
          <a:extLst>
            <a:ext uri="{FF2B5EF4-FFF2-40B4-BE49-F238E27FC236}">
              <a16:creationId xmlns:a16="http://schemas.microsoft.com/office/drawing/2014/main" id="{00000000-0008-0000-0100-000022000000}"/>
            </a:ext>
          </a:extLst>
        </xdr:cNvPr>
        <xdr:cNvSpPr>
          <a:spLocks noChangeAspect="1" noChangeArrowheads="1"/>
        </xdr:cNvSpPr>
      </xdr:nvSpPr>
      <xdr:spPr bwMode="auto">
        <a:xfrm>
          <a:off x="0" y="14859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35" name="avatar">
          <a:extLst>
            <a:ext uri="{FF2B5EF4-FFF2-40B4-BE49-F238E27FC236}">
              <a16:creationId xmlns:a16="http://schemas.microsoft.com/office/drawing/2014/main" id="{00000000-0008-0000-0100-000023000000}"/>
            </a:ext>
          </a:extLst>
        </xdr:cNvPr>
        <xdr:cNvSpPr>
          <a:spLocks noChangeAspect="1" noChangeArrowheads="1"/>
        </xdr:cNvSpPr>
      </xdr:nvSpPr>
      <xdr:spPr bwMode="auto">
        <a:xfrm>
          <a:off x="0" y="14859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36" name="avatar">
          <a:extLst>
            <a:ext uri="{FF2B5EF4-FFF2-40B4-BE49-F238E27FC236}">
              <a16:creationId xmlns:a16="http://schemas.microsoft.com/office/drawing/2014/main" id="{00000000-0008-0000-0100-000024000000}"/>
            </a:ext>
          </a:extLst>
        </xdr:cNvPr>
        <xdr:cNvSpPr>
          <a:spLocks noChangeAspect="1" noChangeArrowheads="1"/>
        </xdr:cNvSpPr>
      </xdr:nvSpPr>
      <xdr:spPr bwMode="auto">
        <a:xfrm>
          <a:off x="0" y="14859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37" name="avatar">
          <a:extLst>
            <a:ext uri="{FF2B5EF4-FFF2-40B4-BE49-F238E27FC236}">
              <a16:creationId xmlns:a16="http://schemas.microsoft.com/office/drawing/2014/main" id="{00000000-0008-0000-0100-000025000000}"/>
            </a:ext>
          </a:extLst>
        </xdr:cNvPr>
        <xdr:cNvSpPr>
          <a:spLocks noChangeAspect="1" noChangeArrowheads="1"/>
        </xdr:cNvSpPr>
      </xdr:nvSpPr>
      <xdr:spPr bwMode="auto">
        <a:xfrm>
          <a:off x="0" y="14859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38" name="avatar">
          <a:extLst>
            <a:ext uri="{FF2B5EF4-FFF2-40B4-BE49-F238E27FC236}">
              <a16:creationId xmlns:a16="http://schemas.microsoft.com/office/drawing/2014/main" id="{00000000-0008-0000-0100-000026000000}"/>
            </a:ext>
          </a:extLst>
        </xdr:cNvPr>
        <xdr:cNvSpPr>
          <a:spLocks noChangeAspect="1" noChangeArrowheads="1"/>
        </xdr:cNvSpPr>
      </xdr:nvSpPr>
      <xdr:spPr bwMode="auto">
        <a:xfrm>
          <a:off x="0" y="14859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39" name="avatar">
          <a:extLst>
            <a:ext uri="{FF2B5EF4-FFF2-40B4-BE49-F238E27FC236}">
              <a16:creationId xmlns:a16="http://schemas.microsoft.com/office/drawing/2014/main" id="{00000000-0008-0000-0100-000027000000}"/>
            </a:ext>
          </a:extLst>
        </xdr:cNvPr>
        <xdr:cNvSpPr>
          <a:spLocks noChangeAspect="1" noChangeArrowheads="1"/>
        </xdr:cNvSpPr>
      </xdr:nvSpPr>
      <xdr:spPr bwMode="auto">
        <a:xfrm>
          <a:off x="0" y="14859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40" name="avatar">
          <a:extLst>
            <a:ext uri="{FF2B5EF4-FFF2-40B4-BE49-F238E27FC236}">
              <a16:creationId xmlns:a16="http://schemas.microsoft.com/office/drawing/2014/main" id="{00000000-0008-0000-0100-000028000000}"/>
            </a:ext>
          </a:extLst>
        </xdr:cNvPr>
        <xdr:cNvSpPr>
          <a:spLocks noChangeAspect="1" noChangeArrowheads="1"/>
        </xdr:cNvSpPr>
      </xdr:nvSpPr>
      <xdr:spPr bwMode="auto">
        <a:xfrm>
          <a:off x="0" y="164782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41" name="avatar">
          <a:extLst>
            <a:ext uri="{FF2B5EF4-FFF2-40B4-BE49-F238E27FC236}">
              <a16:creationId xmlns:a16="http://schemas.microsoft.com/office/drawing/2014/main" id="{00000000-0008-0000-0100-000029000000}"/>
            </a:ext>
          </a:extLst>
        </xdr:cNvPr>
        <xdr:cNvSpPr>
          <a:spLocks noChangeAspect="1" noChangeArrowheads="1"/>
        </xdr:cNvSpPr>
      </xdr:nvSpPr>
      <xdr:spPr bwMode="auto">
        <a:xfrm>
          <a:off x="0" y="16478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42" name="avatar">
          <a:extLst>
            <a:ext uri="{FF2B5EF4-FFF2-40B4-BE49-F238E27FC236}">
              <a16:creationId xmlns:a16="http://schemas.microsoft.com/office/drawing/2014/main" id="{00000000-0008-0000-0100-00002A000000}"/>
            </a:ext>
          </a:extLst>
        </xdr:cNvPr>
        <xdr:cNvSpPr>
          <a:spLocks noChangeAspect="1" noChangeArrowheads="1"/>
        </xdr:cNvSpPr>
      </xdr:nvSpPr>
      <xdr:spPr bwMode="auto">
        <a:xfrm>
          <a:off x="0" y="164782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43" name="avatar">
          <a:extLst>
            <a:ext uri="{FF2B5EF4-FFF2-40B4-BE49-F238E27FC236}">
              <a16:creationId xmlns:a16="http://schemas.microsoft.com/office/drawing/2014/main" id="{00000000-0008-0000-0100-00002B000000}"/>
            </a:ext>
          </a:extLst>
        </xdr:cNvPr>
        <xdr:cNvSpPr>
          <a:spLocks noChangeAspect="1" noChangeArrowheads="1"/>
        </xdr:cNvSpPr>
      </xdr:nvSpPr>
      <xdr:spPr bwMode="auto">
        <a:xfrm>
          <a:off x="0" y="164782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44" name="avatar">
          <a:extLst>
            <a:ext uri="{FF2B5EF4-FFF2-40B4-BE49-F238E27FC236}">
              <a16:creationId xmlns:a16="http://schemas.microsoft.com/office/drawing/2014/main" id="{00000000-0008-0000-0100-00002C000000}"/>
            </a:ext>
          </a:extLst>
        </xdr:cNvPr>
        <xdr:cNvSpPr>
          <a:spLocks noChangeAspect="1" noChangeArrowheads="1"/>
        </xdr:cNvSpPr>
      </xdr:nvSpPr>
      <xdr:spPr bwMode="auto">
        <a:xfrm>
          <a:off x="0" y="164782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45" name="avatar">
          <a:extLst>
            <a:ext uri="{FF2B5EF4-FFF2-40B4-BE49-F238E27FC236}">
              <a16:creationId xmlns:a16="http://schemas.microsoft.com/office/drawing/2014/main" id="{00000000-0008-0000-0100-00002D000000}"/>
            </a:ext>
          </a:extLst>
        </xdr:cNvPr>
        <xdr:cNvSpPr>
          <a:spLocks noChangeAspect="1" noChangeArrowheads="1"/>
        </xdr:cNvSpPr>
      </xdr:nvSpPr>
      <xdr:spPr bwMode="auto">
        <a:xfrm>
          <a:off x="0" y="16478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46" name="avatar">
          <a:extLst>
            <a:ext uri="{FF2B5EF4-FFF2-40B4-BE49-F238E27FC236}">
              <a16:creationId xmlns:a16="http://schemas.microsoft.com/office/drawing/2014/main" id="{00000000-0008-0000-0100-00002E000000}"/>
            </a:ext>
          </a:extLst>
        </xdr:cNvPr>
        <xdr:cNvSpPr>
          <a:spLocks noChangeAspect="1" noChangeArrowheads="1"/>
        </xdr:cNvSpPr>
      </xdr:nvSpPr>
      <xdr:spPr bwMode="auto">
        <a:xfrm>
          <a:off x="0" y="164782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47" name="avatar">
          <a:extLst>
            <a:ext uri="{FF2B5EF4-FFF2-40B4-BE49-F238E27FC236}">
              <a16:creationId xmlns:a16="http://schemas.microsoft.com/office/drawing/2014/main" id="{00000000-0008-0000-0100-00002F000000}"/>
            </a:ext>
          </a:extLst>
        </xdr:cNvPr>
        <xdr:cNvSpPr>
          <a:spLocks noChangeAspect="1" noChangeArrowheads="1"/>
        </xdr:cNvSpPr>
      </xdr:nvSpPr>
      <xdr:spPr bwMode="auto">
        <a:xfrm>
          <a:off x="0" y="16478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48" name="avatar">
          <a:extLst>
            <a:ext uri="{FF2B5EF4-FFF2-40B4-BE49-F238E27FC236}">
              <a16:creationId xmlns:a16="http://schemas.microsoft.com/office/drawing/2014/main" id="{00000000-0008-0000-0100-000030000000}"/>
            </a:ext>
          </a:extLst>
        </xdr:cNvPr>
        <xdr:cNvSpPr>
          <a:spLocks noChangeAspect="1" noChangeArrowheads="1"/>
        </xdr:cNvSpPr>
      </xdr:nvSpPr>
      <xdr:spPr bwMode="auto">
        <a:xfrm>
          <a:off x="0" y="164782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49" name="avatar">
          <a:extLst>
            <a:ext uri="{FF2B5EF4-FFF2-40B4-BE49-F238E27FC236}">
              <a16:creationId xmlns:a16="http://schemas.microsoft.com/office/drawing/2014/main" id="{00000000-0008-0000-0100-000031000000}"/>
            </a:ext>
          </a:extLst>
        </xdr:cNvPr>
        <xdr:cNvSpPr>
          <a:spLocks noChangeAspect="1" noChangeArrowheads="1"/>
        </xdr:cNvSpPr>
      </xdr:nvSpPr>
      <xdr:spPr bwMode="auto">
        <a:xfrm>
          <a:off x="0" y="16478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50" name="avatar">
          <a:extLst>
            <a:ext uri="{FF2B5EF4-FFF2-40B4-BE49-F238E27FC236}">
              <a16:creationId xmlns:a16="http://schemas.microsoft.com/office/drawing/2014/main" id="{00000000-0008-0000-0100-000032000000}"/>
            </a:ext>
          </a:extLst>
        </xdr:cNvPr>
        <xdr:cNvSpPr>
          <a:spLocks noChangeAspect="1" noChangeArrowheads="1"/>
        </xdr:cNvSpPr>
      </xdr:nvSpPr>
      <xdr:spPr bwMode="auto">
        <a:xfrm>
          <a:off x="0" y="164782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51" name="avatar">
          <a:extLst>
            <a:ext uri="{FF2B5EF4-FFF2-40B4-BE49-F238E27FC236}">
              <a16:creationId xmlns:a16="http://schemas.microsoft.com/office/drawing/2014/main" id="{00000000-0008-0000-0100-000033000000}"/>
            </a:ext>
          </a:extLst>
        </xdr:cNvPr>
        <xdr:cNvSpPr>
          <a:spLocks noChangeAspect="1" noChangeArrowheads="1"/>
        </xdr:cNvSpPr>
      </xdr:nvSpPr>
      <xdr:spPr bwMode="auto">
        <a:xfrm>
          <a:off x="0" y="164782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52" name="avatar">
          <a:extLst>
            <a:ext uri="{FF2B5EF4-FFF2-40B4-BE49-F238E27FC236}">
              <a16:creationId xmlns:a16="http://schemas.microsoft.com/office/drawing/2014/main" id="{00000000-0008-0000-0100-000034000000}"/>
            </a:ext>
          </a:extLst>
        </xdr:cNvPr>
        <xdr:cNvSpPr>
          <a:spLocks noChangeAspect="1" noChangeArrowheads="1"/>
        </xdr:cNvSpPr>
      </xdr:nvSpPr>
      <xdr:spPr bwMode="auto">
        <a:xfrm>
          <a:off x="0" y="164782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53" name="avatar">
          <a:extLst>
            <a:ext uri="{FF2B5EF4-FFF2-40B4-BE49-F238E27FC236}">
              <a16:creationId xmlns:a16="http://schemas.microsoft.com/office/drawing/2014/main" id="{00000000-0008-0000-0100-000035000000}"/>
            </a:ext>
          </a:extLst>
        </xdr:cNvPr>
        <xdr:cNvSpPr>
          <a:spLocks noChangeAspect="1" noChangeArrowheads="1"/>
        </xdr:cNvSpPr>
      </xdr:nvSpPr>
      <xdr:spPr bwMode="auto">
        <a:xfrm>
          <a:off x="0" y="16478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54" name="avatar">
          <a:extLst>
            <a:ext uri="{FF2B5EF4-FFF2-40B4-BE49-F238E27FC236}">
              <a16:creationId xmlns:a16="http://schemas.microsoft.com/office/drawing/2014/main" id="{00000000-0008-0000-0100-000036000000}"/>
            </a:ext>
          </a:extLst>
        </xdr:cNvPr>
        <xdr:cNvSpPr>
          <a:spLocks noChangeAspect="1" noChangeArrowheads="1"/>
        </xdr:cNvSpPr>
      </xdr:nvSpPr>
      <xdr:spPr bwMode="auto">
        <a:xfrm>
          <a:off x="0" y="164782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55" name="avatar">
          <a:extLst>
            <a:ext uri="{FF2B5EF4-FFF2-40B4-BE49-F238E27FC236}">
              <a16:creationId xmlns:a16="http://schemas.microsoft.com/office/drawing/2014/main" id="{00000000-0008-0000-0100-000037000000}"/>
            </a:ext>
          </a:extLst>
        </xdr:cNvPr>
        <xdr:cNvSpPr>
          <a:spLocks noChangeAspect="1" noChangeArrowheads="1"/>
        </xdr:cNvSpPr>
      </xdr:nvSpPr>
      <xdr:spPr bwMode="auto">
        <a:xfrm>
          <a:off x="0" y="16478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56" name="avatar">
          <a:extLst>
            <a:ext uri="{FF2B5EF4-FFF2-40B4-BE49-F238E27FC236}">
              <a16:creationId xmlns:a16="http://schemas.microsoft.com/office/drawing/2014/main" id="{00000000-0008-0000-0100-000038000000}"/>
            </a:ext>
          </a:extLst>
        </xdr:cNvPr>
        <xdr:cNvSpPr>
          <a:spLocks noChangeAspect="1" noChangeArrowheads="1"/>
        </xdr:cNvSpPr>
      </xdr:nvSpPr>
      <xdr:spPr bwMode="auto">
        <a:xfrm>
          <a:off x="0" y="18097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57" name="avatar">
          <a:extLst>
            <a:ext uri="{FF2B5EF4-FFF2-40B4-BE49-F238E27FC236}">
              <a16:creationId xmlns:a16="http://schemas.microsoft.com/office/drawing/2014/main" id="{00000000-0008-0000-0100-000039000000}"/>
            </a:ext>
          </a:extLst>
        </xdr:cNvPr>
        <xdr:cNvSpPr>
          <a:spLocks noChangeAspect="1" noChangeArrowheads="1"/>
        </xdr:cNvSpPr>
      </xdr:nvSpPr>
      <xdr:spPr bwMode="auto">
        <a:xfrm>
          <a:off x="0" y="18097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58" name="avatar">
          <a:extLst>
            <a:ext uri="{FF2B5EF4-FFF2-40B4-BE49-F238E27FC236}">
              <a16:creationId xmlns:a16="http://schemas.microsoft.com/office/drawing/2014/main" id="{00000000-0008-0000-0100-00003A000000}"/>
            </a:ext>
          </a:extLst>
        </xdr:cNvPr>
        <xdr:cNvSpPr>
          <a:spLocks noChangeAspect="1" noChangeArrowheads="1"/>
        </xdr:cNvSpPr>
      </xdr:nvSpPr>
      <xdr:spPr bwMode="auto">
        <a:xfrm>
          <a:off x="0" y="18097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59" name="avatar">
          <a:extLst>
            <a:ext uri="{FF2B5EF4-FFF2-40B4-BE49-F238E27FC236}">
              <a16:creationId xmlns:a16="http://schemas.microsoft.com/office/drawing/2014/main" id="{00000000-0008-0000-0100-00003B000000}"/>
            </a:ext>
          </a:extLst>
        </xdr:cNvPr>
        <xdr:cNvSpPr>
          <a:spLocks noChangeAspect="1" noChangeArrowheads="1"/>
        </xdr:cNvSpPr>
      </xdr:nvSpPr>
      <xdr:spPr bwMode="auto">
        <a:xfrm>
          <a:off x="0" y="18097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0" name="avatar">
          <a:extLst>
            <a:ext uri="{FF2B5EF4-FFF2-40B4-BE49-F238E27FC236}">
              <a16:creationId xmlns:a16="http://schemas.microsoft.com/office/drawing/2014/main" id="{00000000-0008-0000-0100-00003C000000}"/>
            </a:ext>
          </a:extLst>
        </xdr:cNvPr>
        <xdr:cNvSpPr>
          <a:spLocks noChangeAspect="1" noChangeArrowheads="1"/>
        </xdr:cNvSpPr>
      </xdr:nvSpPr>
      <xdr:spPr bwMode="auto">
        <a:xfrm>
          <a:off x="0" y="18097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1" name="avatar">
          <a:extLst>
            <a:ext uri="{FF2B5EF4-FFF2-40B4-BE49-F238E27FC236}">
              <a16:creationId xmlns:a16="http://schemas.microsoft.com/office/drawing/2014/main" id="{00000000-0008-0000-0100-00003D000000}"/>
            </a:ext>
          </a:extLst>
        </xdr:cNvPr>
        <xdr:cNvSpPr>
          <a:spLocks noChangeAspect="1" noChangeArrowheads="1"/>
        </xdr:cNvSpPr>
      </xdr:nvSpPr>
      <xdr:spPr bwMode="auto">
        <a:xfrm>
          <a:off x="0" y="18097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2" name="avatar">
          <a:extLst>
            <a:ext uri="{FF2B5EF4-FFF2-40B4-BE49-F238E27FC236}">
              <a16:creationId xmlns:a16="http://schemas.microsoft.com/office/drawing/2014/main" id="{00000000-0008-0000-0100-00003E000000}"/>
            </a:ext>
          </a:extLst>
        </xdr:cNvPr>
        <xdr:cNvSpPr>
          <a:spLocks noChangeAspect="1" noChangeArrowheads="1"/>
        </xdr:cNvSpPr>
      </xdr:nvSpPr>
      <xdr:spPr bwMode="auto">
        <a:xfrm>
          <a:off x="0" y="18097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3" name="avatar">
          <a:extLst>
            <a:ext uri="{FF2B5EF4-FFF2-40B4-BE49-F238E27FC236}">
              <a16:creationId xmlns:a16="http://schemas.microsoft.com/office/drawing/2014/main" id="{00000000-0008-0000-0100-00003F000000}"/>
            </a:ext>
          </a:extLst>
        </xdr:cNvPr>
        <xdr:cNvSpPr>
          <a:spLocks noChangeAspect="1" noChangeArrowheads="1"/>
        </xdr:cNvSpPr>
      </xdr:nvSpPr>
      <xdr:spPr bwMode="auto">
        <a:xfrm>
          <a:off x="0" y="18097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4" name="avatar">
          <a:extLst>
            <a:ext uri="{FF2B5EF4-FFF2-40B4-BE49-F238E27FC236}">
              <a16:creationId xmlns:a16="http://schemas.microsoft.com/office/drawing/2014/main" id="{00000000-0008-0000-0100-000040000000}"/>
            </a:ext>
          </a:extLst>
        </xdr:cNvPr>
        <xdr:cNvSpPr>
          <a:spLocks noChangeAspect="1" noChangeArrowheads="1"/>
        </xdr:cNvSpPr>
      </xdr:nvSpPr>
      <xdr:spPr bwMode="auto">
        <a:xfrm>
          <a:off x="0" y="19716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5" name="avatar">
          <a:extLst>
            <a:ext uri="{FF2B5EF4-FFF2-40B4-BE49-F238E27FC236}">
              <a16:creationId xmlns:a16="http://schemas.microsoft.com/office/drawing/2014/main" id="{00000000-0008-0000-0100-000041000000}"/>
            </a:ext>
          </a:extLst>
        </xdr:cNvPr>
        <xdr:cNvSpPr>
          <a:spLocks noChangeAspect="1" noChangeArrowheads="1"/>
        </xdr:cNvSpPr>
      </xdr:nvSpPr>
      <xdr:spPr bwMode="auto">
        <a:xfrm>
          <a:off x="0" y="19716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 name="avatar">
          <a:extLst>
            <a:ext uri="{FF2B5EF4-FFF2-40B4-BE49-F238E27FC236}">
              <a16:creationId xmlns:a16="http://schemas.microsoft.com/office/drawing/2014/main" id="{00000000-0008-0000-0100-000042000000}"/>
            </a:ext>
          </a:extLst>
        </xdr:cNvPr>
        <xdr:cNvSpPr>
          <a:spLocks noChangeAspect="1" noChangeArrowheads="1"/>
        </xdr:cNvSpPr>
      </xdr:nvSpPr>
      <xdr:spPr bwMode="auto">
        <a:xfrm>
          <a:off x="0" y="19716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 name="avatar">
          <a:extLst>
            <a:ext uri="{FF2B5EF4-FFF2-40B4-BE49-F238E27FC236}">
              <a16:creationId xmlns:a16="http://schemas.microsoft.com/office/drawing/2014/main" id="{00000000-0008-0000-0100-000043000000}"/>
            </a:ext>
          </a:extLst>
        </xdr:cNvPr>
        <xdr:cNvSpPr>
          <a:spLocks noChangeAspect="1" noChangeArrowheads="1"/>
        </xdr:cNvSpPr>
      </xdr:nvSpPr>
      <xdr:spPr bwMode="auto">
        <a:xfrm>
          <a:off x="0" y="19716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8" name="avatar">
          <a:extLst>
            <a:ext uri="{FF2B5EF4-FFF2-40B4-BE49-F238E27FC236}">
              <a16:creationId xmlns:a16="http://schemas.microsoft.com/office/drawing/2014/main" id="{00000000-0008-0000-0100-000044000000}"/>
            </a:ext>
          </a:extLst>
        </xdr:cNvPr>
        <xdr:cNvSpPr>
          <a:spLocks noChangeAspect="1" noChangeArrowheads="1"/>
        </xdr:cNvSpPr>
      </xdr:nvSpPr>
      <xdr:spPr bwMode="auto">
        <a:xfrm>
          <a:off x="0" y="19716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9" name="avatar">
          <a:extLst>
            <a:ext uri="{FF2B5EF4-FFF2-40B4-BE49-F238E27FC236}">
              <a16:creationId xmlns:a16="http://schemas.microsoft.com/office/drawing/2014/main" id="{00000000-0008-0000-0100-000045000000}"/>
            </a:ext>
          </a:extLst>
        </xdr:cNvPr>
        <xdr:cNvSpPr>
          <a:spLocks noChangeAspect="1" noChangeArrowheads="1"/>
        </xdr:cNvSpPr>
      </xdr:nvSpPr>
      <xdr:spPr bwMode="auto">
        <a:xfrm>
          <a:off x="0" y="19716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70" name="avatar">
          <a:extLst>
            <a:ext uri="{FF2B5EF4-FFF2-40B4-BE49-F238E27FC236}">
              <a16:creationId xmlns:a16="http://schemas.microsoft.com/office/drawing/2014/main" id="{00000000-0008-0000-0100-000046000000}"/>
            </a:ext>
          </a:extLst>
        </xdr:cNvPr>
        <xdr:cNvSpPr>
          <a:spLocks noChangeAspect="1" noChangeArrowheads="1"/>
        </xdr:cNvSpPr>
      </xdr:nvSpPr>
      <xdr:spPr bwMode="auto">
        <a:xfrm>
          <a:off x="0" y="19716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71" name="avatar">
          <a:extLst>
            <a:ext uri="{FF2B5EF4-FFF2-40B4-BE49-F238E27FC236}">
              <a16:creationId xmlns:a16="http://schemas.microsoft.com/office/drawing/2014/main" id="{00000000-0008-0000-0100-000047000000}"/>
            </a:ext>
          </a:extLst>
        </xdr:cNvPr>
        <xdr:cNvSpPr>
          <a:spLocks noChangeAspect="1" noChangeArrowheads="1"/>
        </xdr:cNvSpPr>
      </xdr:nvSpPr>
      <xdr:spPr bwMode="auto">
        <a:xfrm>
          <a:off x="0" y="19716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72" name="avatar">
          <a:extLst>
            <a:ext uri="{FF2B5EF4-FFF2-40B4-BE49-F238E27FC236}">
              <a16:creationId xmlns:a16="http://schemas.microsoft.com/office/drawing/2014/main" id="{00000000-0008-0000-0100-000048000000}"/>
            </a:ext>
          </a:extLst>
        </xdr:cNvPr>
        <xdr:cNvSpPr>
          <a:spLocks noChangeAspect="1" noChangeArrowheads="1"/>
        </xdr:cNvSpPr>
      </xdr:nvSpPr>
      <xdr:spPr bwMode="auto">
        <a:xfrm>
          <a:off x="0" y="2133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73" name="avatar">
          <a:extLst>
            <a:ext uri="{FF2B5EF4-FFF2-40B4-BE49-F238E27FC236}">
              <a16:creationId xmlns:a16="http://schemas.microsoft.com/office/drawing/2014/main" id="{00000000-0008-0000-0100-000049000000}"/>
            </a:ext>
          </a:extLst>
        </xdr:cNvPr>
        <xdr:cNvSpPr>
          <a:spLocks noChangeAspect="1" noChangeArrowheads="1"/>
        </xdr:cNvSpPr>
      </xdr:nvSpPr>
      <xdr:spPr bwMode="auto">
        <a:xfrm>
          <a:off x="0" y="2133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74" name="avatar">
          <a:extLst>
            <a:ext uri="{FF2B5EF4-FFF2-40B4-BE49-F238E27FC236}">
              <a16:creationId xmlns:a16="http://schemas.microsoft.com/office/drawing/2014/main" id="{00000000-0008-0000-0100-00004A000000}"/>
            </a:ext>
          </a:extLst>
        </xdr:cNvPr>
        <xdr:cNvSpPr>
          <a:spLocks noChangeAspect="1" noChangeArrowheads="1"/>
        </xdr:cNvSpPr>
      </xdr:nvSpPr>
      <xdr:spPr bwMode="auto">
        <a:xfrm>
          <a:off x="0" y="2133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75" name="avatar">
          <a:extLst>
            <a:ext uri="{FF2B5EF4-FFF2-40B4-BE49-F238E27FC236}">
              <a16:creationId xmlns:a16="http://schemas.microsoft.com/office/drawing/2014/main" id="{00000000-0008-0000-0100-00004B000000}"/>
            </a:ext>
          </a:extLst>
        </xdr:cNvPr>
        <xdr:cNvSpPr>
          <a:spLocks noChangeAspect="1" noChangeArrowheads="1"/>
        </xdr:cNvSpPr>
      </xdr:nvSpPr>
      <xdr:spPr bwMode="auto">
        <a:xfrm>
          <a:off x="0" y="2133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76" name="avatar">
          <a:extLst>
            <a:ext uri="{FF2B5EF4-FFF2-40B4-BE49-F238E27FC236}">
              <a16:creationId xmlns:a16="http://schemas.microsoft.com/office/drawing/2014/main" id="{00000000-0008-0000-0100-00004C000000}"/>
            </a:ext>
          </a:extLst>
        </xdr:cNvPr>
        <xdr:cNvSpPr>
          <a:spLocks noChangeAspect="1" noChangeArrowheads="1"/>
        </xdr:cNvSpPr>
      </xdr:nvSpPr>
      <xdr:spPr bwMode="auto">
        <a:xfrm>
          <a:off x="0" y="2133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77" name="avatar">
          <a:extLst>
            <a:ext uri="{FF2B5EF4-FFF2-40B4-BE49-F238E27FC236}">
              <a16:creationId xmlns:a16="http://schemas.microsoft.com/office/drawing/2014/main" id="{00000000-0008-0000-0100-00004D000000}"/>
            </a:ext>
          </a:extLst>
        </xdr:cNvPr>
        <xdr:cNvSpPr>
          <a:spLocks noChangeAspect="1" noChangeArrowheads="1"/>
        </xdr:cNvSpPr>
      </xdr:nvSpPr>
      <xdr:spPr bwMode="auto">
        <a:xfrm>
          <a:off x="0" y="2133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78" name="avatar">
          <a:extLst>
            <a:ext uri="{FF2B5EF4-FFF2-40B4-BE49-F238E27FC236}">
              <a16:creationId xmlns:a16="http://schemas.microsoft.com/office/drawing/2014/main" id="{00000000-0008-0000-0100-00004E000000}"/>
            </a:ext>
          </a:extLst>
        </xdr:cNvPr>
        <xdr:cNvSpPr>
          <a:spLocks noChangeAspect="1" noChangeArrowheads="1"/>
        </xdr:cNvSpPr>
      </xdr:nvSpPr>
      <xdr:spPr bwMode="auto">
        <a:xfrm>
          <a:off x="0" y="2133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79" name="avatar">
          <a:extLst>
            <a:ext uri="{FF2B5EF4-FFF2-40B4-BE49-F238E27FC236}">
              <a16:creationId xmlns:a16="http://schemas.microsoft.com/office/drawing/2014/main" id="{00000000-0008-0000-0100-00004F000000}"/>
            </a:ext>
          </a:extLst>
        </xdr:cNvPr>
        <xdr:cNvSpPr>
          <a:spLocks noChangeAspect="1" noChangeArrowheads="1"/>
        </xdr:cNvSpPr>
      </xdr:nvSpPr>
      <xdr:spPr bwMode="auto">
        <a:xfrm>
          <a:off x="0" y="2133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80" name="avatar">
          <a:extLst>
            <a:ext uri="{FF2B5EF4-FFF2-40B4-BE49-F238E27FC236}">
              <a16:creationId xmlns:a16="http://schemas.microsoft.com/office/drawing/2014/main" id="{00000000-0008-0000-0100-000050000000}"/>
            </a:ext>
          </a:extLst>
        </xdr:cNvPr>
        <xdr:cNvSpPr>
          <a:spLocks noChangeAspect="1" noChangeArrowheads="1"/>
        </xdr:cNvSpPr>
      </xdr:nvSpPr>
      <xdr:spPr bwMode="auto">
        <a:xfrm>
          <a:off x="0" y="13239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81" name="avatar">
          <a:extLst>
            <a:ext uri="{FF2B5EF4-FFF2-40B4-BE49-F238E27FC236}">
              <a16:creationId xmlns:a16="http://schemas.microsoft.com/office/drawing/2014/main" id="{00000000-0008-0000-0100-000051000000}"/>
            </a:ext>
          </a:extLst>
        </xdr:cNvPr>
        <xdr:cNvSpPr>
          <a:spLocks noChangeAspect="1" noChangeArrowheads="1"/>
        </xdr:cNvSpPr>
      </xdr:nvSpPr>
      <xdr:spPr bwMode="auto">
        <a:xfrm>
          <a:off x="0" y="13239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82" name="avatar">
          <a:extLst>
            <a:ext uri="{FF2B5EF4-FFF2-40B4-BE49-F238E27FC236}">
              <a16:creationId xmlns:a16="http://schemas.microsoft.com/office/drawing/2014/main" id="{00000000-0008-0000-0100-000052000000}"/>
            </a:ext>
          </a:extLst>
        </xdr:cNvPr>
        <xdr:cNvSpPr>
          <a:spLocks noChangeAspect="1" noChangeArrowheads="1"/>
        </xdr:cNvSpPr>
      </xdr:nvSpPr>
      <xdr:spPr bwMode="auto">
        <a:xfrm>
          <a:off x="0" y="13239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83" name="avatar">
          <a:extLst>
            <a:ext uri="{FF2B5EF4-FFF2-40B4-BE49-F238E27FC236}">
              <a16:creationId xmlns:a16="http://schemas.microsoft.com/office/drawing/2014/main" id="{00000000-0008-0000-0100-000053000000}"/>
            </a:ext>
          </a:extLst>
        </xdr:cNvPr>
        <xdr:cNvSpPr>
          <a:spLocks noChangeAspect="1" noChangeArrowheads="1"/>
        </xdr:cNvSpPr>
      </xdr:nvSpPr>
      <xdr:spPr bwMode="auto">
        <a:xfrm>
          <a:off x="0" y="13239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84" name="avatar">
          <a:extLst>
            <a:ext uri="{FF2B5EF4-FFF2-40B4-BE49-F238E27FC236}">
              <a16:creationId xmlns:a16="http://schemas.microsoft.com/office/drawing/2014/main" id="{00000000-0008-0000-0100-000054000000}"/>
            </a:ext>
          </a:extLst>
        </xdr:cNvPr>
        <xdr:cNvSpPr>
          <a:spLocks noChangeAspect="1" noChangeArrowheads="1"/>
        </xdr:cNvSpPr>
      </xdr:nvSpPr>
      <xdr:spPr bwMode="auto">
        <a:xfrm>
          <a:off x="0" y="13239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85" name="avatar">
          <a:extLst>
            <a:ext uri="{FF2B5EF4-FFF2-40B4-BE49-F238E27FC236}">
              <a16:creationId xmlns:a16="http://schemas.microsoft.com/office/drawing/2014/main" id="{00000000-0008-0000-0100-000055000000}"/>
            </a:ext>
          </a:extLst>
        </xdr:cNvPr>
        <xdr:cNvSpPr>
          <a:spLocks noChangeAspect="1" noChangeArrowheads="1"/>
        </xdr:cNvSpPr>
      </xdr:nvSpPr>
      <xdr:spPr bwMode="auto">
        <a:xfrm>
          <a:off x="0" y="13239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86" name="avatar">
          <a:extLst>
            <a:ext uri="{FF2B5EF4-FFF2-40B4-BE49-F238E27FC236}">
              <a16:creationId xmlns:a16="http://schemas.microsoft.com/office/drawing/2014/main" id="{00000000-0008-0000-0100-000056000000}"/>
            </a:ext>
          </a:extLst>
        </xdr:cNvPr>
        <xdr:cNvSpPr>
          <a:spLocks noChangeAspect="1" noChangeArrowheads="1"/>
        </xdr:cNvSpPr>
      </xdr:nvSpPr>
      <xdr:spPr bwMode="auto">
        <a:xfrm>
          <a:off x="0" y="13239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87" name="avatar">
          <a:extLst>
            <a:ext uri="{FF2B5EF4-FFF2-40B4-BE49-F238E27FC236}">
              <a16:creationId xmlns:a16="http://schemas.microsoft.com/office/drawing/2014/main" id="{00000000-0008-0000-0100-000057000000}"/>
            </a:ext>
          </a:extLst>
        </xdr:cNvPr>
        <xdr:cNvSpPr>
          <a:spLocks noChangeAspect="1" noChangeArrowheads="1"/>
        </xdr:cNvSpPr>
      </xdr:nvSpPr>
      <xdr:spPr bwMode="auto">
        <a:xfrm>
          <a:off x="0" y="13239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88" name="avatar">
          <a:extLst>
            <a:ext uri="{FF2B5EF4-FFF2-40B4-BE49-F238E27FC236}">
              <a16:creationId xmlns:a16="http://schemas.microsoft.com/office/drawing/2014/main" id="{00000000-0008-0000-0100-000058000000}"/>
            </a:ext>
          </a:extLst>
        </xdr:cNvPr>
        <xdr:cNvSpPr>
          <a:spLocks noChangeAspect="1" noChangeArrowheads="1"/>
        </xdr:cNvSpPr>
      </xdr:nvSpPr>
      <xdr:spPr bwMode="auto">
        <a:xfrm>
          <a:off x="0" y="14859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89" name="avatar">
          <a:extLst>
            <a:ext uri="{FF2B5EF4-FFF2-40B4-BE49-F238E27FC236}">
              <a16:creationId xmlns:a16="http://schemas.microsoft.com/office/drawing/2014/main" id="{00000000-0008-0000-0100-000059000000}"/>
            </a:ext>
          </a:extLst>
        </xdr:cNvPr>
        <xdr:cNvSpPr>
          <a:spLocks noChangeAspect="1" noChangeArrowheads="1"/>
        </xdr:cNvSpPr>
      </xdr:nvSpPr>
      <xdr:spPr bwMode="auto">
        <a:xfrm>
          <a:off x="0" y="14859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90" name="avatar">
          <a:extLst>
            <a:ext uri="{FF2B5EF4-FFF2-40B4-BE49-F238E27FC236}">
              <a16:creationId xmlns:a16="http://schemas.microsoft.com/office/drawing/2014/main" id="{00000000-0008-0000-0100-00005A000000}"/>
            </a:ext>
          </a:extLst>
        </xdr:cNvPr>
        <xdr:cNvSpPr>
          <a:spLocks noChangeAspect="1" noChangeArrowheads="1"/>
        </xdr:cNvSpPr>
      </xdr:nvSpPr>
      <xdr:spPr bwMode="auto">
        <a:xfrm>
          <a:off x="0" y="14859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91" name="avatar">
          <a:extLst>
            <a:ext uri="{FF2B5EF4-FFF2-40B4-BE49-F238E27FC236}">
              <a16:creationId xmlns:a16="http://schemas.microsoft.com/office/drawing/2014/main" id="{00000000-0008-0000-0100-00005B000000}"/>
            </a:ext>
          </a:extLst>
        </xdr:cNvPr>
        <xdr:cNvSpPr>
          <a:spLocks noChangeAspect="1" noChangeArrowheads="1"/>
        </xdr:cNvSpPr>
      </xdr:nvSpPr>
      <xdr:spPr bwMode="auto">
        <a:xfrm>
          <a:off x="0" y="14859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92" name="avatar">
          <a:extLst>
            <a:ext uri="{FF2B5EF4-FFF2-40B4-BE49-F238E27FC236}">
              <a16:creationId xmlns:a16="http://schemas.microsoft.com/office/drawing/2014/main" id="{00000000-0008-0000-0100-00005C000000}"/>
            </a:ext>
          </a:extLst>
        </xdr:cNvPr>
        <xdr:cNvSpPr>
          <a:spLocks noChangeAspect="1" noChangeArrowheads="1"/>
        </xdr:cNvSpPr>
      </xdr:nvSpPr>
      <xdr:spPr bwMode="auto">
        <a:xfrm>
          <a:off x="0" y="14859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93" name="avatar">
          <a:extLst>
            <a:ext uri="{FF2B5EF4-FFF2-40B4-BE49-F238E27FC236}">
              <a16:creationId xmlns:a16="http://schemas.microsoft.com/office/drawing/2014/main" id="{00000000-0008-0000-0100-00005D000000}"/>
            </a:ext>
          </a:extLst>
        </xdr:cNvPr>
        <xdr:cNvSpPr>
          <a:spLocks noChangeAspect="1" noChangeArrowheads="1"/>
        </xdr:cNvSpPr>
      </xdr:nvSpPr>
      <xdr:spPr bwMode="auto">
        <a:xfrm>
          <a:off x="0" y="14859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94" name="avatar">
          <a:extLst>
            <a:ext uri="{FF2B5EF4-FFF2-40B4-BE49-F238E27FC236}">
              <a16:creationId xmlns:a16="http://schemas.microsoft.com/office/drawing/2014/main" id="{00000000-0008-0000-0100-00005E000000}"/>
            </a:ext>
          </a:extLst>
        </xdr:cNvPr>
        <xdr:cNvSpPr>
          <a:spLocks noChangeAspect="1" noChangeArrowheads="1"/>
        </xdr:cNvSpPr>
      </xdr:nvSpPr>
      <xdr:spPr bwMode="auto">
        <a:xfrm>
          <a:off x="0" y="14859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95" name="avatar">
          <a:extLst>
            <a:ext uri="{FF2B5EF4-FFF2-40B4-BE49-F238E27FC236}">
              <a16:creationId xmlns:a16="http://schemas.microsoft.com/office/drawing/2014/main" id="{00000000-0008-0000-0100-00005F000000}"/>
            </a:ext>
          </a:extLst>
        </xdr:cNvPr>
        <xdr:cNvSpPr>
          <a:spLocks noChangeAspect="1" noChangeArrowheads="1"/>
        </xdr:cNvSpPr>
      </xdr:nvSpPr>
      <xdr:spPr bwMode="auto">
        <a:xfrm>
          <a:off x="0" y="14859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96" name="avatar">
          <a:extLst>
            <a:ext uri="{FF2B5EF4-FFF2-40B4-BE49-F238E27FC236}">
              <a16:creationId xmlns:a16="http://schemas.microsoft.com/office/drawing/2014/main" id="{00000000-0008-0000-0100-000060000000}"/>
            </a:ext>
          </a:extLst>
        </xdr:cNvPr>
        <xdr:cNvSpPr>
          <a:spLocks noChangeAspect="1" noChangeArrowheads="1"/>
        </xdr:cNvSpPr>
      </xdr:nvSpPr>
      <xdr:spPr bwMode="auto">
        <a:xfrm>
          <a:off x="0" y="229552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97" name="avatar">
          <a:extLst>
            <a:ext uri="{FF2B5EF4-FFF2-40B4-BE49-F238E27FC236}">
              <a16:creationId xmlns:a16="http://schemas.microsoft.com/office/drawing/2014/main" id="{00000000-0008-0000-0100-000061000000}"/>
            </a:ext>
          </a:extLst>
        </xdr:cNvPr>
        <xdr:cNvSpPr>
          <a:spLocks noChangeAspect="1" noChangeArrowheads="1"/>
        </xdr:cNvSpPr>
      </xdr:nvSpPr>
      <xdr:spPr bwMode="auto">
        <a:xfrm>
          <a:off x="0" y="22955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98" name="avatar">
          <a:extLst>
            <a:ext uri="{FF2B5EF4-FFF2-40B4-BE49-F238E27FC236}">
              <a16:creationId xmlns:a16="http://schemas.microsoft.com/office/drawing/2014/main" id="{00000000-0008-0000-0100-000062000000}"/>
            </a:ext>
          </a:extLst>
        </xdr:cNvPr>
        <xdr:cNvSpPr>
          <a:spLocks noChangeAspect="1" noChangeArrowheads="1"/>
        </xdr:cNvSpPr>
      </xdr:nvSpPr>
      <xdr:spPr bwMode="auto">
        <a:xfrm>
          <a:off x="0" y="229552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99" name="avatar">
          <a:extLst>
            <a:ext uri="{FF2B5EF4-FFF2-40B4-BE49-F238E27FC236}">
              <a16:creationId xmlns:a16="http://schemas.microsoft.com/office/drawing/2014/main" id="{00000000-0008-0000-0100-000063000000}"/>
            </a:ext>
          </a:extLst>
        </xdr:cNvPr>
        <xdr:cNvSpPr>
          <a:spLocks noChangeAspect="1" noChangeArrowheads="1"/>
        </xdr:cNvSpPr>
      </xdr:nvSpPr>
      <xdr:spPr bwMode="auto">
        <a:xfrm>
          <a:off x="0" y="229552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100" name="avatar">
          <a:extLst>
            <a:ext uri="{FF2B5EF4-FFF2-40B4-BE49-F238E27FC236}">
              <a16:creationId xmlns:a16="http://schemas.microsoft.com/office/drawing/2014/main" id="{00000000-0008-0000-0100-000064000000}"/>
            </a:ext>
          </a:extLst>
        </xdr:cNvPr>
        <xdr:cNvSpPr>
          <a:spLocks noChangeAspect="1" noChangeArrowheads="1"/>
        </xdr:cNvSpPr>
      </xdr:nvSpPr>
      <xdr:spPr bwMode="auto">
        <a:xfrm>
          <a:off x="0" y="229552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101" name="avatar">
          <a:extLst>
            <a:ext uri="{FF2B5EF4-FFF2-40B4-BE49-F238E27FC236}">
              <a16:creationId xmlns:a16="http://schemas.microsoft.com/office/drawing/2014/main" id="{00000000-0008-0000-0100-000065000000}"/>
            </a:ext>
          </a:extLst>
        </xdr:cNvPr>
        <xdr:cNvSpPr>
          <a:spLocks noChangeAspect="1" noChangeArrowheads="1"/>
        </xdr:cNvSpPr>
      </xdr:nvSpPr>
      <xdr:spPr bwMode="auto">
        <a:xfrm>
          <a:off x="0" y="22955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102" name="avatar">
          <a:extLst>
            <a:ext uri="{FF2B5EF4-FFF2-40B4-BE49-F238E27FC236}">
              <a16:creationId xmlns:a16="http://schemas.microsoft.com/office/drawing/2014/main" id="{00000000-0008-0000-0100-000066000000}"/>
            </a:ext>
          </a:extLst>
        </xdr:cNvPr>
        <xdr:cNvSpPr>
          <a:spLocks noChangeAspect="1" noChangeArrowheads="1"/>
        </xdr:cNvSpPr>
      </xdr:nvSpPr>
      <xdr:spPr bwMode="auto">
        <a:xfrm>
          <a:off x="0" y="229552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103" name="avatar">
          <a:extLst>
            <a:ext uri="{FF2B5EF4-FFF2-40B4-BE49-F238E27FC236}">
              <a16:creationId xmlns:a16="http://schemas.microsoft.com/office/drawing/2014/main" id="{00000000-0008-0000-0100-000067000000}"/>
            </a:ext>
          </a:extLst>
        </xdr:cNvPr>
        <xdr:cNvSpPr>
          <a:spLocks noChangeAspect="1" noChangeArrowheads="1"/>
        </xdr:cNvSpPr>
      </xdr:nvSpPr>
      <xdr:spPr bwMode="auto">
        <a:xfrm>
          <a:off x="0" y="22955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104" name="avatar">
          <a:extLst>
            <a:ext uri="{FF2B5EF4-FFF2-40B4-BE49-F238E27FC236}">
              <a16:creationId xmlns:a16="http://schemas.microsoft.com/office/drawing/2014/main" id="{00000000-0008-0000-0100-000068000000}"/>
            </a:ext>
          </a:extLst>
        </xdr:cNvPr>
        <xdr:cNvSpPr>
          <a:spLocks noChangeAspect="1" noChangeArrowheads="1"/>
        </xdr:cNvSpPr>
      </xdr:nvSpPr>
      <xdr:spPr bwMode="auto">
        <a:xfrm>
          <a:off x="0" y="229552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105" name="avatar">
          <a:extLst>
            <a:ext uri="{FF2B5EF4-FFF2-40B4-BE49-F238E27FC236}">
              <a16:creationId xmlns:a16="http://schemas.microsoft.com/office/drawing/2014/main" id="{00000000-0008-0000-0100-000069000000}"/>
            </a:ext>
          </a:extLst>
        </xdr:cNvPr>
        <xdr:cNvSpPr>
          <a:spLocks noChangeAspect="1" noChangeArrowheads="1"/>
        </xdr:cNvSpPr>
      </xdr:nvSpPr>
      <xdr:spPr bwMode="auto">
        <a:xfrm>
          <a:off x="0" y="22955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106" name="avatar">
          <a:extLst>
            <a:ext uri="{FF2B5EF4-FFF2-40B4-BE49-F238E27FC236}">
              <a16:creationId xmlns:a16="http://schemas.microsoft.com/office/drawing/2014/main" id="{00000000-0008-0000-0100-00006A000000}"/>
            </a:ext>
          </a:extLst>
        </xdr:cNvPr>
        <xdr:cNvSpPr>
          <a:spLocks noChangeAspect="1" noChangeArrowheads="1"/>
        </xdr:cNvSpPr>
      </xdr:nvSpPr>
      <xdr:spPr bwMode="auto">
        <a:xfrm>
          <a:off x="0" y="229552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107" name="avatar">
          <a:extLst>
            <a:ext uri="{FF2B5EF4-FFF2-40B4-BE49-F238E27FC236}">
              <a16:creationId xmlns:a16="http://schemas.microsoft.com/office/drawing/2014/main" id="{00000000-0008-0000-0100-00006B000000}"/>
            </a:ext>
          </a:extLst>
        </xdr:cNvPr>
        <xdr:cNvSpPr>
          <a:spLocks noChangeAspect="1" noChangeArrowheads="1"/>
        </xdr:cNvSpPr>
      </xdr:nvSpPr>
      <xdr:spPr bwMode="auto">
        <a:xfrm>
          <a:off x="0" y="229552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108" name="avatar">
          <a:extLst>
            <a:ext uri="{FF2B5EF4-FFF2-40B4-BE49-F238E27FC236}">
              <a16:creationId xmlns:a16="http://schemas.microsoft.com/office/drawing/2014/main" id="{00000000-0008-0000-0100-00006C000000}"/>
            </a:ext>
          </a:extLst>
        </xdr:cNvPr>
        <xdr:cNvSpPr>
          <a:spLocks noChangeAspect="1" noChangeArrowheads="1"/>
        </xdr:cNvSpPr>
      </xdr:nvSpPr>
      <xdr:spPr bwMode="auto">
        <a:xfrm>
          <a:off x="0" y="229552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109" name="avatar">
          <a:extLst>
            <a:ext uri="{FF2B5EF4-FFF2-40B4-BE49-F238E27FC236}">
              <a16:creationId xmlns:a16="http://schemas.microsoft.com/office/drawing/2014/main" id="{00000000-0008-0000-0100-00006D000000}"/>
            </a:ext>
          </a:extLst>
        </xdr:cNvPr>
        <xdr:cNvSpPr>
          <a:spLocks noChangeAspect="1" noChangeArrowheads="1"/>
        </xdr:cNvSpPr>
      </xdr:nvSpPr>
      <xdr:spPr bwMode="auto">
        <a:xfrm>
          <a:off x="0" y="22955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110" name="avatar">
          <a:extLst>
            <a:ext uri="{FF2B5EF4-FFF2-40B4-BE49-F238E27FC236}">
              <a16:creationId xmlns:a16="http://schemas.microsoft.com/office/drawing/2014/main" id="{00000000-0008-0000-0100-00006E000000}"/>
            </a:ext>
          </a:extLst>
        </xdr:cNvPr>
        <xdr:cNvSpPr>
          <a:spLocks noChangeAspect="1" noChangeArrowheads="1"/>
        </xdr:cNvSpPr>
      </xdr:nvSpPr>
      <xdr:spPr bwMode="auto">
        <a:xfrm>
          <a:off x="0" y="229552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111" name="avatar">
          <a:extLst>
            <a:ext uri="{FF2B5EF4-FFF2-40B4-BE49-F238E27FC236}">
              <a16:creationId xmlns:a16="http://schemas.microsoft.com/office/drawing/2014/main" id="{00000000-0008-0000-0100-00006F000000}"/>
            </a:ext>
          </a:extLst>
        </xdr:cNvPr>
        <xdr:cNvSpPr>
          <a:spLocks noChangeAspect="1" noChangeArrowheads="1"/>
        </xdr:cNvSpPr>
      </xdr:nvSpPr>
      <xdr:spPr bwMode="auto">
        <a:xfrm>
          <a:off x="0" y="22955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112" name="avatar">
          <a:extLst>
            <a:ext uri="{FF2B5EF4-FFF2-40B4-BE49-F238E27FC236}">
              <a16:creationId xmlns:a16="http://schemas.microsoft.com/office/drawing/2014/main" id="{00000000-0008-0000-0100-000070000000}"/>
            </a:ext>
          </a:extLst>
        </xdr:cNvPr>
        <xdr:cNvSpPr>
          <a:spLocks noChangeAspect="1" noChangeArrowheads="1"/>
        </xdr:cNvSpPr>
      </xdr:nvSpPr>
      <xdr:spPr bwMode="auto">
        <a:xfrm>
          <a:off x="0" y="2457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113" name="avatar">
          <a:extLst>
            <a:ext uri="{FF2B5EF4-FFF2-40B4-BE49-F238E27FC236}">
              <a16:creationId xmlns:a16="http://schemas.microsoft.com/office/drawing/2014/main" id="{00000000-0008-0000-0100-000071000000}"/>
            </a:ext>
          </a:extLst>
        </xdr:cNvPr>
        <xdr:cNvSpPr>
          <a:spLocks noChangeAspect="1" noChangeArrowheads="1"/>
        </xdr:cNvSpPr>
      </xdr:nvSpPr>
      <xdr:spPr bwMode="auto">
        <a:xfrm>
          <a:off x="0" y="2457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114" name="avatar">
          <a:extLst>
            <a:ext uri="{FF2B5EF4-FFF2-40B4-BE49-F238E27FC236}">
              <a16:creationId xmlns:a16="http://schemas.microsoft.com/office/drawing/2014/main" id="{00000000-0008-0000-0100-000072000000}"/>
            </a:ext>
          </a:extLst>
        </xdr:cNvPr>
        <xdr:cNvSpPr>
          <a:spLocks noChangeAspect="1" noChangeArrowheads="1"/>
        </xdr:cNvSpPr>
      </xdr:nvSpPr>
      <xdr:spPr bwMode="auto">
        <a:xfrm>
          <a:off x="0" y="24574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115" name="avatar">
          <a:extLst>
            <a:ext uri="{FF2B5EF4-FFF2-40B4-BE49-F238E27FC236}">
              <a16:creationId xmlns:a16="http://schemas.microsoft.com/office/drawing/2014/main" id="{00000000-0008-0000-0100-000073000000}"/>
            </a:ext>
          </a:extLst>
        </xdr:cNvPr>
        <xdr:cNvSpPr>
          <a:spLocks noChangeAspect="1" noChangeArrowheads="1"/>
        </xdr:cNvSpPr>
      </xdr:nvSpPr>
      <xdr:spPr bwMode="auto">
        <a:xfrm>
          <a:off x="0" y="24574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116" name="avatar">
          <a:extLst>
            <a:ext uri="{FF2B5EF4-FFF2-40B4-BE49-F238E27FC236}">
              <a16:creationId xmlns:a16="http://schemas.microsoft.com/office/drawing/2014/main" id="{00000000-0008-0000-0100-000074000000}"/>
            </a:ext>
          </a:extLst>
        </xdr:cNvPr>
        <xdr:cNvSpPr>
          <a:spLocks noChangeAspect="1" noChangeArrowheads="1"/>
        </xdr:cNvSpPr>
      </xdr:nvSpPr>
      <xdr:spPr bwMode="auto">
        <a:xfrm>
          <a:off x="0" y="2457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117" name="avatar">
          <a:extLst>
            <a:ext uri="{FF2B5EF4-FFF2-40B4-BE49-F238E27FC236}">
              <a16:creationId xmlns:a16="http://schemas.microsoft.com/office/drawing/2014/main" id="{00000000-0008-0000-0100-000075000000}"/>
            </a:ext>
          </a:extLst>
        </xdr:cNvPr>
        <xdr:cNvSpPr>
          <a:spLocks noChangeAspect="1" noChangeArrowheads="1"/>
        </xdr:cNvSpPr>
      </xdr:nvSpPr>
      <xdr:spPr bwMode="auto">
        <a:xfrm>
          <a:off x="0" y="2457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118" name="avatar">
          <a:extLst>
            <a:ext uri="{FF2B5EF4-FFF2-40B4-BE49-F238E27FC236}">
              <a16:creationId xmlns:a16="http://schemas.microsoft.com/office/drawing/2014/main" id="{00000000-0008-0000-0100-000076000000}"/>
            </a:ext>
          </a:extLst>
        </xdr:cNvPr>
        <xdr:cNvSpPr>
          <a:spLocks noChangeAspect="1" noChangeArrowheads="1"/>
        </xdr:cNvSpPr>
      </xdr:nvSpPr>
      <xdr:spPr bwMode="auto">
        <a:xfrm>
          <a:off x="0" y="24574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119" name="avatar">
          <a:extLst>
            <a:ext uri="{FF2B5EF4-FFF2-40B4-BE49-F238E27FC236}">
              <a16:creationId xmlns:a16="http://schemas.microsoft.com/office/drawing/2014/main" id="{00000000-0008-0000-0100-000077000000}"/>
            </a:ext>
          </a:extLst>
        </xdr:cNvPr>
        <xdr:cNvSpPr>
          <a:spLocks noChangeAspect="1" noChangeArrowheads="1"/>
        </xdr:cNvSpPr>
      </xdr:nvSpPr>
      <xdr:spPr bwMode="auto">
        <a:xfrm>
          <a:off x="0" y="2457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120" name="avatar">
          <a:extLst>
            <a:ext uri="{FF2B5EF4-FFF2-40B4-BE49-F238E27FC236}">
              <a16:creationId xmlns:a16="http://schemas.microsoft.com/office/drawing/2014/main" id="{00000000-0008-0000-0100-000078000000}"/>
            </a:ext>
          </a:extLst>
        </xdr:cNvPr>
        <xdr:cNvSpPr>
          <a:spLocks noChangeAspect="1" noChangeArrowheads="1"/>
        </xdr:cNvSpPr>
      </xdr:nvSpPr>
      <xdr:spPr bwMode="auto">
        <a:xfrm>
          <a:off x="0" y="2457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121" name="avatar">
          <a:extLst>
            <a:ext uri="{FF2B5EF4-FFF2-40B4-BE49-F238E27FC236}">
              <a16:creationId xmlns:a16="http://schemas.microsoft.com/office/drawing/2014/main" id="{00000000-0008-0000-0100-000079000000}"/>
            </a:ext>
          </a:extLst>
        </xdr:cNvPr>
        <xdr:cNvSpPr>
          <a:spLocks noChangeAspect="1" noChangeArrowheads="1"/>
        </xdr:cNvSpPr>
      </xdr:nvSpPr>
      <xdr:spPr bwMode="auto">
        <a:xfrm>
          <a:off x="0" y="2457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122" name="avatar">
          <a:extLst>
            <a:ext uri="{FF2B5EF4-FFF2-40B4-BE49-F238E27FC236}">
              <a16:creationId xmlns:a16="http://schemas.microsoft.com/office/drawing/2014/main" id="{00000000-0008-0000-0100-00007A000000}"/>
            </a:ext>
          </a:extLst>
        </xdr:cNvPr>
        <xdr:cNvSpPr>
          <a:spLocks noChangeAspect="1" noChangeArrowheads="1"/>
        </xdr:cNvSpPr>
      </xdr:nvSpPr>
      <xdr:spPr bwMode="auto">
        <a:xfrm>
          <a:off x="0" y="24574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123" name="avatar">
          <a:extLst>
            <a:ext uri="{FF2B5EF4-FFF2-40B4-BE49-F238E27FC236}">
              <a16:creationId xmlns:a16="http://schemas.microsoft.com/office/drawing/2014/main" id="{00000000-0008-0000-0100-00007B000000}"/>
            </a:ext>
          </a:extLst>
        </xdr:cNvPr>
        <xdr:cNvSpPr>
          <a:spLocks noChangeAspect="1" noChangeArrowheads="1"/>
        </xdr:cNvSpPr>
      </xdr:nvSpPr>
      <xdr:spPr bwMode="auto">
        <a:xfrm>
          <a:off x="0" y="24574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124" name="avatar">
          <a:extLst>
            <a:ext uri="{FF2B5EF4-FFF2-40B4-BE49-F238E27FC236}">
              <a16:creationId xmlns:a16="http://schemas.microsoft.com/office/drawing/2014/main" id="{00000000-0008-0000-0100-00007C000000}"/>
            </a:ext>
          </a:extLst>
        </xdr:cNvPr>
        <xdr:cNvSpPr>
          <a:spLocks noChangeAspect="1" noChangeArrowheads="1"/>
        </xdr:cNvSpPr>
      </xdr:nvSpPr>
      <xdr:spPr bwMode="auto">
        <a:xfrm>
          <a:off x="0" y="2457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125" name="avatar">
          <a:extLst>
            <a:ext uri="{FF2B5EF4-FFF2-40B4-BE49-F238E27FC236}">
              <a16:creationId xmlns:a16="http://schemas.microsoft.com/office/drawing/2014/main" id="{00000000-0008-0000-0100-00007D000000}"/>
            </a:ext>
          </a:extLst>
        </xdr:cNvPr>
        <xdr:cNvSpPr>
          <a:spLocks noChangeAspect="1" noChangeArrowheads="1"/>
        </xdr:cNvSpPr>
      </xdr:nvSpPr>
      <xdr:spPr bwMode="auto">
        <a:xfrm>
          <a:off x="0" y="2457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126" name="avatar">
          <a:extLst>
            <a:ext uri="{FF2B5EF4-FFF2-40B4-BE49-F238E27FC236}">
              <a16:creationId xmlns:a16="http://schemas.microsoft.com/office/drawing/2014/main" id="{00000000-0008-0000-0100-00007E000000}"/>
            </a:ext>
          </a:extLst>
        </xdr:cNvPr>
        <xdr:cNvSpPr>
          <a:spLocks noChangeAspect="1" noChangeArrowheads="1"/>
        </xdr:cNvSpPr>
      </xdr:nvSpPr>
      <xdr:spPr bwMode="auto">
        <a:xfrm>
          <a:off x="0" y="24574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127" name="avatar">
          <a:extLst>
            <a:ext uri="{FF2B5EF4-FFF2-40B4-BE49-F238E27FC236}">
              <a16:creationId xmlns:a16="http://schemas.microsoft.com/office/drawing/2014/main" id="{00000000-0008-0000-0100-00007F000000}"/>
            </a:ext>
          </a:extLst>
        </xdr:cNvPr>
        <xdr:cNvSpPr>
          <a:spLocks noChangeAspect="1" noChangeArrowheads="1"/>
        </xdr:cNvSpPr>
      </xdr:nvSpPr>
      <xdr:spPr bwMode="auto">
        <a:xfrm>
          <a:off x="0" y="2457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128" name="avatar">
          <a:extLst>
            <a:ext uri="{FF2B5EF4-FFF2-40B4-BE49-F238E27FC236}">
              <a16:creationId xmlns:a16="http://schemas.microsoft.com/office/drawing/2014/main" id="{00000000-0008-0000-0100-000080000000}"/>
            </a:ext>
          </a:extLst>
        </xdr:cNvPr>
        <xdr:cNvSpPr>
          <a:spLocks noChangeAspect="1" noChangeArrowheads="1"/>
        </xdr:cNvSpPr>
      </xdr:nvSpPr>
      <xdr:spPr bwMode="auto">
        <a:xfrm>
          <a:off x="0" y="2457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129" name="avatar">
          <a:extLst>
            <a:ext uri="{FF2B5EF4-FFF2-40B4-BE49-F238E27FC236}">
              <a16:creationId xmlns:a16="http://schemas.microsoft.com/office/drawing/2014/main" id="{00000000-0008-0000-0100-000081000000}"/>
            </a:ext>
          </a:extLst>
        </xdr:cNvPr>
        <xdr:cNvSpPr>
          <a:spLocks noChangeAspect="1" noChangeArrowheads="1"/>
        </xdr:cNvSpPr>
      </xdr:nvSpPr>
      <xdr:spPr bwMode="auto">
        <a:xfrm>
          <a:off x="0" y="2457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130" name="avatar">
          <a:extLst>
            <a:ext uri="{FF2B5EF4-FFF2-40B4-BE49-F238E27FC236}">
              <a16:creationId xmlns:a16="http://schemas.microsoft.com/office/drawing/2014/main" id="{00000000-0008-0000-0100-000082000000}"/>
            </a:ext>
          </a:extLst>
        </xdr:cNvPr>
        <xdr:cNvSpPr>
          <a:spLocks noChangeAspect="1" noChangeArrowheads="1"/>
        </xdr:cNvSpPr>
      </xdr:nvSpPr>
      <xdr:spPr bwMode="auto">
        <a:xfrm>
          <a:off x="0" y="24574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131" name="avatar">
          <a:extLst>
            <a:ext uri="{FF2B5EF4-FFF2-40B4-BE49-F238E27FC236}">
              <a16:creationId xmlns:a16="http://schemas.microsoft.com/office/drawing/2014/main" id="{00000000-0008-0000-0100-000083000000}"/>
            </a:ext>
          </a:extLst>
        </xdr:cNvPr>
        <xdr:cNvSpPr>
          <a:spLocks noChangeAspect="1" noChangeArrowheads="1"/>
        </xdr:cNvSpPr>
      </xdr:nvSpPr>
      <xdr:spPr bwMode="auto">
        <a:xfrm>
          <a:off x="0" y="24574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132" name="avatar">
          <a:extLst>
            <a:ext uri="{FF2B5EF4-FFF2-40B4-BE49-F238E27FC236}">
              <a16:creationId xmlns:a16="http://schemas.microsoft.com/office/drawing/2014/main" id="{00000000-0008-0000-0100-000084000000}"/>
            </a:ext>
          </a:extLst>
        </xdr:cNvPr>
        <xdr:cNvSpPr>
          <a:spLocks noChangeAspect="1" noChangeArrowheads="1"/>
        </xdr:cNvSpPr>
      </xdr:nvSpPr>
      <xdr:spPr bwMode="auto">
        <a:xfrm>
          <a:off x="0" y="2457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133" name="avatar">
          <a:extLst>
            <a:ext uri="{FF2B5EF4-FFF2-40B4-BE49-F238E27FC236}">
              <a16:creationId xmlns:a16="http://schemas.microsoft.com/office/drawing/2014/main" id="{00000000-0008-0000-0100-000085000000}"/>
            </a:ext>
          </a:extLst>
        </xdr:cNvPr>
        <xdr:cNvSpPr>
          <a:spLocks noChangeAspect="1" noChangeArrowheads="1"/>
        </xdr:cNvSpPr>
      </xdr:nvSpPr>
      <xdr:spPr bwMode="auto">
        <a:xfrm>
          <a:off x="0" y="2457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134" name="avatar">
          <a:extLst>
            <a:ext uri="{FF2B5EF4-FFF2-40B4-BE49-F238E27FC236}">
              <a16:creationId xmlns:a16="http://schemas.microsoft.com/office/drawing/2014/main" id="{00000000-0008-0000-0100-000086000000}"/>
            </a:ext>
          </a:extLst>
        </xdr:cNvPr>
        <xdr:cNvSpPr>
          <a:spLocks noChangeAspect="1" noChangeArrowheads="1"/>
        </xdr:cNvSpPr>
      </xdr:nvSpPr>
      <xdr:spPr bwMode="auto">
        <a:xfrm>
          <a:off x="0" y="24574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135" name="avatar">
          <a:extLst>
            <a:ext uri="{FF2B5EF4-FFF2-40B4-BE49-F238E27FC236}">
              <a16:creationId xmlns:a16="http://schemas.microsoft.com/office/drawing/2014/main" id="{00000000-0008-0000-0100-000087000000}"/>
            </a:ext>
          </a:extLst>
        </xdr:cNvPr>
        <xdr:cNvSpPr>
          <a:spLocks noChangeAspect="1" noChangeArrowheads="1"/>
        </xdr:cNvSpPr>
      </xdr:nvSpPr>
      <xdr:spPr bwMode="auto">
        <a:xfrm>
          <a:off x="0" y="2457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136" name="avatar">
          <a:extLst>
            <a:ext uri="{FF2B5EF4-FFF2-40B4-BE49-F238E27FC236}">
              <a16:creationId xmlns:a16="http://schemas.microsoft.com/office/drawing/2014/main" id="{00000000-0008-0000-0100-000088000000}"/>
            </a:ext>
          </a:extLst>
        </xdr:cNvPr>
        <xdr:cNvSpPr>
          <a:spLocks noChangeAspect="1" noChangeArrowheads="1"/>
        </xdr:cNvSpPr>
      </xdr:nvSpPr>
      <xdr:spPr bwMode="auto">
        <a:xfrm>
          <a:off x="0" y="2457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137" name="avatar">
          <a:extLst>
            <a:ext uri="{FF2B5EF4-FFF2-40B4-BE49-F238E27FC236}">
              <a16:creationId xmlns:a16="http://schemas.microsoft.com/office/drawing/2014/main" id="{00000000-0008-0000-0100-000089000000}"/>
            </a:ext>
          </a:extLst>
        </xdr:cNvPr>
        <xdr:cNvSpPr>
          <a:spLocks noChangeAspect="1" noChangeArrowheads="1"/>
        </xdr:cNvSpPr>
      </xdr:nvSpPr>
      <xdr:spPr bwMode="auto">
        <a:xfrm>
          <a:off x="0" y="2457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138" name="avatar">
          <a:extLst>
            <a:ext uri="{FF2B5EF4-FFF2-40B4-BE49-F238E27FC236}">
              <a16:creationId xmlns:a16="http://schemas.microsoft.com/office/drawing/2014/main" id="{00000000-0008-0000-0100-00008A000000}"/>
            </a:ext>
          </a:extLst>
        </xdr:cNvPr>
        <xdr:cNvSpPr>
          <a:spLocks noChangeAspect="1" noChangeArrowheads="1"/>
        </xdr:cNvSpPr>
      </xdr:nvSpPr>
      <xdr:spPr bwMode="auto">
        <a:xfrm>
          <a:off x="0" y="24574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139" name="avatar">
          <a:extLst>
            <a:ext uri="{FF2B5EF4-FFF2-40B4-BE49-F238E27FC236}">
              <a16:creationId xmlns:a16="http://schemas.microsoft.com/office/drawing/2014/main" id="{00000000-0008-0000-0100-00008B000000}"/>
            </a:ext>
          </a:extLst>
        </xdr:cNvPr>
        <xdr:cNvSpPr>
          <a:spLocks noChangeAspect="1" noChangeArrowheads="1"/>
        </xdr:cNvSpPr>
      </xdr:nvSpPr>
      <xdr:spPr bwMode="auto">
        <a:xfrm>
          <a:off x="0" y="24574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140" name="avatar">
          <a:extLst>
            <a:ext uri="{FF2B5EF4-FFF2-40B4-BE49-F238E27FC236}">
              <a16:creationId xmlns:a16="http://schemas.microsoft.com/office/drawing/2014/main" id="{00000000-0008-0000-0100-00008C000000}"/>
            </a:ext>
          </a:extLst>
        </xdr:cNvPr>
        <xdr:cNvSpPr>
          <a:spLocks noChangeAspect="1" noChangeArrowheads="1"/>
        </xdr:cNvSpPr>
      </xdr:nvSpPr>
      <xdr:spPr bwMode="auto">
        <a:xfrm>
          <a:off x="0" y="2457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141" name="avatar">
          <a:extLst>
            <a:ext uri="{FF2B5EF4-FFF2-40B4-BE49-F238E27FC236}">
              <a16:creationId xmlns:a16="http://schemas.microsoft.com/office/drawing/2014/main" id="{00000000-0008-0000-0100-00008D000000}"/>
            </a:ext>
          </a:extLst>
        </xdr:cNvPr>
        <xdr:cNvSpPr>
          <a:spLocks noChangeAspect="1" noChangeArrowheads="1"/>
        </xdr:cNvSpPr>
      </xdr:nvSpPr>
      <xdr:spPr bwMode="auto">
        <a:xfrm>
          <a:off x="0" y="2457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142" name="avatar">
          <a:extLst>
            <a:ext uri="{FF2B5EF4-FFF2-40B4-BE49-F238E27FC236}">
              <a16:creationId xmlns:a16="http://schemas.microsoft.com/office/drawing/2014/main" id="{00000000-0008-0000-0100-00008E000000}"/>
            </a:ext>
          </a:extLst>
        </xdr:cNvPr>
        <xdr:cNvSpPr>
          <a:spLocks noChangeAspect="1" noChangeArrowheads="1"/>
        </xdr:cNvSpPr>
      </xdr:nvSpPr>
      <xdr:spPr bwMode="auto">
        <a:xfrm>
          <a:off x="0" y="24574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143" name="avatar">
          <a:extLst>
            <a:ext uri="{FF2B5EF4-FFF2-40B4-BE49-F238E27FC236}">
              <a16:creationId xmlns:a16="http://schemas.microsoft.com/office/drawing/2014/main" id="{00000000-0008-0000-0100-00008F000000}"/>
            </a:ext>
          </a:extLst>
        </xdr:cNvPr>
        <xdr:cNvSpPr>
          <a:spLocks noChangeAspect="1" noChangeArrowheads="1"/>
        </xdr:cNvSpPr>
      </xdr:nvSpPr>
      <xdr:spPr bwMode="auto">
        <a:xfrm>
          <a:off x="0" y="2457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144" name="avatar">
          <a:extLst>
            <a:ext uri="{FF2B5EF4-FFF2-40B4-BE49-F238E27FC236}">
              <a16:creationId xmlns:a16="http://schemas.microsoft.com/office/drawing/2014/main" id="{00000000-0008-0000-0100-000090000000}"/>
            </a:ext>
          </a:extLst>
        </xdr:cNvPr>
        <xdr:cNvSpPr>
          <a:spLocks noChangeAspect="1" noChangeArrowheads="1"/>
        </xdr:cNvSpPr>
      </xdr:nvSpPr>
      <xdr:spPr bwMode="auto">
        <a:xfrm>
          <a:off x="0" y="26193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145" name="avatar">
          <a:extLst>
            <a:ext uri="{FF2B5EF4-FFF2-40B4-BE49-F238E27FC236}">
              <a16:creationId xmlns:a16="http://schemas.microsoft.com/office/drawing/2014/main" id="{00000000-0008-0000-0100-000091000000}"/>
            </a:ext>
          </a:extLst>
        </xdr:cNvPr>
        <xdr:cNvSpPr>
          <a:spLocks noChangeAspect="1" noChangeArrowheads="1"/>
        </xdr:cNvSpPr>
      </xdr:nvSpPr>
      <xdr:spPr bwMode="auto">
        <a:xfrm>
          <a:off x="0" y="26193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146" name="avatar">
          <a:extLst>
            <a:ext uri="{FF2B5EF4-FFF2-40B4-BE49-F238E27FC236}">
              <a16:creationId xmlns:a16="http://schemas.microsoft.com/office/drawing/2014/main" id="{00000000-0008-0000-0100-000092000000}"/>
            </a:ext>
          </a:extLst>
        </xdr:cNvPr>
        <xdr:cNvSpPr>
          <a:spLocks noChangeAspect="1" noChangeArrowheads="1"/>
        </xdr:cNvSpPr>
      </xdr:nvSpPr>
      <xdr:spPr bwMode="auto">
        <a:xfrm>
          <a:off x="0" y="26193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147" name="avatar">
          <a:extLst>
            <a:ext uri="{FF2B5EF4-FFF2-40B4-BE49-F238E27FC236}">
              <a16:creationId xmlns:a16="http://schemas.microsoft.com/office/drawing/2014/main" id="{00000000-0008-0000-0100-000093000000}"/>
            </a:ext>
          </a:extLst>
        </xdr:cNvPr>
        <xdr:cNvSpPr>
          <a:spLocks noChangeAspect="1" noChangeArrowheads="1"/>
        </xdr:cNvSpPr>
      </xdr:nvSpPr>
      <xdr:spPr bwMode="auto">
        <a:xfrm>
          <a:off x="0" y="26193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148" name="avatar">
          <a:extLst>
            <a:ext uri="{FF2B5EF4-FFF2-40B4-BE49-F238E27FC236}">
              <a16:creationId xmlns:a16="http://schemas.microsoft.com/office/drawing/2014/main" id="{00000000-0008-0000-0100-000094000000}"/>
            </a:ext>
          </a:extLst>
        </xdr:cNvPr>
        <xdr:cNvSpPr>
          <a:spLocks noChangeAspect="1" noChangeArrowheads="1"/>
        </xdr:cNvSpPr>
      </xdr:nvSpPr>
      <xdr:spPr bwMode="auto">
        <a:xfrm>
          <a:off x="0" y="26193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149" name="avatar">
          <a:extLst>
            <a:ext uri="{FF2B5EF4-FFF2-40B4-BE49-F238E27FC236}">
              <a16:creationId xmlns:a16="http://schemas.microsoft.com/office/drawing/2014/main" id="{00000000-0008-0000-0100-000095000000}"/>
            </a:ext>
          </a:extLst>
        </xdr:cNvPr>
        <xdr:cNvSpPr>
          <a:spLocks noChangeAspect="1" noChangeArrowheads="1"/>
        </xdr:cNvSpPr>
      </xdr:nvSpPr>
      <xdr:spPr bwMode="auto">
        <a:xfrm>
          <a:off x="0" y="26193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150" name="avatar">
          <a:extLst>
            <a:ext uri="{FF2B5EF4-FFF2-40B4-BE49-F238E27FC236}">
              <a16:creationId xmlns:a16="http://schemas.microsoft.com/office/drawing/2014/main" id="{00000000-0008-0000-0100-000096000000}"/>
            </a:ext>
          </a:extLst>
        </xdr:cNvPr>
        <xdr:cNvSpPr>
          <a:spLocks noChangeAspect="1" noChangeArrowheads="1"/>
        </xdr:cNvSpPr>
      </xdr:nvSpPr>
      <xdr:spPr bwMode="auto">
        <a:xfrm>
          <a:off x="0" y="26193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151" name="avatar">
          <a:extLst>
            <a:ext uri="{FF2B5EF4-FFF2-40B4-BE49-F238E27FC236}">
              <a16:creationId xmlns:a16="http://schemas.microsoft.com/office/drawing/2014/main" id="{00000000-0008-0000-0100-000097000000}"/>
            </a:ext>
          </a:extLst>
        </xdr:cNvPr>
        <xdr:cNvSpPr>
          <a:spLocks noChangeAspect="1" noChangeArrowheads="1"/>
        </xdr:cNvSpPr>
      </xdr:nvSpPr>
      <xdr:spPr bwMode="auto">
        <a:xfrm>
          <a:off x="0" y="26193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152" name="avatar">
          <a:extLst>
            <a:ext uri="{FF2B5EF4-FFF2-40B4-BE49-F238E27FC236}">
              <a16:creationId xmlns:a16="http://schemas.microsoft.com/office/drawing/2014/main" id="{00000000-0008-0000-0100-000098000000}"/>
            </a:ext>
          </a:extLst>
        </xdr:cNvPr>
        <xdr:cNvSpPr>
          <a:spLocks noChangeAspect="1" noChangeArrowheads="1"/>
        </xdr:cNvSpPr>
      </xdr:nvSpPr>
      <xdr:spPr bwMode="auto">
        <a:xfrm>
          <a:off x="0" y="164782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153" name="avatar">
          <a:extLst>
            <a:ext uri="{FF2B5EF4-FFF2-40B4-BE49-F238E27FC236}">
              <a16:creationId xmlns:a16="http://schemas.microsoft.com/office/drawing/2014/main" id="{00000000-0008-0000-0100-000099000000}"/>
            </a:ext>
          </a:extLst>
        </xdr:cNvPr>
        <xdr:cNvSpPr>
          <a:spLocks noChangeAspect="1" noChangeArrowheads="1"/>
        </xdr:cNvSpPr>
      </xdr:nvSpPr>
      <xdr:spPr bwMode="auto">
        <a:xfrm>
          <a:off x="0" y="16478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154" name="avatar">
          <a:extLst>
            <a:ext uri="{FF2B5EF4-FFF2-40B4-BE49-F238E27FC236}">
              <a16:creationId xmlns:a16="http://schemas.microsoft.com/office/drawing/2014/main" id="{00000000-0008-0000-0100-00009A000000}"/>
            </a:ext>
          </a:extLst>
        </xdr:cNvPr>
        <xdr:cNvSpPr>
          <a:spLocks noChangeAspect="1" noChangeArrowheads="1"/>
        </xdr:cNvSpPr>
      </xdr:nvSpPr>
      <xdr:spPr bwMode="auto">
        <a:xfrm>
          <a:off x="0" y="164782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155" name="avatar">
          <a:extLst>
            <a:ext uri="{FF2B5EF4-FFF2-40B4-BE49-F238E27FC236}">
              <a16:creationId xmlns:a16="http://schemas.microsoft.com/office/drawing/2014/main" id="{00000000-0008-0000-0100-00009B000000}"/>
            </a:ext>
          </a:extLst>
        </xdr:cNvPr>
        <xdr:cNvSpPr>
          <a:spLocks noChangeAspect="1" noChangeArrowheads="1"/>
        </xdr:cNvSpPr>
      </xdr:nvSpPr>
      <xdr:spPr bwMode="auto">
        <a:xfrm>
          <a:off x="0" y="164782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156" name="avatar">
          <a:extLst>
            <a:ext uri="{FF2B5EF4-FFF2-40B4-BE49-F238E27FC236}">
              <a16:creationId xmlns:a16="http://schemas.microsoft.com/office/drawing/2014/main" id="{00000000-0008-0000-0100-00009C000000}"/>
            </a:ext>
          </a:extLst>
        </xdr:cNvPr>
        <xdr:cNvSpPr>
          <a:spLocks noChangeAspect="1" noChangeArrowheads="1"/>
        </xdr:cNvSpPr>
      </xdr:nvSpPr>
      <xdr:spPr bwMode="auto">
        <a:xfrm>
          <a:off x="0" y="164782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157" name="avatar">
          <a:extLst>
            <a:ext uri="{FF2B5EF4-FFF2-40B4-BE49-F238E27FC236}">
              <a16:creationId xmlns:a16="http://schemas.microsoft.com/office/drawing/2014/main" id="{00000000-0008-0000-0100-00009D000000}"/>
            </a:ext>
          </a:extLst>
        </xdr:cNvPr>
        <xdr:cNvSpPr>
          <a:spLocks noChangeAspect="1" noChangeArrowheads="1"/>
        </xdr:cNvSpPr>
      </xdr:nvSpPr>
      <xdr:spPr bwMode="auto">
        <a:xfrm>
          <a:off x="0" y="16478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158" name="avatar">
          <a:extLst>
            <a:ext uri="{FF2B5EF4-FFF2-40B4-BE49-F238E27FC236}">
              <a16:creationId xmlns:a16="http://schemas.microsoft.com/office/drawing/2014/main" id="{00000000-0008-0000-0100-00009E000000}"/>
            </a:ext>
          </a:extLst>
        </xdr:cNvPr>
        <xdr:cNvSpPr>
          <a:spLocks noChangeAspect="1" noChangeArrowheads="1"/>
        </xdr:cNvSpPr>
      </xdr:nvSpPr>
      <xdr:spPr bwMode="auto">
        <a:xfrm>
          <a:off x="0" y="164782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159" name="avatar">
          <a:extLst>
            <a:ext uri="{FF2B5EF4-FFF2-40B4-BE49-F238E27FC236}">
              <a16:creationId xmlns:a16="http://schemas.microsoft.com/office/drawing/2014/main" id="{00000000-0008-0000-0100-00009F000000}"/>
            </a:ext>
          </a:extLst>
        </xdr:cNvPr>
        <xdr:cNvSpPr>
          <a:spLocks noChangeAspect="1" noChangeArrowheads="1"/>
        </xdr:cNvSpPr>
      </xdr:nvSpPr>
      <xdr:spPr bwMode="auto">
        <a:xfrm>
          <a:off x="0" y="16478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7</xdr:row>
      <xdr:rowOff>0</xdr:rowOff>
    </xdr:from>
    <xdr:to>
      <xdr:col>1</xdr:col>
      <xdr:colOff>304800</xdr:colOff>
      <xdr:row>8</xdr:row>
      <xdr:rowOff>117158</xdr:rowOff>
    </xdr:to>
    <xdr:sp macro="" textlink="">
      <xdr:nvSpPr>
        <xdr:cNvPr id="15" name="avatar">
          <a:extLst>
            <a:ext uri="{FF2B5EF4-FFF2-40B4-BE49-F238E27FC236}">
              <a16:creationId xmlns:a16="http://schemas.microsoft.com/office/drawing/2014/main" id="{6A8D98A7-ACF7-4B89-AEBA-B9F7964E4B8C}"/>
            </a:ext>
          </a:extLst>
        </xdr:cNvPr>
        <xdr:cNvSpPr>
          <a:spLocks noChangeAspect="1" noChangeArrowheads="1"/>
        </xdr:cNvSpPr>
      </xdr:nvSpPr>
      <xdr:spPr bwMode="auto">
        <a:xfrm>
          <a:off x="3876675" y="1314450"/>
          <a:ext cx="304800" cy="28416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8</xdr:row>
      <xdr:rowOff>118427</xdr:rowOff>
    </xdr:to>
    <xdr:sp macro="" textlink="">
      <xdr:nvSpPr>
        <xdr:cNvPr id="160" name="avatar">
          <a:extLst>
            <a:ext uri="{FF2B5EF4-FFF2-40B4-BE49-F238E27FC236}">
              <a16:creationId xmlns:a16="http://schemas.microsoft.com/office/drawing/2014/main" id="{5B9338C1-E8EB-4211-BDD5-D71763BB990D}"/>
            </a:ext>
          </a:extLst>
        </xdr:cNvPr>
        <xdr:cNvSpPr>
          <a:spLocks noChangeAspect="1" noChangeArrowheads="1"/>
        </xdr:cNvSpPr>
      </xdr:nvSpPr>
      <xdr:spPr bwMode="auto">
        <a:xfrm>
          <a:off x="0" y="1314450"/>
          <a:ext cx="304800" cy="28733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7</xdr:row>
      <xdr:rowOff>0</xdr:rowOff>
    </xdr:from>
    <xdr:ext cx="304800" cy="304701"/>
    <xdr:sp macro="" textlink="">
      <xdr:nvSpPr>
        <xdr:cNvPr id="161" name="avatar">
          <a:extLst>
            <a:ext uri="{FF2B5EF4-FFF2-40B4-BE49-F238E27FC236}">
              <a16:creationId xmlns:a16="http://schemas.microsoft.com/office/drawing/2014/main" id="{6E929A05-42B5-43BE-8EC7-246041F484FE}"/>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7</xdr:row>
      <xdr:rowOff>0</xdr:rowOff>
    </xdr:from>
    <xdr:to>
      <xdr:col>1</xdr:col>
      <xdr:colOff>304800</xdr:colOff>
      <xdr:row>8</xdr:row>
      <xdr:rowOff>118427</xdr:rowOff>
    </xdr:to>
    <xdr:sp macro="" textlink="">
      <xdr:nvSpPr>
        <xdr:cNvPr id="162" name="avatar">
          <a:extLst>
            <a:ext uri="{FF2B5EF4-FFF2-40B4-BE49-F238E27FC236}">
              <a16:creationId xmlns:a16="http://schemas.microsoft.com/office/drawing/2014/main" id="{129C095E-E525-4B5A-B29A-876AF32C40BE}"/>
            </a:ext>
          </a:extLst>
        </xdr:cNvPr>
        <xdr:cNvSpPr>
          <a:spLocks noChangeAspect="1" noChangeArrowheads="1"/>
        </xdr:cNvSpPr>
      </xdr:nvSpPr>
      <xdr:spPr bwMode="auto">
        <a:xfrm>
          <a:off x="3876675" y="1314450"/>
          <a:ext cx="304800" cy="28543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8</xdr:row>
      <xdr:rowOff>118427</xdr:rowOff>
    </xdr:to>
    <xdr:sp macro="" textlink="">
      <xdr:nvSpPr>
        <xdr:cNvPr id="163" name="avatar">
          <a:extLst>
            <a:ext uri="{FF2B5EF4-FFF2-40B4-BE49-F238E27FC236}">
              <a16:creationId xmlns:a16="http://schemas.microsoft.com/office/drawing/2014/main" id="{90215EE4-8362-4C32-BF25-28A10E50C847}"/>
            </a:ext>
          </a:extLst>
        </xdr:cNvPr>
        <xdr:cNvSpPr>
          <a:spLocks noChangeAspect="1" noChangeArrowheads="1"/>
        </xdr:cNvSpPr>
      </xdr:nvSpPr>
      <xdr:spPr bwMode="auto">
        <a:xfrm>
          <a:off x="0" y="1314450"/>
          <a:ext cx="304800" cy="28543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7</xdr:row>
      <xdr:rowOff>0</xdr:rowOff>
    </xdr:from>
    <xdr:ext cx="304800" cy="295274"/>
    <xdr:sp macro="" textlink="">
      <xdr:nvSpPr>
        <xdr:cNvPr id="164" name="avatar">
          <a:extLst>
            <a:ext uri="{FF2B5EF4-FFF2-40B4-BE49-F238E27FC236}">
              <a16:creationId xmlns:a16="http://schemas.microsoft.com/office/drawing/2014/main" id="{2B829817-87CB-4C59-84F5-9E83EE4EE810}"/>
            </a:ext>
          </a:extLst>
        </xdr:cNvPr>
        <xdr:cNvSpPr>
          <a:spLocks noChangeAspect="1" noChangeArrowheads="1"/>
        </xdr:cNvSpPr>
      </xdr:nvSpPr>
      <xdr:spPr bwMode="auto">
        <a:xfrm>
          <a:off x="3876675" y="13144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165" name="avatar">
          <a:extLst>
            <a:ext uri="{FF2B5EF4-FFF2-40B4-BE49-F238E27FC236}">
              <a16:creationId xmlns:a16="http://schemas.microsoft.com/office/drawing/2014/main" id="{32A39474-D2D3-44CF-BA83-CA725E910DB8}"/>
            </a:ext>
          </a:extLst>
        </xdr:cNvPr>
        <xdr:cNvSpPr>
          <a:spLocks noChangeAspect="1" noChangeArrowheads="1"/>
        </xdr:cNvSpPr>
      </xdr:nvSpPr>
      <xdr:spPr bwMode="auto">
        <a:xfrm>
          <a:off x="0" y="13144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7</xdr:row>
      <xdr:rowOff>0</xdr:rowOff>
    </xdr:from>
    <xdr:to>
      <xdr:col>1</xdr:col>
      <xdr:colOff>304800</xdr:colOff>
      <xdr:row>8</xdr:row>
      <xdr:rowOff>117186</xdr:rowOff>
    </xdr:to>
    <xdr:sp macro="" textlink="">
      <xdr:nvSpPr>
        <xdr:cNvPr id="166" name="avatar">
          <a:extLst>
            <a:ext uri="{FF2B5EF4-FFF2-40B4-BE49-F238E27FC236}">
              <a16:creationId xmlns:a16="http://schemas.microsoft.com/office/drawing/2014/main" id="{5D7CA58F-FF8E-4723-9A76-93E1CAC5A823}"/>
            </a:ext>
          </a:extLst>
        </xdr:cNvPr>
        <xdr:cNvSpPr>
          <a:spLocks noChangeAspect="1" noChangeArrowheads="1"/>
        </xdr:cNvSpPr>
      </xdr:nvSpPr>
      <xdr:spPr bwMode="auto">
        <a:xfrm>
          <a:off x="3876675" y="1314450"/>
          <a:ext cx="304800" cy="2880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8</xdr:row>
      <xdr:rowOff>118427</xdr:rowOff>
    </xdr:to>
    <xdr:sp macro="" textlink="">
      <xdr:nvSpPr>
        <xdr:cNvPr id="167" name="avatar">
          <a:extLst>
            <a:ext uri="{FF2B5EF4-FFF2-40B4-BE49-F238E27FC236}">
              <a16:creationId xmlns:a16="http://schemas.microsoft.com/office/drawing/2014/main" id="{F1C848A2-E453-4F79-94B3-1E75269BA65B}"/>
            </a:ext>
          </a:extLst>
        </xdr:cNvPr>
        <xdr:cNvSpPr>
          <a:spLocks noChangeAspect="1" noChangeArrowheads="1"/>
        </xdr:cNvSpPr>
      </xdr:nvSpPr>
      <xdr:spPr bwMode="auto">
        <a:xfrm>
          <a:off x="0" y="1314450"/>
          <a:ext cx="304800" cy="28733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7</xdr:row>
      <xdr:rowOff>0</xdr:rowOff>
    </xdr:from>
    <xdr:ext cx="304800" cy="304701"/>
    <xdr:sp macro="" textlink="">
      <xdr:nvSpPr>
        <xdr:cNvPr id="168" name="avatar">
          <a:extLst>
            <a:ext uri="{FF2B5EF4-FFF2-40B4-BE49-F238E27FC236}">
              <a16:creationId xmlns:a16="http://schemas.microsoft.com/office/drawing/2014/main" id="{FB6F99A8-0E19-4DAE-9427-90DDFDB34170}"/>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7</xdr:row>
      <xdr:rowOff>0</xdr:rowOff>
    </xdr:from>
    <xdr:to>
      <xdr:col>1</xdr:col>
      <xdr:colOff>304800</xdr:colOff>
      <xdr:row>8</xdr:row>
      <xdr:rowOff>147666</xdr:rowOff>
    </xdr:to>
    <xdr:sp macro="" textlink="">
      <xdr:nvSpPr>
        <xdr:cNvPr id="169" name="avatar">
          <a:extLst>
            <a:ext uri="{FF2B5EF4-FFF2-40B4-BE49-F238E27FC236}">
              <a16:creationId xmlns:a16="http://schemas.microsoft.com/office/drawing/2014/main" id="{BB8AB4F3-4CF6-4F1E-8057-D3466C7AF62D}"/>
            </a:ext>
          </a:extLst>
        </xdr:cNvPr>
        <xdr:cNvSpPr>
          <a:spLocks noChangeAspect="1" noChangeArrowheads="1"/>
        </xdr:cNvSpPr>
      </xdr:nvSpPr>
      <xdr:spPr bwMode="auto">
        <a:xfrm>
          <a:off x="3876675" y="1314450"/>
          <a:ext cx="304800" cy="30641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8</xdr:row>
      <xdr:rowOff>117792</xdr:rowOff>
    </xdr:to>
    <xdr:sp macro="" textlink="">
      <xdr:nvSpPr>
        <xdr:cNvPr id="170" name="avatar">
          <a:extLst>
            <a:ext uri="{FF2B5EF4-FFF2-40B4-BE49-F238E27FC236}">
              <a16:creationId xmlns:a16="http://schemas.microsoft.com/office/drawing/2014/main" id="{AABCE57A-FD33-49A3-9EEF-96A83C3731BA}"/>
            </a:ext>
          </a:extLst>
        </xdr:cNvPr>
        <xdr:cNvSpPr>
          <a:spLocks noChangeAspect="1" noChangeArrowheads="1"/>
        </xdr:cNvSpPr>
      </xdr:nvSpPr>
      <xdr:spPr bwMode="auto">
        <a:xfrm>
          <a:off x="0" y="1314450"/>
          <a:ext cx="304800" cy="28479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7</xdr:row>
      <xdr:rowOff>0</xdr:rowOff>
    </xdr:from>
    <xdr:ext cx="304800" cy="304701"/>
    <xdr:sp macro="" textlink="">
      <xdr:nvSpPr>
        <xdr:cNvPr id="171" name="avatar">
          <a:extLst>
            <a:ext uri="{FF2B5EF4-FFF2-40B4-BE49-F238E27FC236}">
              <a16:creationId xmlns:a16="http://schemas.microsoft.com/office/drawing/2014/main" id="{2B4A3FB5-BD99-412F-8ECD-C33CFCA64C88}"/>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7</xdr:row>
      <xdr:rowOff>0</xdr:rowOff>
    </xdr:from>
    <xdr:to>
      <xdr:col>1</xdr:col>
      <xdr:colOff>304800</xdr:colOff>
      <xdr:row>8</xdr:row>
      <xdr:rowOff>149225</xdr:rowOff>
    </xdr:to>
    <xdr:sp macro="" textlink="">
      <xdr:nvSpPr>
        <xdr:cNvPr id="172" name="avatar">
          <a:extLst>
            <a:ext uri="{FF2B5EF4-FFF2-40B4-BE49-F238E27FC236}">
              <a16:creationId xmlns:a16="http://schemas.microsoft.com/office/drawing/2014/main" id="{A1DE61AF-5684-49A6-B6B4-1B88A1CC876F}"/>
            </a:ext>
          </a:extLst>
        </xdr:cNvPr>
        <xdr:cNvSpPr>
          <a:spLocks noChangeAspect="1" noChangeArrowheads="1"/>
        </xdr:cNvSpPr>
      </xdr:nvSpPr>
      <xdr:spPr bwMode="auto">
        <a:xfrm>
          <a:off x="3876675" y="1314450"/>
          <a:ext cx="304800" cy="2940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8</xdr:row>
      <xdr:rowOff>149224</xdr:rowOff>
    </xdr:to>
    <xdr:sp macro="" textlink="">
      <xdr:nvSpPr>
        <xdr:cNvPr id="173" name="avatar">
          <a:extLst>
            <a:ext uri="{FF2B5EF4-FFF2-40B4-BE49-F238E27FC236}">
              <a16:creationId xmlns:a16="http://schemas.microsoft.com/office/drawing/2014/main" id="{F0C9DD45-1C56-4698-9C8D-F9766632C5A6}"/>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7</xdr:row>
      <xdr:rowOff>0</xdr:rowOff>
    </xdr:from>
    <xdr:ext cx="304800" cy="304701"/>
    <xdr:sp macro="" textlink="">
      <xdr:nvSpPr>
        <xdr:cNvPr id="174" name="avatar">
          <a:extLst>
            <a:ext uri="{FF2B5EF4-FFF2-40B4-BE49-F238E27FC236}">
              <a16:creationId xmlns:a16="http://schemas.microsoft.com/office/drawing/2014/main" id="{E1E14BD3-8918-43E4-93F9-CCC28CA1BE4F}"/>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7</xdr:row>
      <xdr:rowOff>0</xdr:rowOff>
    </xdr:from>
    <xdr:to>
      <xdr:col>1</xdr:col>
      <xdr:colOff>304800</xdr:colOff>
      <xdr:row>8</xdr:row>
      <xdr:rowOff>148589</xdr:rowOff>
    </xdr:to>
    <xdr:sp macro="" textlink="">
      <xdr:nvSpPr>
        <xdr:cNvPr id="175" name="avatar">
          <a:extLst>
            <a:ext uri="{FF2B5EF4-FFF2-40B4-BE49-F238E27FC236}">
              <a16:creationId xmlns:a16="http://schemas.microsoft.com/office/drawing/2014/main" id="{D3A7AB9D-8409-4D7B-9C2C-79AB65DDDB7C}"/>
            </a:ext>
          </a:extLst>
        </xdr:cNvPr>
        <xdr:cNvSpPr>
          <a:spLocks noChangeAspect="1" noChangeArrowheads="1"/>
        </xdr:cNvSpPr>
      </xdr:nvSpPr>
      <xdr:spPr bwMode="auto">
        <a:xfrm>
          <a:off x="3876675" y="1314450"/>
          <a:ext cx="304800" cy="29400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8</xdr:row>
      <xdr:rowOff>148589</xdr:rowOff>
    </xdr:to>
    <xdr:sp macro="" textlink="">
      <xdr:nvSpPr>
        <xdr:cNvPr id="176" name="avatar">
          <a:extLst>
            <a:ext uri="{FF2B5EF4-FFF2-40B4-BE49-F238E27FC236}">
              <a16:creationId xmlns:a16="http://schemas.microsoft.com/office/drawing/2014/main" id="{42E4E459-3FA4-435C-B2B4-6BF27CF1BC8D}"/>
            </a:ext>
          </a:extLst>
        </xdr:cNvPr>
        <xdr:cNvSpPr>
          <a:spLocks noChangeAspect="1" noChangeArrowheads="1"/>
        </xdr:cNvSpPr>
      </xdr:nvSpPr>
      <xdr:spPr bwMode="auto">
        <a:xfrm>
          <a:off x="0" y="1314450"/>
          <a:ext cx="304800" cy="29400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7</xdr:row>
      <xdr:rowOff>0</xdr:rowOff>
    </xdr:from>
    <xdr:ext cx="304800" cy="295274"/>
    <xdr:sp macro="" textlink="">
      <xdr:nvSpPr>
        <xdr:cNvPr id="177" name="avatar">
          <a:extLst>
            <a:ext uri="{FF2B5EF4-FFF2-40B4-BE49-F238E27FC236}">
              <a16:creationId xmlns:a16="http://schemas.microsoft.com/office/drawing/2014/main" id="{87D0239D-053F-4588-9069-0FF18F704043}"/>
            </a:ext>
          </a:extLst>
        </xdr:cNvPr>
        <xdr:cNvSpPr>
          <a:spLocks noChangeAspect="1" noChangeArrowheads="1"/>
        </xdr:cNvSpPr>
      </xdr:nvSpPr>
      <xdr:spPr bwMode="auto">
        <a:xfrm>
          <a:off x="3876675" y="13144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178" name="avatar">
          <a:extLst>
            <a:ext uri="{FF2B5EF4-FFF2-40B4-BE49-F238E27FC236}">
              <a16:creationId xmlns:a16="http://schemas.microsoft.com/office/drawing/2014/main" id="{80072556-B2F2-4D2D-B723-1CB53A21429B}"/>
            </a:ext>
          </a:extLst>
        </xdr:cNvPr>
        <xdr:cNvSpPr>
          <a:spLocks noChangeAspect="1" noChangeArrowheads="1"/>
        </xdr:cNvSpPr>
      </xdr:nvSpPr>
      <xdr:spPr bwMode="auto">
        <a:xfrm>
          <a:off x="0" y="13144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7</xdr:row>
      <xdr:rowOff>0</xdr:rowOff>
    </xdr:from>
    <xdr:to>
      <xdr:col>1</xdr:col>
      <xdr:colOff>304800</xdr:colOff>
      <xdr:row>8</xdr:row>
      <xdr:rowOff>151793</xdr:rowOff>
    </xdr:to>
    <xdr:sp macro="" textlink="">
      <xdr:nvSpPr>
        <xdr:cNvPr id="179" name="avatar">
          <a:extLst>
            <a:ext uri="{FF2B5EF4-FFF2-40B4-BE49-F238E27FC236}">
              <a16:creationId xmlns:a16="http://schemas.microsoft.com/office/drawing/2014/main" id="{C3A037C5-B4CC-4F25-B259-8D1DA1E54F88}"/>
            </a:ext>
          </a:extLst>
        </xdr:cNvPr>
        <xdr:cNvSpPr>
          <a:spLocks noChangeAspect="1" noChangeArrowheads="1"/>
        </xdr:cNvSpPr>
      </xdr:nvSpPr>
      <xdr:spPr bwMode="auto">
        <a:xfrm>
          <a:off x="3876675" y="1314450"/>
          <a:ext cx="304800" cy="31371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8</xdr:row>
      <xdr:rowOff>149224</xdr:rowOff>
    </xdr:to>
    <xdr:sp macro="" textlink="">
      <xdr:nvSpPr>
        <xdr:cNvPr id="180" name="avatar">
          <a:extLst>
            <a:ext uri="{FF2B5EF4-FFF2-40B4-BE49-F238E27FC236}">
              <a16:creationId xmlns:a16="http://schemas.microsoft.com/office/drawing/2014/main" id="{5C91AA38-3B14-4887-9546-B358ADFB011A}"/>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7</xdr:row>
      <xdr:rowOff>0</xdr:rowOff>
    </xdr:from>
    <xdr:ext cx="304800" cy="304701"/>
    <xdr:sp macro="" textlink="">
      <xdr:nvSpPr>
        <xdr:cNvPr id="181" name="avatar">
          <a:extLst>
            <a:ext uri="{FF2B5EF4-FFF2-40B4-BE49-F238E27FC236}">
              <a16:creationId xmlns:a16="http://schemas.microsoft.com/office/drawing/2014/main" id="{2D9A2E08-8647-40E4-89B3-15547B0CF576}"/>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7</xdr:row>
      <xdr:rowOff>0</xdr:rowOff>
    </xdr:from>
    <xdr:to>
      <xdr:col>1</xdr:col>
      <xdr:colOff>304800</xdr:colOff>
      <xdr:row>9</xdr:row>
      <xdr:rowOff>0</xdr:rowOff>
    </xdr:to>
    <xdr:sp macro="" textlink="">
      <xdr:nvSpPr>
        <xdr:cNvPr id="182" name="avatar">
          <a:extLst>
            <a:ext uri="{FF2B5EF4-FFF2-40B4-BE49-F238E27FC236}">
              <a16:creationId xmlns:a16="http://schemas.microsoft.com/office/drawing/2014/main" id="{FB216A8E-AB12-4A98-BF32-A63ADAE0A788}"/>
            </a:ext>
          </a:extLst>
        </xdr:cNvPr>
        <xdr:cNvSpPr>
          <a:spLocks noChangeAspect="1" noChangeArrowheads="1"/>
        </xdr:cNvSpPr>
      </xdr:nvSpPr>
      <xdr:spPr bwMode="auto">
        <a:xfrm>
          <a:off x="3876675" y="1314450"/>
          <a:ext cx="304800" cy="32387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8</xdr:row>
      <xdr:rowOff>149224</xdr:rowOff>
    </xdr:to>
    <xdr:sp macro="" textlink="">
      <xdr:nvSpPr>
        <xdr:cNvPr id="183" name="avatar">
          <a:extLst>
            <a:ext uri="{FF2B5EF4-FFF2-40B4-BE49-F238E27FC236}">
              <a16:creationId xmlns:a16="http://schemas.microsoft.com/office/drawing/2014/main" id="{64C03BD2-325A-4D0D-877E-7DE1B7572AF4}"/>
            </a:ext>
          </a:extLst>
        </xdr:cNvPr>
        <xdr:cNvSpPr>
          <a:spLocks noChangeAspect="1" noChangeArrowheads="1"/>
        </xdr:cNvSpPr>
      </xdr:nvSpPr>
      <xdr:spPr bwMode="auto">
        <a:xfrm>
          <a:off x="0" y="1314450"/>
          <a:ext cx="304800" cy="2946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7</xdr:row>
      <xdr:rowOff>0</xdr:rowOff>
    </xdr:from>
    <xdr:ext cx="304800" cy="304701"/>
    <xdr:sp macro="" textlink="">
      <xdr:nvSpPr>
        <xdr:cNvPr id="184" name="avatar">
          <a:extLst>
            <a:ext uri="{FF2B5EF4-FFF2-40B4-BE49-F238E27FC236}">
              <a16:creationId xmlns:a16="http://schemas.microsoft.com/office/drawing/2014/main" id="{512AA034-581E-4838-AD07-0F18098EE6C5}"/>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185" name="avatar">
          <a:extLst>
            <a:ext uri="{FF2B5EF4-FFF2-40B4-BE49-F238E27FC236}">
              <a16:creationId xmlns:a16="http://schemas.microsoft.com/office/drawing/2014/main" id="{1F1B4C96-6714-492E-AB4D-AF6FDCF59B8E}"/>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186" name="avatar">
          <a:extLst>
            <a:ext uri="{FF2B5EF4-FFF2-40B4-BE49-F238E27FC236}">
              <a16:creationId xmlns:a16="http://schemas.microsoft.com/office/drawing/2014/main" id="{FBBDCA5E-0C9D-4E9E-9FE1-3656B914E5DD}"/>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187" name="avatar">
          <a:extLst>
            <a:ext uri="{FF2B5EF4-FFF2-40B4-BE49-F238E27FC236}">
              <a16:creationId xmlns:a16="http://schemas.microsoft.com/office/drawing/2014/main" id="{0689A8C0-0D04-43D8-8DC6-E3AB004FE144}"/>
            </a:ext>
          </a:extLst>
        </xdr:cNvPr>
        <xdr:cNvSpPr>
          <a:spLocks noChangeAspect="1" noChangeArrowheads="1"/>
        </xdr:cNvSpPr>
      </xdr:nvSpPr>
      <xdr:spPr bwMode="auto">
        <a:xfrm>
          <a:off x="0" y="13144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188" name="avatar">
          <a:extLst>
            <a:ext uri="{FF2B5EF4-FFF2-40B4-BE49-F238E27FC236}">
              <a16:creationId xmlns:a16="http://schemas.microsoft.com/office/drawing/2014/main" id="{9BC488BB-E19E-40AD-B9D3-D2F6F2226907}"/>
            </a:ext>
          </a:extLst>
        </xdr:cNvPr>
        <xdr:cNvSpPr>
          <a:spLocks noChangeAspect="1" noChangeArrowheads="1"/>
        </xdr:cNvSpPr>
      </xdr:nvSpPr>
      <xdr:spPr bwMode="auto">
        <a:xfrm>
          <a:off x="0" y="13144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189" name="avatar">
          <a:extLst>
            <a:ext uri="{FF2B5EF4-FFF2-40B4-BE49-F238E27FC236}">
              <a16:creationId xmlns:a16="http://schemas.microsoft.com/office/drawing/2014/main" id="{8EEA3784-3170-4120-8E25-8CEFF55848A2}"/>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190" name="avatar">
          <a:extLst>
            <a:ext uri="{FF2B5EF4-FFF2-40B4-BE49-F238E27FC236}">
              <a16:creationId xmlns:a16="http://schemas.microsoft.com/office/drawing/2014/main" id="{7AD9ED24-19B4-4031-A0D1-D25DCC4D8B12}"/>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191" name="avatar">
          <a:extLst>
            <a:ext uri="{FF2B5EF4-FFF2-40B4-BE49-F238E27FC236}">
              <a16:creationId xmlns:a16="http://schemas.microsoft.com/office/drawing/2014/main" id="{59CD8546-6ACF-4B32-8EDB-FC18D667093B}"/>
            </a:ext>
          </a:extLst>
        </xdr:cNvPr>
        <xdr:cNvSpPr>
          <a:spLocks noChangeAspect="1" noChangeArrowheads="1"/>
        </xdr:cNvSpPr>
      </xdr:nvSpPr>
      <xdr:spPr bwMode="auto">
        <a:xfrm>
          <a:off x="0" y="13144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560" name="avatar">
          <a:extLst>
            <a:ext uri="{FF2B5EF4-FFF2-40B4-BE49-F238E27FC236}">
              <a16:creationId xmlns:a16="http://schemas.microsoft.com/office/drawing/2014/main" id="{1AA83171-38DA-421C-AD24-69C75857AFF8}"/>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561" name="avatar">
          <a:extLst>
            <a:ext uri="{FF2B5EF4-FFF2-40B4-BE49-F238E27FC236}">
              <a16:creationId xmlns:a16="http://schemas.microsoft.com/office/drawing/2014/main" id="{9F195D28-A2AE-4355-A654-7E796E012F93}"/>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562" name="avatar">
          <a:extLst>
            <a:ext uri="{FF2B5EF4-FFF2-40B4-BE49-F238E27FC236}">
              <a16:creationId xmlns:a16="http://schemas.microsoft.com/office/drawing/2014/main" id="{5ECD6EE7-5E69-47E4-9250-3699C75A3E0F}"/>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563" name="avatar">
          <a:extLst>
            <a:ext uri="{FF2B5EF4-FFF2-40B4-BE49-F238E27FC236}">
              <a16:creationId xmlns:a16="http://schemas.microsoft.com/office/drawing/2014/main" id="{2C80C85E-E6F3-4680-A782-47A0CE0E90B8}"/>
            </a:ext>
          </a:extLst>
        </xdr:cNvPr>
        <xdr:cNvSpPr>
          <a:spLocks noChangeAspect="1" noChangeArrowheads="1"/>
        </xdr:cNvSpPr>
      </xdr:nvSpPr>
      <xdr:spPr bwMode="auto">
        <a:xfrm>
          <a:off x="0" y="13144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564" name="avatar">
          <a:extLst>
            <a:ext uri="{FF2B5EF4-FFF2-40B4-BE49-F238E27FC236}">
              <a16:creationId xmlns:a16="http://schemas.microsoft.com/office/drawing/2014/main" id="{69B1E711-3B31-47CA-8BAC-198040CA448D}"/>
            </a:ext>
          </a:extLst>
        </xdr:cNvPr>
        <xdr:cNvSpPr>
          <a:spLocks noChangeAspect="1" noChangeArrowheads="1"/>
        </xdr:cNvSpPr>
      </xdr:nvSpPr>
      <xdr:spPr bwMode="auto">
        <a:xfrm>
          <a:off x="0" y="13144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565" name="avatar">
          <a:extLst>
            <a:ext uri="{FF2B5EF4-FFF2-40B4-BE49-F238E27FC236}">
              <a16:creationId xmlns:a16="http://schemas.microsoft.com/office/drawing/2014/main" id="{04C291A9-7483-4A12-8F2A-00D5A222939B}"/>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566" name="avatar">
          <a:extLst>
            <a:ext uri="{FF2B5EF4-FFF2-40B4-BE49-F238E27FC236}">
              <a16:creationId xmlns:a16="http://schemas.microsoft.com/office/drawing/2014/main" id="{83ACECEC-CCC9-4282-BDDB-7BB4AEED80E9}"/>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567" name="avatar">
          <a:extLst>
            <a:ext uri="{FF2B5EF4-FFF2-40B4-BE49-F238E27FC236}">
              <a16:creationId xmlns:a16="http://schemas.microsoft.com/office/drawing/2014/main" id="{998C977A-D68B-4AB3-A97C-F22E56AF24A7}"/>
            </a:ext>
          </a:extLst>
        </xdr:cNvPr>
        <xdr:cNvSpPr>
          <a:spLocks noChangeAspect="1" noChangeArrowheads="1"/>
        </xdr:cNvSpPr>
      </xdr:nvSpPr>
      <xdr:spPr bwMode="auto">
        <a:xfrm>
          <a:off x="0" y="13144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568" name="avatar">
          <a:extLst>
            <a:ext uri="{FF2B5EF4-FFF2-40B4-BE49-F238E27FC236}">
              <a16:creationId xmlns:a16="http://schemas.microsoft.com/office/drawing/2014/main" id="{B6A76B6D-1CFF-4E11-9EB7-61065775B517}"/>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569" name="avatar">
          <a:extLst>
            <a:ext uri="{FF2B5EF4-FFF2-40B4-BE49-F238E27FC236}">
              <a16:creationId xmlns:a16="http://schemas.microsoft.com/office/drawing/2014/main" id="{DCB0D72B-746D-4531-B493-E7406DA62E3B}"/>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570" name="avatar">
          <a:extLst>
            <a:ext uri="{FF2B5EF4-FFF2-40B4-BE49-F238E27FC236}">
              <a16:creationId xmlns:a16="http://schemas.microsoft.com/office/drawing/2014/main" id="{843FA763-DBF7-4A18-ACBF-51D1FF975AFA}"/>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571" name="avatar">
          <a:extLst>
            <a:ext uri="{FF2B5EF4-FFF2-40B4-BE49-F238E27FC236}">
              <a16:creationId xmlns:a16="http://schemas.microsoft.com/office/drawing/2014/main" id="{D599117E-3F61-46DF-98E2-DEB20B03A8F2}"/>
            </a:ext>
          </a:extLst>
        </xdr:cNvPr>
        <xdr:cNvSpPr>
          <a:spLocks noChangeAspect="1" noChangeArrowheads="1"/>
        </xdr:cNvSpPr>
      </xdr:nvSpPr>
      <xdr:spPr bwMode="auto">
        <a:xfrm>
          <a:off x="0" y="13144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572" name="avatar">
          <a:extLst>
            <a:ext uri="{FF2B5EF4-FFF2-40B4-BE49-F238E27FC236}">
              <a16:creationId xmlns:a16="http://schemas.microsoft.com/office/drawing/2014/main" id="{597BAA25-1AC5-4C5E-87CE-F13867C2BB78}"/>
            </a:ext>
          </a:extLst>
        </xdr:cNvPr>
        <xdr:cNvSpPr>
          <a:spLocks noChangeAspect="1" noChangeArrowheads="1"/>
        </xdr:cNvSpPr>
      </xdr:nvSpPr>
      <xdr:spPr bwMode="auto">
        <a:xfrm>
          <a:off x="0" y="13144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573" name="avatar">
          <a:extLst>
            <a:ext uri="{FF2B5EF4-FFF2-40B4-BE49-F238E27FC236}">
              <a16:creationId xmlns:a16="http://schemas.microsoft.com/office/drawing/2014/main" id="{125DB669-62CD-413D-B5A2-1627683B9C31}"/>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574" name="avatar">
          <a:extLst>
            <a:ext uri="{FF2B5EF4-FFF2-40B4-BE49-F238E27FC236}">
              <a16:creationId xmlns:a16="http://schemas.microsoft.com/office/drawing/2014/main" id="{7BFB79B0-8BF4-4F95-821F-9F5746E93620}"/>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575" name="avatar">
          <a:extLst>
            <a:ext uri="{FF2B5EF4-FFF2-40B4-BE49-F238E27FC236}">
              <a16:creationId xmlns:a16="http://schemas.microsoft.com/office/drawing/2014/main" id="{EC2E79E7-DAB4-43F1-AC5A-D4BD890390A8}"/>
            </a:ext>
          </a:extLst>
        </xdr:cNvPr>
        <xdr:cNvSpPr>
          <a:spLocks noChangeAspect="1" noChangeArrowheads="1"/>
        </xdr:cNvSpPr>
      </xdr:nvSpPr>
      <xdr:spPr bwMode="auto">
        <a:xfrm>
          <a:off x="0" y="13144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576" name="avatar">
          <a:extLst>
            <a:ext uri="{FF2B5EF4-FFF2-40B4-BE49-F238E27FC236}">
              <a16:creationId xmlns:a16="http://schemas.microsoft.com/office/drawing/2014/main" id="{5E6139D3-A19F-435D-8887-563F924E9BDF}"/>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577" name="avatar">
          <a:extLst>
            <a:ext uri="{FF2B5EF4-FFF2-40B4-BE49-F238E27FC236}">
              <a16:creationId xmlns:a16="http://schemas.microsoft.com/office/drawing/2014/main" id="{62351C4C-43FA-4D9A-A9B4-33250B48168B}"/>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578" name="avatar">
          <a:extLst>
            <a:ext uri="{FF2B5EF4-FFF2-40B4-BE49-F238E27FC236}">
              <a16:creationId xmlns:a16="http://schemas.microsoft.com/office/drawing/2014/main" id="{26E34FF8-60A0-434A-860E-57BADA289734}"/>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579" name="avatar">
          <a:extLst>
            <a:ext uri="{FF2B5EF4-FFF2-40B4-BE49-F238E27FC236}">
              <a16:creationId xmlns:a16="http://schemas.microsoft.com/office/drawing/2014/main" id="{52F4EB3B-F3A8-4CAD-B738-13843BB20BED}"/>
            </a:ext>
          </a:extLst>
        </xdr:cNvPr>
        <xdr:cNvSpPr>
          <a:spLocks noChangeAspect="1" noChangeArrowheads="1"/>
        </xdr:cNvSpPr>
      </xdr:nvSpPr>
      <xdr:spPr bwMode="auto">
        <a:xfrm>
          <a:off x="0" y="13144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580" name="avatar">
          <a:extLst>
            <a:ext uri="{FF2B5EF4-FFF2-40B4-BE49-F238E27FC236}">
              <a16:creationId xmlns:a16="http://schemas.microsoft.com/office/drawing/2014/main" id="{7443C1D4-D138-4A46-BC1F-6FE2CF6A8E6C}"/>
            </a:ext>
          </a:extLst>
        </xdr:cNvPr>
        <xdr:cNvSpPr>
          <a:spLocks noChangeAspect="1" noChangeArrowheads="1"/>
        </xdr:cNvSpPr>
      </xdr:nvSpPr>
      <xdr:spPr bwMode="auto">
        <a:xfrm>
          <a:off x="0" y="13144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581" name="avatar">
          <a:extLst>
            <a:ext uri="{FF2B5EF4-FFF2-40B4-BE49-F238E27FC236}">
              <a16:creationId xmlns:a16="http://schemas.microsoft.com/office/drawing/2014/main" id="{A1676C58-D8FE-4E86-AB77-91CA238B18AB}"/>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582" name="avatar">
          <a:extLst>
            <a:ext uri="{FF2B5EF4-FFF2-40B4-BE49-F238E27FC236}">
              <a16:creationId xmlns:a16="http://schemas.microsoft.com/office/drawing/2014/main" id="{84CFCC70-6F19-4E3F-9E1C-B43ED6FEE9FC}"/>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583" name="avatar">
          <a:extLst>
            <a:ext uri="{FF2B5EF4-FFF2-40B4-BE49-F238E27FC236}">
              <a16:creationId xmlns:a16="http://schemas.microsoft.com/office/drawing/2014/main" id="{DC822B50-702D-4D31-92AD-C3594343D716}"/>
            </a:ext>
          </a:extLst>
        </xdr:cNvPr>
        <xdr:cNvSpPr>
          <a:spLocks noChangeAspect="1" noChangeArrowheads="1"/>
        </xdr:cNvSpPr>
      </xdr:nvSpPr>
      <xdr:spPr bwMode="auto">
        <a:xfrm>
          <a:off x="0" y="13144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584" name="avatar">
          <a:extLst>
            <a:ext uri="{FF2B5EF4-FFF2-40B4-BE49-F238E27FC236}">
              <a16:creationId xmlns:a16="http://schemas.microsoft.com/office/drawing/2014/main" id="{0141FA83-1BCE-4BF3-9997-9BC6E91887F6}"/>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586" name="avatar">
          <a:extLst>
            <a:ext uri="{FF2B5EF4-FFF2-40B4-BE49-F238E27FC236}">
              <a16:creationId xmlns:a16="http://schemas.microsoft.com/office/drawing/2014/main" id="{D6C54765-857B-4929-9145-E6FC24E5B9EC}"/>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587" name="avatar">
          <a:extLst>
            <a:ext uri="{FF2B5EF4-FFF2-40B4-BE49-F238E27FC236}">
              <a16:creationId xmlns:a16="http://schemas.microsoft.com/office/drawing/2014/main" id="{C7262A28-97A6-45B4-9700-A8AF1866E3DF}"/>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588" name="avatar">
          <a:extLst>
            <a:ext uri="{FF2B5EF4-FFF2-40B4-BE49-F238E27FC236}">
              <a16:creationId xmlns:a16="http://schemas.microsoft.com/office/drawing/2014/main" id="{410F5706-BEE3-45ED-834F-0FC71E184FF4}"/>
            </a:ext>
          </a:extLst>
        </xdr:cNvPr>
        <xdr:cNvSpPr>
          <a:spLocks noChangeAspect="1" noChangeArrowheads="1"/>
        </xdr:cNvSpPr>
      </xdr:nvSpPr>
      <xdr:spPr bwMode="auto">
        <a:xfrm>
          <a:off x="0" y="13144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589" name="avatar">
          <a:extLst>
            <a:ext uri="{FF2B5EF4-FFF2-40B4-BE49-F238E27FC236}">
              <a16:creationId xmlns:a16="http://schemas.microsoft.com/office/drawing/2014/main" id="{727602F0-5B97-4BB2-B54C-0E8ECCAFAE41}"/>
            </a:ext>
          </a:extLst>
        </xdr:cNvPr>
        <xdr:cNvSpPr>
          <a:spLocks noChangeAspect="1" noChangeArrowheads="1"/>
        </xdr:cNvSpPr>
      </xdr:nvSpPr>
      <xdr:spPr bwMode="auto">
        <a:xfrm>
          <a:off x="0" y="13144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590" name="avatar">
          <a:extLst>
            <a:ext uri="{FF2B5EF4-FFF2-40B4-BE49-F238E27FC236}">
              <a16:creationId xmlns:a16="http://schemas.microsoft.com/office/drawing/2014/main" id="{294A44D2-8253-4D5E-A2F0-C21CA9088A6D}"/>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591" name="avatar">
          <a:extLst>
            <a:ext uri="{FF2B5EF4-FFF2-40B4-BE49-F238E27FC236}">
              <a16:creationId xmlns:a16="http://schemas.microsoft.com/office/drawing/2014/main" id="{52942AE8-596D-48EC-A395-9CFCF6A2821A}"/>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592" name="avatar">
          <a:extLst>
            <a:ext uri="{FF2B5EF4-FFF2-40B4-BE49-F238E27FC236}">
              <a16:creationId xmlns:a16="http://schemas.microsoft.com/office/drawing/2014/main" id="{1B384B9E-3318-42E4-BA29-6EF2EE319BC7}"/>
            </a:ext>
          </a:extLst>
        </xdr:cNvPr>
        <xdr:cNvSpPr>
          <a:spLocks noChangeAspect="1" noChangeArrowheads="1"/>
        </xdr:cNvSpPr>
      </xdr:nvSpPr>
      <xdr:spPr bwMode="auto">
        <a:xfrm>
          <a:off x="0" y="13144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593" name="avatar">
          <a:extLst>
            <a:ext uri="{FF2B5EF4-FFF2-40B4-BE49-F238E27FC236}">
              <a16:creationId xmlns:a16="http://schemas.microsoft.com/office/drawing/2014/main" id="{F4ED6321-2F78-4A24-B943-0F0E22291C8C}"/>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594" name="avatar">
          <a:extLst>
            <a:ext uri="{FF2B5EF4-FFF2-40B4-BE49-F238E27FC236}">
              <a16:creationId xmlns:a16="http://schemas.microsoft.com/office/drawing/2014/main" id="{BA0555CF-C44C-4FE0-AA3F-C2A924B6AF0F}"/>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595" name="avatar">
          <a:extLst>
            <a:ext uri="{FF2B5EF4-FFF2-40B4-BE49-F238E27FC236}">
              <a16:creationId xmlns:a16="http://schemas.microsoft.com/office/drawing/2014/main" id="{BE2707E8-A936-46D6-A8D6-589F6A61280E}"/>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596" name="avatar">
          <a:extLst>
            <a:ext uri="{FF2B5EF4-FFF2-40B4-BE49-F238E27FC236}">
              <a16:creationId xmlns:a16="http://schemas.microsoft.com/office/drawing/2014/main" id="{8F978AAB-F24F-4E10-8F54-CA18C04F2CF8}"/>
            </a:ext>
          </a:extLst>
        </xdr:cNvPr>
        <xdr:cNvSpPr>
          <a:spLocks noChangeAspect="1" noChangeArrowheads="1"/>
        </xdr:cNvSpPr>
      </xdr:nvSpPr>
      <xdr:spPr bwMode="auto">
        <a:xfrm>
          <a:off x="0" y="13144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597" name="avatar">
          <a:extLst>
            <a:ext uri="{FF2B5EF4-FFF2-40B4-BE49-F238E27FC236}">
              <a16:creationId xmlns:a16="http://schemas.microsoft.com/office/drawing/2014/main" id="{59955A33-E0CD-4D8A-8CF9-08C316C1A9A6}"/>
            </a:ext>
          </a:extLst>
        </xdr:cNvPr>
        <xdr:cNvSpPr>
          <a:spLocks noChangeAspect="1" noChangeArrowheads="1"/>
        </xdr:cNvSpPr>
      </xdr:nvSpPr>
      <xdr:spPr bwMode="auto">
        <a:xfrm>
          <a:off x="0" y="13144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598" name="avatar">
          <a:extLst>
            <a:ext uri="{FF2B5EF4-FFF2-40B4-BE49-F238E27FC236}">
              <a16:creationId xmlns:a16="http://schemas.microsoft.com/office/drawing/2014/main" id="{C216A0A5-CCF7-49DD-879B-DA88849B7EE3}"/>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599" name="avatar">
          <a:extLst>
            <a:ext uri="{FF2B5EF4-FFF2-40B4-BE49-F238E27FC236}">
              <a16:creationId xmlns:a16="http://schemas.microsoft.com/office/drawing/2014/main" id="{6C6A886A-42C6-4AC9-8D71-AC8BC30E783E}"/>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600" name="avatar">
          <a:extLst>
            <a:ext uri="{FF2B5EF4-FFF2-40B4-BE49-F238E27FC236}">
              <a16:creationId xmlns:a16="http://schemas.microsoft.com/office/drawing/2014/main" id="{2C561257-9D6D-4637-BFE3-3546EE1C1DCE}"/>
            </a:ext>
          </a:extLst>
        </xdr:cNvPr>
        <xdr:cNvSpPr>
          <a:spLocks noChangeAspect="1" noChangeArrowheads="1"/>
        </xdr:cNvSpPr>
      </xdr:nvSpPr>
      <xdr:spPr bwMode="auto">
        <a:xfrm>
          <a:off x="0" y="13144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601" name="avatar">
          <a:extLst>
            <a:ext uri="{FF2B5EF4-FFF2-40B4-BE49-F238E27FC236}">
              <a16:creationId xmlns:a16="http://schemas.microsoft.com/office/drawing/2014/main" id="{6960E12B-C767-4B0B-ADBF-42CA0A83B684}"/>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602" name="avatar">
          <a:extLst>
            <a:ext uri="{FF2B5EF4-FFF2-40B4-BE49-F238E27FC236}">
              <a16:creationId xmlns:a16="http://schemas.microsoft.com/office/drawing/2014/main" id="{A803B5E7-5429-4411-AB60-A59D1EEEE483}"/>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603" name="avatar">
          <a:extLst>
            <a:ext uri="{FF2B5EF4-FFF2-40B4-BE49-F238E27FC236}">
              <a16:creationId xmlns:a16="http://schemas.microsoft.com/office/drawing/2014/main" id="{570CF024-74CF-4FEC-8172-184FF79EB17E}"/>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604" name="avatar">
          <a:extLst>
            <a:ext uri="{FF2B5EF4-FFF2-40B4-BE49-F238E27FC236}">
              <a16:creationId xmlns:a16="http://schemas.microsoft.com/office/drawing/2014/main" id="{61E27944-7B87-4677-8D37-F2394EE86497}"/>
            </a:ext>
          </a:extLst>
        </xdr:cNvPr>
        <xdr:cNvSpPr>
          <a:spLocks noChangeAspect="1" noChangeArrowheads="1"/>
        </xdr:cNvSpPr>
      </xdr:nvSpPr>
      <xdr:spPr bwMode="auto">
        <a:xfrm>
          <a:off x="0" y="13144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605" name="avatar">
          <a:extLst>
            <a:ext uri="{FF2B5EF4-FFF2-40B4-BE49-F238E27FC236}">
              <a16:creationId xmlns:a16="http://schemas.microsoft.com/office/drawing/2014/main" id="{B8389EC9-23D6-4EFB-BEF9-890BC3A6499B}"/>
            </a:ext>
          </a:extLst>
        </xdr:cNvPr>
        <xdr:cNvSpPr>
          <a:spLocks noChangeAspect="1" noChangeArrowheads="1"/>
        </xdr:cNvSpPr>
      </xdr:nvSpPr>
      <xdr:spPr bwMode="auto">
        <a:xfrm>
          <a:off x="0" y="13144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606" name="avatar">
          <a:extLst>
            <a:ext uri="{FF2B5EF4-FFF2-40B4-BE49-F238E27FC236}">
              <a16:creationId xmlns:a16="http://schemas.microsoft.com/office/drawing/2014/main" id="{8B2B237F-7179-45E7-A685-67E272164201}"/>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607" name="avatar">
          <a:extLst>
            <a:ext uri="{FF2B5EF4-FFF2-40B4-BE49-F238E27FC236}">
              <a16:creationId xmlns:a16="http://schemas.microsoft.com/office/drawing/2014/main" id="{E699F6D4-6D80-4E1A-88C4-ED42629ABE93}"/>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608" name="avatar">
          <a:extLst>
            <a:ext uri="{FF2B5EF4-FFF2-40B4-BE49-F238E27FC236}">
              <a16:creationId xmlns:a16="http://schemas.microsoft.com/office/drawing/2014/main" id="{01C71B21-DD62-4D19-AE84-1565F6FB01A1}"/>
            </a:ext>
          </a:extLst>
        </xdr:cNvPr>
        <xdr:cNvSpPr>
          <a:spLocks noChangeAspect="1" noChangeArrowheads="1"/>
        </xdr:cNvSpPr>
      </xdr:nvSpPr>
      <xdr:spPr bwMode="auto">
        <a:xfrm>
          <a:off x="0" y="13144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609" name="avatar">
          <a:extLst>
            <a:ext uri="{FF2B5EF4-FFF2-40B4-BE49-F238E27FC236}">
              <a16:creationId xmlns:a16="http://schemas.microsoft.com/office/drawing/2014/main" id="{4ADFA47E-2401-4AC3-8080-6E88162AE21F}"/>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610" name="avatar">
          <a:extLst>
            <a:ext uri="{FF2B5EF4-FFF2-40B4-BE49-F238E27FC236}">
              <a16:creationId xmlns:a16="http://schemas.microsoft.com/office/drawing/2014/main" id="{DDB65436-C327-4F07-A660-23622D8C6F10}"/>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611" name="avatar">
          <a:extLst>
            <a:ext uri="{FF2B5EF4-FFF2-40B4-BE49-F238E27FC236}">
              <a16:creationId xmlns:a16="http://schemas.microsoft.com/office/drawing/2014/main" id="{F6B4CAE0-268E-45A8-9E68-96A9AAF560F4}"/>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612" name="avatar">
          <a:extLst>
            <a:ext uri="{FF2B5EF4-FFF2-40B4-BE49-F238E27FC236}">
              <a16:creationId xmlns:a16="http://schemas.microsoft.com/office/drawing/2014/main" id="{3424C66C-49FE-441E-8EE1-7272CC5DD281}"/>
            </a:ext>
          </a:extLst>
        </xdr:cNvPr>
        <xdr:cNvSpPr>
          <a:spLocks noChangeAspect="1" noChangeArrowheads="1"/>
        </xdr:cNvSpPr>
      </xdr:nvSpPr>
      <xdr:spPr bwMode="auto">
        <a:xfrm>
          <a:off x="0" y="13144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613" name="avatar">
          <a:extLst>
            <a:ext uri="{FF2B5EF4-FFF2-40B4-BE49-F238E27FC236}">
              <a16:creationId xmlns:a16="http://schemas.microsoft.com/office/drawing/2014/main" id="{BB03C4D6-6119-4488-9347-E2FA7AD09FA4}"/>
            </a:ext>
          </a:extLst>
        </xdr:cNvPr>
        <xdr:cNvSpPr>
          <a:spLocks noChangeAspect="1" noChangeArrowheads="1"/>
        </xdr:cNvSpPr>
      </xdr:nvSpPr>
      <xdr:spPr bwMode="auto">
        <a:xfrm>
          <a:off x="0" y="13144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614" name="avatar">
          <a:extLst>
            <a:ext uri="{FF2B5EF4-FFF2-40B4-BE49-F238E27FC236}">
              <a16:creationId xmlns:a16="http://schemas.microsoft.com/office/drawing/2014/main" id="{9B0983A4-B170-40BC-ACAE-F7C37AA8D82D}"/>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615" name="avatar">
          <a:extLst>
            <a:ext uri="{FF2B5EF4-FFF2-40B4-BE49-F238E27FC236}">
              <a16:creationId xmlns:a16="http://schemas.microsoft.com/office/drawing/2014/main" id="{F4CB252D-C698-4488-A723-51FE9282A8D8}"/>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616" name="avatar">
          <a:extLst>
            <a:ext uri="{FF2B5EF4-FFF2-40B4-BE49-F238E27FC236}">
              <a16:creationId xmlns:a16="http://schemas.microsoft.com/office/drawing/2014/main" id="{AF3D1758-A113-499B-8B5A-A9065FEB9DFD}"/>
            </a:ext>
          </a:extLst>
        </xdr:cNvPr>
        <xdr:cNvSpPr>
          <a:spLocks noChangeAspect="1" noChangeArrowheads="1"/>
        </xdr:cNvSpPr>
      </xdr:nvSpPr>
      <xdr:spPr bwMode="auto">
        <a:xfrm>
          <a:off x="0" y="13144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617" name="avatar">
          <a:extLst>
            <a:ext uri="{FF2B5EF4-FFF2-40B4-BE49-F238E27FC236}">
              <a16:creationId xmlns:a16="http://schemas.microsoft.com/office/drawing/2014/main" id="{9B44C6D1-DBC2-4341-8C1C-B983D3EB2298}"/>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618" name="avatar">
          <a:extLst>
            <a:ext uri="{FF2B5EF4-FFF2-40B4-BE49-F238E27FC236}">
              <a16:creationId xmlns:a16="http://schemas.microsoft.com/office/drawing/2014/main" id="{314A23CC-8599-475A-A6CA-6A71E4E4EFB4}"/>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619" name="avatar">
          <a:extLst>
            <a:ext uri="{FF2B5EF4-FFF2-40B4-BE49-F238E27FC236}">
              <a16:creationId xmlns:a16="http://schemas.microsoft.com/office/drawing/2014/main" id="{CCF8D89A-9AD0-4D5E-A405-2289C7153354}"/>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620" name="avatar">
          <a:extLst>
            <a:ext uri="{FF2B5EF4-FFF2-40B4-BE49-F238E27FC236}">
              <a16:creationId xmlns:a16="http://schemas.microsoft.com/office/drawing/2014/main" id="{F1B02C1A-1D4D-47E5-89A2-7951A9E5E981}"/>
            </a:ext>
          </a:extLst>
        </xdr:cNvPr>
        <xdr:cNvSpPr>
          <a:spLocks noChangeAspect="1" noChangeArrowheads="1"/>
        </xdr:cNvSpPr>
      </xdr:nvSpPr>
      <xdr:spPr bwMode="auto">
        <a:xfrm>
          <a:off x="0" y="13144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621" name="avatar">
          <a:extLst>
            <a:ext uri="{FF2B5EF4-FFF2-40B4-BE49-F238E27FC236}">
              <a16:creationId xmlns:a16="http://schemas.microsoft.com/office/drawing/2014/main" id="{AFD8B28D-EB59-4D31-8C9C-511E822AE1B7}"/>
            </a:ext>
          </a:extLst>
        </xdr:cNvPr>
        <xdr:cNvSpPr>
          <a:spLocks noChangeAspect="1" noChangeArrowheads="1"/>
        </xdr:cNvSpPr>
      </xdr:nvSpPr>
      <xdr:spPr bwMode="auto">
        <a:xfrm>
          <a:off x="0" y="13144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622" name="avatar">
          <a:extLst>
            <a:ext uri="{FF2B5EF4-FFF2-40B4-BE49-F238E27FC236}">
              <a16:creationId xmlns:a16="http://schemas.microsoft.com/office/drawing/2014/main" id="{2BEC5227-B7A3-4BE3-8B3C-D372C0DE0533}"/>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623" name="avatar">
          <a:extLst>
            <a:ext uri="{FF2B5EF4-FFF2-40B4-BE49-F238E27FC236}">
              <a16:creationId xmlns:a16="http://schemas.microsoft.com/office/drawing/2014/main" id="{EE5F6AF8-BD8E-4541-88CB-F8AE095B409C}"/>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624" name="avatar">
          <a:extLst>
            <a:ext uri="{FF2B5EF4-FFF2-40B4-BE49-F238E27FC236}">
              <a16:creationId xmlns:a16="http://schemas.microsoft.com/office/drawing/2014/main" id="{22F10F8C-D8CA-4B6D-85B1-6E6A2496E230}"/>
            </a:ext>
          </a:extLst>
        </xdr:cNvPr>
        <xdr:cNvSpPr>
          <a:spLocks noChangeAspect="1" noChangeArrowheads="1"/>
        </xdr:cNvSpPr>
      </xdr:nvSpPr>
      <xdr:spPr bwMode="auto">
        <a:xfrm>
          <a:off x="0" y="13144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625" name="avatar">
          <a:extLst>
            <a:ext uri="{FF2B5EF4-FFF2-40B4-BE49-F238E27FC236}">
              <a16:creationId xmlns:a16="http://schemas.microsoft.com/office/drawing/2014/main" id="{4C340937-F57F-4CB3-B254-60FF61208011}"/>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626" name="avatar">
          <a:extLst>
            <a:ext uri="{FF2B5EF4-FFF2-40B4-BE49-F238E27FC236}">
              <a16:creationId xmlns:a16="http://schemas.microsoft.com/office/drawing/2014/main" id="{7A071D20-0C18-424F-8EFC-A5FCEAA39FA1}"/>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627" name="avatar">
          <a:extLst>
            <a:ext uri="{FF2B5EF4-FFF2-40B4-BE49-F238E27FC236}">
              <a16:creationId xmlns:a16="http://schemas.microsoft.com/office/drawing/2014/main" id="{1E1461B1-8F95-46F0-B210-B2A3086F9632}"/>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628" name="avatar">
          <a:extLst>
            <a:ext uri="{FF2B5EF4-FFF2-40B4-BE49-F238E27FC236}">
              <a16:creationId xmlns:a16="http://schemas.microsoft.com/office/drawing/2014/main" id="{A17BF8FE-901D-4F69-9694-0ECACDCE7EEA}"/>
            </a:ext>
          </a:extLst>
        </xdr:cNvPr>
        <xdr:cNvSpPr>
          <a:spLocks noChangeAspect="1" noChangeArrowheads="1"/>
        </xdr:cNvSpPr>
      </xdr:nvSpPr>
      <xdr:spPr bwMode="auto">
        <a:xfrm>
          <a:off x="0" y="13144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629" name="avatar">
          <a:extLst>
            <a:ext uri="{FF2B5EF4-FFF2-40B4-BE49-F238E27FC236}">
              <a16:creationId xmlns:a16="http://schemas.microsoft.com/office/drawing/2014/main" id="{F77D82FC-042A-4C90-AD7B-C14E215ACA10}"/>
            </a:ext>
          </a:extLst>
        </xdr:cNvPr>
        <xdr:cNvSpPr>
          <a:spLocks noChangeAspect="1" noChangeArrowheads="1"/>
        </xdr:cNvSpPr>
      </xdr:nvSpPr>
      <xdr:spPr bwMode="auto">
        <a:xfrm>
          <a:off x="0" y="13144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630" name="avatar">
          <a:extLst>
            <a:ext uri="{FF2B5EF4-FFF2-40B4-BE49-F238E27FC236}">
              <a16:creationId xmlns:a16="http://schemas.microsoft.com/office/drawing/2014/main" id="{72FF60E5-5DA0-4EE4-B4BD-D5B2703DE7D0}"/>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631" name="avatar">
          <a:extLst>
            <a:ext uri="{FF2B5EF4-FFF2-40B4-BE49-F238E27FC236}">
              <a16:creationId xmlns:a16="http://schemas.microsoft.com/office/drawing/2014/main" id="{E96F657B-BFD2-4160-913B-688F6BC9DCD0}"/>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632" name="avatar">
          <a:extLst>
            <a:ext uri="{FF2B5EF4-FFF2-40B4-BE49-F238E27FC236}">
              <a16:creationId xmlns:a16="http://schemas.microsoft.com/office/drawing/2014/main" id="{63A05A7D-6677-48FE-BB11-1621A57ABA73}"/>
            </a:ext>
          </a:extLst>
        </xdr:cNvPr>
        <xdr:cNvSpPr>
          <a:spLocks noChangeAspect="1" noChangeArrowheads="1"/>
        </xdr:cNvSpPr>
      </xdr:nvSpPr>
      <xdr:spPr bwMode="auto">
        <a:xfrm>
          <a:off x="0" y="13144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633" name="avatar">
          <a:extLst>
            <a:ext uri="{FF2B5EF4-FFF2-40B4-BE49-F238E27FC236}">
              <a16:creationId xmlns:a16="http://schemas.microsoft.com/office/drawing/2014/main" id="{0B4E0260-1D17-4048-97B1-EE8371C69C82}"/>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634" name="avatar">
          <a:extLst>
            <a:ext uri="{FF2B5EF4-FFF2-40B4-BE49-F238E27FC236}">
              <a16:creationId xmlns:a16="http://schemas.microsoft.com/office/drawing/2014/main" id="{4FA11F1E-9792-4B02-9F40-E47FAF1656A8}"/>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635" name="avatar">
          <a:extLst>
            <a:ext uri="{FF2B5EF4-FFF2-40B4-BE49-F238E27FC236}">
              <a16:creationId xmlns:a16="http://schemas.microsoft.com/office/drawing/2014/main" id="{9123C893-5690-4F22-9F48-82C361040502}"/>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636" name="avatar">
          <a:extLst>
            <a:ext uri="{FF2B5EF4-FFF2-40B4-BE49-F238E27FC236}">
              <a16:creationId xmlns:a16="http://schemas.microsoft.com/office/drawing/2014/main" id="{F3DB786F-8173-4257-B8D5-D75A57C4DEDD}"/>
            </a:ext>
          </a:extLst>
        </xdr:cNvPr>
        <xdr:cNvSpPr>
          <a:spLocks noChangeAspect="1" noChangeArrowheads="1"/>
        </xdr:cNvSpPr>
      </xdr:nvSpPr>
      <xdr:spPr bwMode="auto">
        <a:xfrm>
          <a:off x="0" y="13144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637" name="avatar">
          <a:extLst>
            <a:ext uri="{FF2B5EF4-FFF2-40B4-BE49-F238E27FC236}">
              <a16:creationId xmlns:a16="http://schemas.microsoft.com/office/drawing/2014/main" id="{2E8FA15E-BBC2-4F71-945F-B57B31C286C6}"/>
            </a:ext>
          </a:extLst>
        </xdr:cNvPr>
        <xdr:cNvSpPr>
          <a:spLocks noChangeAspect="1" noChangeArrowheads="1"/>
        </xdr:cNvSpPr>
      </xdr:nvSpPr>
      <xdr:spPr bwMode="auto">
        <a:xfrm>
          <a:off x="0" y="13144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638" name="avatar">
          <a:extLst>
            <a:ext uri="{FF2B5EF4-FFF2-40B4-BE49-F238E27FC236}">
              <a16:creationId xmlns:a16="http://schemas.microsoft.com/office/drawing/2014/main" id="{90D6D40D-A4D6-4C64-9E43-E9D8D2B717EC}"/>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639" name="avatar">
          <a:extLst>
            <a:ext uri="{FF2B5EF4-FFF2-40B4-BE49-F238E27FC236}">
              <a16:creationId xmlns:a16="http://schemas.microsoft.com/office/drawing/2014/main" id="{0EFD5920-9B26-4A76-917B-D342ACD5FD2B}"/>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640" name="avatar">
          <a:extLst>
            <a:ext uri="{FF2B5EF4-FFF2-40B4-BE49-F238E27FC236}">
              <a16:creationId xmlns:a16="http://schemas.microsoft.com/office/drawing/2014/main" id="{8EA22DDD-981D-41D6-A17A-2AE93F7D14E4}"/>
            </a:ext>
          </a:extLst>
        </xdr:cNvPr>
        <xdr:cNvSpPr>
          <a:spLocks noChangeAspect="1" noChangeArrowheads="1"/>
        </xdr:cNvSpPr>
      </xdr:nvSpPr>
      <xdr:spPr bwMode="auto">
        <a:xfrm>
          <a:off x="0" y="13144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641" name="avatar">
          <a:extLst>
            <a:ext uri="{FF2B5EF4-FFF2-40B4-BE49-F238E27FC236}">
              <a16:creationId xmlns:a16="http://schemas.microsoft.com/office/drawing/2014/main" id="{C917A460-1357-4515-9A79-153A5615CAAF}"/>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642" name="avatar">
          <a:extLst>
            <a:ext uri="{FF2B5EF4-FFF2-40B4-BE49-F238E27FC236}">
              <a16:creationId xmlns:a16="http://schemas.microsoft.com/office/drawing/2014/main" id="{69D55F78-26B2-4DA3-BAB9-236952307465}"/>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643" name="avatar">
          <a:extLst>
            <a:ext uri="{FF2B5EF4-FFF2-40B4-BE49-F238E27FC236}">
              <a16:creationId xmlns:a16="http://schemas.microsoft.com/office/drawing/2014/main" id="{A6B496AB-4E6F-434F-BACB-459A2C93B3F2}"/>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644" name="avatar">
          <a:extLst>
            <a:ext uri="{FF2B5EF4-FFF2-40B4-BE49-F238E27FC236}">
              <a16:creationId xmlns:a16="http://schemas.microsoft.com/office/drawing/2014/main" id="{03B449BA-BE7B-41A0-98AC-2ED129C2896B}"/>
            </a:ext>
          </a:extLst>
        </xdr:cNvPr>
        <xdr:cNvSpPr>
          <a:spLocks noChangeAspect="1" noChangeArrowheads="1"/>
        </xdr:cNvSpPr>
      </xdr:nvSpPr>
      <xdr:spPr bwMode="auto">
        <a:xfrm>
          <a:off x="0" y="13144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645" name="avatar">
          <a:extLst>
            <a:ext uri="{FF2B5EF4-FFF2-40B4-BE49-F238E27FC236}">
              <a16:creationId xmlns:a16="http://schemas.microsoft.com/office/drawing/2014/main" id="{3A441425-8C21-4D9C-B918-5C852D277D02}"/>
            </a:ext>
          </a:extLst>
        </xdr:cNvPr>
        <xdr:cNvSpPr>
          <a:spLocks noChangeAspect="1" noChangeArrowheads="1"/>
        </xdr:cNvSpPr>
      </xdr:nvSpPr>
      <xdr:spPr bwMode="auto">
        <a:xfrm>
          <a:off x="0" y="13144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646" name="avatar">
          <a:extLst>
            <a:ext uri="{FF2B5EF4-FFF2-40B4-BE49-F238E27FC236}">
              <a16:creationId xmlns:a16="http://schemas.microsoft.com/office/drawing/2014/main" id="{190080D2-9611-4803-8609-2C46F26B56D0}"/>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647" name="avatar">
          <a:extLst>
            <a:ext uri="{FF2B5EF4-FFF2-40B4-BE49-F238E27FC236}">
              <a16:creationId xmlns:a16="http://schemas.microsoft.com/office/drawing/2014/main" id="{4BE1A380-6158-4FE5-A5F0-0C78EF606F8A}"/>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648" name="avatar">
          <a:extLst>
            <a:ext uri="{FF2B5EF4-FFF2-40B4-BE49-F238E27FC236}">
              <a16:creationId xmlns:a16="http://schemas.microsoft.com/office/drawing/2014/main" id="{B2311E60-BE50-464E-94FE-9D504AD89D97}"/>
            </a:ext>
          </a:extLst>
        </xdr:cNvPr>
        <xdr:cNvSpPr>
          <a:spLocks noChangeAspect="1" noChangeArrowheads="1"/>
        </xdr:cNvSpPr>
      </xdr:nvSpPr>
      <xdr:spPr bwMode="auto">
        <a:xfrm>
          <a:off x="0" y="13144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649" name="avatar">
          <a:extLst>
            <a:ext uri="{FF2B5EF4-FFF2-40B4-BE49-F238E27FC236}">
              <a16:creationId xmlns:a16="http://schemas.microsoft.com/office/drawing/2014/main" id="{7D0ED815-227E-4BE2-8C4D-870671F69613}"/>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650" name="avatar">
          <a:extLst>
            <a:ext uri="{FF2B5EF4-FFF2-40B4-BE49-F238E27FC236}">
              <a16:creationId xmlns:a16="http://schemas.microsoft.com/office/drawing/2014/main" id="{0B4116D4-662A-4D9C-B24C-1B625FF54274}"/>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651" name="avatar">
          <a:extLst>
            <a:ext uri="{FF2B5EF4-FFF2-40B4-BE49-F238E27FC236}">
              <a16:creationId xmlns:a16="http://schemas.microsoft.com/office/drawing/2014/main" id="{8676959A-D258-41FB-880D-AFE0A9D2FC27}"/>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652" name="avatar">
          <a:extLst>
            <a:ext uri="{FF2B5EF4-FFF2-40B4-BE49-F238E27FC236}">
              <a16:creationId xmlns:a16="http://schemas.microsoft.com/office/drawing/2014/main" id="{B741F7AE-E99D-47E6-AFF8-6854DDCA83AE}"/>
            </a:ext>
          </a:extLst>
        </xdr:cNvPr>
        <xdr:cNvSpPr>
          <a:spLocks noChangeAspect="1" noChangeArrowheads="1"/>
        </xdr:cNvSpPr>
      </xdr:nvSpPr>
      <xdr:spPr bwMode="auto">
        <a:xfrm>
          <a:off x="0" y="13144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653" name="avatar">
          <a:extLst>
            <a:ext uri="{FF2B5EF4-FFF2-40B4-BE49-F238E27FC236}">
              <a16:creationId xmlns:a16="http://schemas.microsoft.com/office/drawing/2014/main" id="{D9112985-AD20-4DF5-A426-EF74C65F439A}"/>
            </a:ext>
          </a:extLst>
        </xdr:cNvPr>
        <xdr:cNvSpPr>
          <a:spLocks noChangeAspect="1" noChangeArrowheads="1"/>
        </xdr:cNvSpPr>
      </xdr:nvSpPr>
      <xdr:spPr bwMode="auto">
        <a:xfrm>
          <a:off x="0" y="13144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654" name="avatar">
          <a:extLst>
            <a:ext uri="{FF2B5EF4-FFF2-40B4-BE49-F238E27FC236}">
              <a16:creationId xmlns:a16="http://schemas.microsoft.com/office/drawing/2014/main" id="{6574B8D3-5B1A-4485-9849-82EEB755E385}"/>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655" name="avatar">
          <a:extLst>
            <a:ext uri="{FF2B5EF4-FFF2-40B4-BE49-F238E27FC236}">
              <a16:creationId xmlns:a16="http://schemas.microsoft.com/office/drawing/2014/main" id="{DCEFB8B6-C0C0-44C2-AFC4-6E330073D09B}"/>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656" name="avatar">
          <a:extLst>
            <a:ext uri="{FF2B5EF4-FFF2-40B4-BE49-F238E27FC236}">
              <a16:creationId xmlns:a16="http://schemas.microsoft.com/office/drawing/2014/main" id="{0A456A10-6008-45BF-B146-9EBBDD023B6A}"/>
            </a:ext>
          </a:extLst>
        </xdr:cNvPr>
        <xdr:cNvSpPr>
          <a:spLocks noChangeAspect="1" noChangeArrowheads="1"/>
        </xdr:cNvSpPr>
      </xdr:nvSpPr>
      <xdr:spPr bwMode="auto">
        <a:xfrm>
          <a:off x="0" y="13144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657" name="avatar">
          <a:extLst>
            <a:ext uri="{FF2B5EF4-FFF2-40B4-BE49-F238E27FC236}">
              <a16:creationId xmlns:a16="http://schemas.microsoft.com/office/drawing/2014/main" id="{6FBD10B8-DF63-4071-8354-4C68CD4E9144}"/>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658" name="avatar">
          <a:extLst>
            <a:ext uri="{FF2B5EF4-FFF2-40B4-BE49-F238E27FC236}">
              <a16:creationId xmlns:a16="http://schemas.microsoft.com/office/drawing/2014/main" id="{17B96761-6FBA-4408-B460-6817B56D9458}"/>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659" name="avatar">
          <a:extLst>
            <a:ext uri="{FF2B5EF4-FFF2-40B4-BE49-F238E27FC236}">
              <a16:creationId xmlns:a16="http://schemas.microsoft.com/office/drawing/2014/main" id="{804BAFCA-FEE2-423A-881E-8E1FCA33B933}"/>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660" name="avatar">
          <a:extLst>
            <a:ext uri="{FF2B5EF4-FFF2-40B4-BE49-F238E27FC236}">
              <a16:creationId xmlns:a16="http://schemas.microsoft.com/office/drawing/2014/main" id="{6A31445E-1146-4B4B-907E-7345B6DEF835}"/>
            </a:ext>
          </a:extLst>
        </xdr:cNvPr>
        <xdr:cNvSpPr>
          <a:spLocks noChangeAspect="1" noChangeArrowheads="1"/>
        </xdr:cNvSpPr>
      </xdr:nvSpPr>
      <xdr:spPr bwMode="auto">
        <a:xfrm>
          <a:off x="0" y="13144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661" name="avatar">
          <a:extLst>
            <a:ext uri="{FF2B5EF4-FFF2-40B4-BE49-F238E27FC236}">
              <a16:creationId xmlns:a16="http://schemas.microsoft.com/office/drawing/2014/main" id="{10DC6609-4079-4337-BC2A-10F2DC5FC01D}"/>
            </a:ext>
          </a:extLst>
        </xdr:cNvPr>
        <xdr:cNvSpPr>
          <a:spLocks noChangeAspect="1" noChangeArrowheads="1"/>
        </xdr:cNvSpPr>
      </xdr:nvSpPr>
      <xdr:spPr bwMode="auto">
        <a:xfrm>
          <a:off x="0" y="13144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662" name="avatar">
          <a:extLst>
            <a:ext uri="{FF2B5EF4-FFF2-40B4-BE49-F238E27FC236}">
              <a16:creationId xmlns:a16="http://schemas.microsoft.com/office/drawing/2014/main" id="{89B2442D-8E11-443E-8866-EB9E76786078}"/>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663" name="avatar">
          <a:extLst>
            <a:ext uri="{FF2B5EF4-FFF2-40B4-BE49-F238E27FC236}">
              <a16:creationId xmlns:a16="http://schemas.microsoft.com/office/drawing/2014/main" id="{116404A1-CD2A-4E1A-B8D3-091A00BF755E}"/>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664" name="avatar">
          <a:extLst>
            <a:ext uri="{FF2B5EF4-FFF2-40B4-BE49-F238E27FC236}">
              <a16:creationId xmlns:a16="http://schemas.microsoft.com/office/drawing/2014/main" id="{1BA4E313-0700-4F00-B8D0-0494817F7FFB}"/>
            </a:ext>
          </a:extLst>
        </xdr:cNvPr>
        <xdr:cNvSpPr>
          <a:spLocks noChangeAspect="1" noChangeArrowheads="1"/>
        </xdr:cNvSpPr>
      </xdr:nvSpPr>
      <xdr:spPr bwMode="auto">
        <a:xfrm>
          <a:off x="0" y="13144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665" name="avatar">
          <a:extLst>
            <a:ext uri="{FF2B5EF4-FFF2-40B4-BE49-F238E27FC236}">
              <a16:creationId xmlns:a16="http://schemas.microsoft.com/office/drawing/2014/main" id="{C0840B67-5770-4CD6-8FA9-5C7DDA171479}"/>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666" name="avatar">
          <a:extLst>
            <a:ext uri="{FF2B5EF4-FFF2-40B4-BE49-F238E27FC236}">
              <a16:creationId xmlns:a16="http://schemas.microsoft.com/office/drawing/2014/main" id="{560B2871-36F8-4AB1-8507-C5E6E55B2DFD}"/>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667" name="avatar">
          <a:extLst>
            <a:ext uri="{FF2B5EF4-FFF2-40B4-BE49-F238E27FC236}">
              <a16:creationId xmlns:a16="http://schemas.microsoft.com/office/drawing/2014/main" id="{8D3BE451-6738-4269-9A5F-1513E9C377BB}"/>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668" name="avatar">
          <a:extLst>
            <a:ext uri="{FF2B5EF4-FFF2-40B4-BE49-F238E27FC236}">
              <a16:creationId xmlns:a16="http://schemas.microsoft.com/office/drawing/2014/main" id="{E5312424-A9B1-4AC4-9C70-A114129AF080}"/>
            </a:ext>
          </a:extLst>
        </xdr:cNvPr>
        <xdr:cNvSpPr>
          <a:spLocks noChangeAspect="1" noChangeArrowheads="1"/>
        </xdr:cNvSpPr>
      </xdr:nvSpPr>
      <xdr:spPr bwMode="auto">
        <a:xfrm>
          <a:off x="0" y="13144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669" name="avatar">
          <a:extLst>
            <a:ext uri="{FF2B5EF4-FFF2-40B4-BE49-F238E27FC236}">
              <a16:creationId xmlns:a16="http://schemas.microsoft.com/office/drawing/2014/main" id="{FE34B3CE-F675-4FCB-A981-6993929F6CCA}"/>
            </a:ext>
          </a:extLst>
        </xdr:cNvPr>
        <xdr:cNvSpPr>
          <a:spLocks noChangeAspect="1" noChangeArrowheads="1"/>
        </xdr:cNvSpPr>
      </xdr:nvSpPr>
      <xdr:spPr bwMode="auto">
        <a:xfrm>
          <a:off x="0" y="13144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670" name="avatar">
          <a:extLst>
            <a:ext uri="{FF2B5EF4-FFF2-40B4-BE49-F238E27FC236}">
              <a16:creationId xmlns:a16="http://schemas.microsoft.com/office/drawing/2014/main" id="{C329E272-9795-44A0-B404-3BD6FB374A9D}"/>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671" name="avatar">
          <a:extLst>
            <a:ext uri="{FF2B5EF4-FFF2-40B4-BE49-F238E27FC236}">
              <a16:creationId xmlns:a16="http://schemas.microsoft.com/office/drawing/2014/main" id="{59EBBD6B-2492-4054-AA63-498787D4D89C}"/>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672" name="avatar">
          <a:extLst>
            <a:ext uri="{FF2B5EF4-FFF2-40B4-BE49-F238E27FC236}">
              <a16:creationId xmlns:a16="http://schemas.microsoft.com/office/drawing/2014/main" id="{7F911EAD-7D8E-4F3E-AA57-F948C94B7583}"/>
            </a:ext>
          </a:extLst>
        </xdr:cNvPr>
        <xdr:cNvSpPr>
          <a:spLocks noChangeAspect="1" noChangeArrowheads="1"/>
        </xdr:cNvSpPr>
      </xdr:nvSpPr>
      <xdr:spPr bwMode="auto">
        <a:xfrm>
          <a:off x="0" y="13144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673" name="avatar">
          <a:extLst>
            <a:ext uri="{FF2B5EF4-FFF2-40B4-BE49-F238E27FC236}">
              <a16:creationId xmlns:a16="http://schemas.microsoft.com/office/drawing/2014/main" id="{06984531-8C4C-4DD0-BE54-E5F94CB840E4}"/>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674" name="avatar">
          <a:extLst>
            <a:ext uri="{FF2B5EF4-FFF2-40B4-BE49-F238E27FC236}">
              <a16:creationId xmlns:a16="http://schemas.microsoft.com/office/drawing/2014/main" id="{35DC3F88-263C-4462-807F-3DE5421E2BDE}"/>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675" name="avatar">
          <a:extLst>
            <a:ext uri="{FF2B5EF4-FFF2-40B4-BE49-F238E27FC236}">
              <a16:creationId xmlns:a16="http://schemas.microsoft.com/office/drawing/2014/main" id="{25139522-BA19-44D5-8630-219D771E26F0}"/>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676" name="avatar">
          <a:extLst>
            <a:ext uri="{FF2B5EF4-FFF2-40B4-BE49-F238E27FC236}">
              <a16:creationId xmlns:a16="http://schemas.microsoft.com/office/drawing/2014/main" id="{31A734A3-E26A-4396-BE7C-CE23B2F1085D}"/>
            </a:ext>
          </a:extLst>
        </xdr:cNvPr>
        <xdr:cNvSpPr>
          <a:spLocks noChangeAspect="1" noChangeArrowheads="1"/>
        </xdr:cNvSpPr>
      </xdr:nvSpPr>
      <xdr:spPr bwMode="auto">
        <a:xfrm>
          <a:off x="0" y="13144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677" name="avatar">
          <a:extLst>
            <a:ext uri="{FF2B5EF4-FFF2-40B4-BE49-F238E27FC236}">
              <a16:creationId xmlns:a16="http://schemas.microsoft.com/office/drawing/2014/main" id="{643DC4F7-C2D4-4FF1-B6C6-CB1882B0113B}"/>
            </a:ext>
          </a:extLst>
        </xdr:cNvPr>
        <xdr:cNvSpPr>
          <a:spLocks noChangeAspect="1" noChangeArrowheads="1"/>
        </xdr:cNvSpPr>
      </xdr:nvSpPr>
      <xdr:spPr bwMode="auto">
        <a:xfrm>
          <a:off x="0" y="13144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678" name="avatar">
          <a:extLst>
            <a:ext uri="{FF2B5EF4-FFF2-40B4-BE49-F238E27FC236}">
              <a16:creationId xmlns:a16="http://schemas.microsoft.com/office/drawing/2014/main" id="{946BD44A-3A86-40E8-9F8E-F0A51B367CEA}"/>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679" name="avatar">
          <a:extLst>
            <a:ext uri="{FF2B5EF4-FFF2-40B4-BE49-F238E27FC236}">
              <a16:creationId xmlns:a16="http://schemas.microsoft.com/office/drawing/2014/main" id="{3AE60288-55ED-4E1E-9311-3B23C885B353}"/>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680" name="avatar">
          <a:extLst>
            <a:ext uri="{FF2B5EF4-FFF2-40B4-BE49-F238E27FC236}">
              <a16:creationId xmlns:a16="http://schemas.microsoft.com/office/drawing/2014/main" id="{FDB35326-CCD2-4B64-A2E1-52FA68309F68}"/>
            </a:ext>
          </a:extLst>
        </xdr:cNvPr>
        <xdr:cNvSpPr>
          <a:spLocks noChangeAspect="1" noChangeArrowheads="1"/>
        </xdr:cNvSpPr>
      </xdr:nvSpPr>
      <xdr:spPr bwMode="auto">
        <a:xfrm>
          <a:off x="0" y="13144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681" name="avatar">
          <a:extLst>
            <a:ext uri="{FF2B5EF4-FFF2-40B4-BE49-F238E27FC236}">
              <a16:creationId xmlns:a16="http://schemas.microsoft.com/office/drawing/2014/main" id="{17DB2A2E-AA8F-4104-8E0E-9534140FC379}"/>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682" name="avatar">
          <a:extLst>
            <a:ext uri="{FF2B5EF4-FFF2-40B4-BE49-F238E27FC236}">
              <a16:creationId xmlns:a16="http://schemas.microsoft.com/office/drawing/2014/main" id="{4B7C7B06-48C3-42E4-8069-3C9858EB5B44}"/>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683" name="avatar">
          <a:extLst>
            <a:ext uri="{FF2B5EF4-FFF2-40B4-BE49-F238E27FC236}">
              <a16:creationId xmlns:a16="http://schemas.microsoft.com/office/drawing/2014/main" id="{0D58FEC2-CCE7-4B3E-8B0B-87C3F640FB34}"/>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684" name="avatar">
          <a:extLst>
            <a:ext uri="{FF2B5EF4-FFF2-40B4-BE49-F238E27FC236}">
              <a16:creationId xmlns:a16="http://schemas.microsoft.com/office/drawing/2014/main" id="{44057535-4696-4633-A863-6929D64F5FF5}"/>
            </a:ext>
          </a:extLst>
        </xdr:cNvPr>
        <xdr:cNvSpPr>
          <a:spLocks noChangeAspect="1" noChangeArrowheads="1"/>
        </xdr:cNvSpPr>
      </xdr:nvSpPr>
      <xdr:spPr bwMode="auto">
        <a:xfrm>
          <a:off x="0" y="13144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685" name="avatar">
          <a:extLst>
            <a:ext uri="{FF2B5EF4-FFF2-40B4-BE49-F238E27FC236}">
              <a16:creationId xmlns:a16="http://schemas.microsoft.com/office/drawing/2014/main" id="{5192EA99-8E76-4961-B310-71CF2091C467}"/>
            </a:ext>
          </a:extLst>
        </xdr:cNvPr>
        <xdr:cNvSpPr>
          <a:spLocks noChangeAspect="1" noChangeArrowheads="1"/>
        </xdr:cNvSpPr>
      </xdr:nvSpPr>
      <xdr:spPr bwMode="auto">
        <a:xfrm>
          <a:off x="0" y="13144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686" name="avatar">
          <a:extLst>
            <a:ext uri="{FF2B5EF4-FFF2-40B4-BE49-F238E27FC236}">
              <a16:creationId xmlns:a16="http://schemas.microsoft.com/office/drawing/2014/main" id="{193BB1E7-2901-4C48-8EB0-0C943B4B17B5}"/>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687" name="avatar">
          <a:extLst>
            <a:ext uri="{FF2B5EF4-FFF2-40B4-BE49-F238E27FC236}">
              <a16:creationId xmlns:a16="http://schemas.microsoft.com/office/drawing/2014/main" id="{8C1C95E9-6326-4ECF-93F4-DD2F486635F1}"/>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688" name="avatar">
          <a:extLst>
            <a:ext uri="{FF2B5EF4-FFF2-40B4-BE49-F238E27FC236}">
              <a16:creationId xmlns:a16="http://schemas.microsoft.com/office/drawing/2014/main" id="{6B617915-3EED-48B0-909C-C624FEDD237E}"/>
            </a:ext>
          </a:extLst>
        </xdr:cNvPr>
        <xdr:cNvSpPr>
          <a:spLocks noChangeAspect="1" noChangeArrowheads="1"/>
        </xdr:cNvSpPr>
      </xdr:nvSpPr>
      <xdr:spPr bwMode="auto">
        <a:xfrm>
          <a:off x="0" y="13144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689" name="avatar">
          <a:extLst>
            <a:ext uri="{FF2B5EF4-FFF2-40B4-BE49-F238E27FC236}">
              <a16:creationId xmlns:a16="http://schemas.microsoft.com/office/drawing/2014/main" id="{DE9B1470-19A8-4F76-A354-7286E79BA2BD}"/>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690" name="avatar">
          <a:extLst>
            <a:ext uri="{FF2B5EF4-FFF2-40B4-BE49-F238E27FC236}">
              <a16:creationId xmlns:a16="http://schemas.microsoft.com/office/drawing/2014/main" id="{A31F5FE3-0AB9-4869-A05B-9592858FFB48}"/>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691" name="avatar">
          <a:extLst>
            <a:ext uri="{FF2B5EF4-FFF2-40B4-BE49-F238E27FC236}">
              <a16:creationId xmlns:a16="http://schemas.microsoft.com/office/drawing/2014/main" id="{13C75AD3-7DAF-47DC-AB34-C63B00698BF7}"/>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692" name="avatar">
          <a:extLst>
            <a:ext uri="{FF2B5EF4-FFF2-40B4-BE49-F238E27FC236}">
              <a16:creationId xmlns:a16="http://schemas.microsoft.com/office/drawing/2014/main" id="{F4195552-C4D5-4D7A-A384-59D301867218}"/>
            </a:ext>
          </a:extLst>
        </xdr:cNvPr>
        <xdr:cNvSpPr>
          <a:spLocks noChangeAspect="1" noChangeArrowheads="1"/>
        </xdr:cNvSpPr>
      </xdr:nvSpPr>
      <xdr:spPr bwMode="auto">
        <a:xfrm>
          <a:off x="0" y="13144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693" name="avatar">
          <a:extLst>
            <a:ext uri="{FF2B5EF4-FFF2-40B4-BE49-F238E27FC236}">
              <a16:creationId xmlns:a16="http://schemas.microsoft.com/office/drawing/2014/main" id="{02E3DC83-491B-4A02-AD4F-D343D31E8095}"/>
            </a:ext>
          </a:extLst>
        </xdr:cNvPr>
        <xdr:cNvSpPr>
          <a:spLocks noChangeAspect="1" noChangeArrowheads="1"/>
        </xdr:cNvSpPr>
      </xdr:nvSpPr>
      <xdr:spPr bwMode="auto">
        <a:xfrm>
          <a:off x="0" y="13144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694" name="avatar">
          <a:extLst>
            <a:ext uri="{FF2B5EF4-FFF2-40B4-BE49-F238E27FC236}">
              <a16:creationId xmlns:a16="http://schemas.microsoft.com/office/drawing/2014/main" id="{261ADE6D-89AB-4B70-9410-C10871BC339E}"/>
            </a:ext>
          </a:extLst>
        </xdr:cNvPr>
        <xdr:cNvSpPr>
          <a:spLocks noChangeAspect="1" noChangeArrowheads="1"/>
        </xdr:cNvSpPr>
      </xdr:nvSpPr>
      <xdr:spPr bwMode="auto">
        <a:xfrm>
          <a:off x="0" y="13144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695" name="avatar">
          <a:extLst>
            <a:ext uri="{FF2B5EF4-FFF2-40B4-BE49-F238E27FC236}">
              <a16:creationId xmlns:a16="http://schemas.microsoft.com/office/drawing/2014/main" id="{3AEC1D8D-CFE3-4254-8C20-A2B3AF093BF8}"/>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696" name="avatar">
          <a:extLst>
            <a:ext uri="{FF2B5EF4-FFF2-40B4-BE49-F238E27FC236}">
              <a16:creationId xmlns:a16="http://schemas.microsoft.com/office/drawing/2014/main" id="{EA336D6C-57A5-4ED4-892E-2F939C655CBC}"/>
            </a:ext>
          </a:extLst>
        </xdr:cNvPr>
        <xdr:cNvSpPr>
          <a:spLocks noChangeAspect="1" noChangeArrowheads="1"/>
        </xdr:cNvSpPr>
      </xdr:nvSpPr>
      <xdr:spPr bwMode="auto">
        <a:xfrm>
          <a:off x="0" y="13144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697" name="avatar">
          <a:extLst>
            <a:ext uri="{FF2B5EF4-FFF2-40B4-BE49-F238E27FC236}">
              <a16:creationId xmlns:a16="http://schemas.microsoft.com/office/drawing/2014/main" id="{B8B28EEE-696F-4802-9E2A-7914654DB0E5}"/>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7</xdr:row>
      <xdr:rowOff>0</xdr:rowOff>
    </xdr:from>
    <xdr:to>
      <xdr:col>1</xdr:col>
      <xdr:colOff>304800</xdr:colOff>
      <xdr:row>8</xdr:row>
      <xdr:rowOff>118428</xdr:rowOff>
    </xdr:to>
    <xdr:sp macro="" textlink="">
      <xdr:nvSpPr>
        <xdr:cNvPr id="66698" name="avatar">
          <a:extLst>
            <a:ext uri="{FF2B5EF4-FFF2-40B4-BE49-F238E27FC236}">
              <a16:creationId xmlns:a16="http://schemas.microsoft.com/office/drawing/2014/main" id="{29AE5B39-7FCD-4FBD-A568-A6E7BF3F452A}"/>
            </a:ext>
          </a:extLst>
        </xdr:cNvPr>
        <xdr:cNvSpPr>
          <a:spLocks noChangeAspect="1" noChangeArrowheads="1"/>
        </xdr:cNvSpPr>
      </xdr:nvSpPr>
      <xdr:spPr bwMode="auto">
        <a:xfrm>
          <a:off x="3705225" y="1333500"/>
          <a:ext cx="304800" cy="28733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8</xdr:row>
      <xdr:rowOff>119062</xdr:rowOff>
    </xdr:to>
    <xdr:sp macro="" textlink="">
      <xdr:nvSpPr>
        <xdr:cNvPr id="66699" name="avatar">
          <a:extLst>
            <a:ext uri="{FF2B5EF4-FFF2-40B4-BE49-F238E27FC236}">
              <a16:creationId xmlns:a16="http://schemas.microsoft.com/office/drawing/2014/main" id="{E7847FE1-11B1-4AC9-8630-8D1B2A02F46D}"/>
            </a:ext>
          </a:extLst>
        </xdr:cNvPr>
        <xdr:cNvSpPr>
          <a:spLocks noChangeAspect="1" noChangeArrowheads="1"/>
        </xdr:cNvSpPr>
      </xdr:nvSpPr>
      <xdr:spPr bwMode="auto">
        <a:xfrm>
          <a:off x="0" y="1333500"/>
          <a:ext cx="304800" cy="28416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7</xdr:row>
      <xdr:rowOff>0</xdr:rowOff>
    </xdr:from>
    <xdr:ext cx="304800" cy="304701"/>
    <xdr:sp macro="" textlink="">
      <xdr:nvSpPr>
        <xdr:cNvPr id="66700" name="avatar">
          <a:extLst>
            <a:ext uri="{FF2B5EF4-FFF2-40B4-BE49-F238E27FC236}">
              <a16:creationId xmlns:a16="http://schemas.microsoft.com/office/drawing/2014/main" id="{7AB0C2BE-325B-4568-AF62-85163E34450B}"/>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7</xdr:row>
      <xdr:rowOff>0</xdr:rowOff>
    </xdr:from>
    <xdr:to>
      <xdr:col>1</xdr:col>
      <xdr:colOff>304800</xdr:colOff>
      <xdr:row>8</xdr:row>
      <xdr:rowOff>117792</xdr:rowOff>
    </xdr:to>
    <xdr:sp macro="" textlink="">
      <xdr:nvSpPr>
        <xdr:cNvPr id="66701" name="avatar">
          <a:extLst>
            <a:ext uri="{FF2B5EF4-FFF2-40B4-BE49-F238E27FC236}">
              <a16:creationId xmlns:a16="http://schemas.microsoft.com/office/drawing/2014/main" id="{9376768C-487C-459C-A8B1-D762910EB39D}"/>
            </a:ext>
          </a:extLst>
        </xdr:cNvPr>
        <xdr:cNvSpPr>
          <a:spLocks noChangeAspect="1" noChangeArrowheads="1"/>
        </xdr:cNvSpPr>
      </xdr:nvSpPr>
      <xdr:spPr bwMode="auto">
        <a:xfrm>
          <a:off x="3705225" y="1333500"/>
          <a:ext cx="304800" cy="28860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8</xdr:row>
      <xdr:rowOff>117792</xdr:rowOff>
    </xdr:to>
    <xdr:sp macro="" textlink="">
      <xdr:nvSpPr>
        <xdr:cNvPr id="66702" name="avatar">
          <a:extLst>
            <a:ext uri="{FF2B5EF4-FFF2-40B4-BE49-F238E27FC236}">
              <a16:creationId xmlns:a16="http://schemas.microsoft.com/office/drawing/2014/main" id="{B2D32331-0E92-4BAA-9341-AAE862A2A430}"/>
            </a:ext>
          </a:extLst>
        </xdr:cNvPr>
        <xdr:cNvSpPr>
          <a:spLocks noChangeAspect="1" noChangeArrowheads="1"/>
        </xdr:cNvSpPr>
      </xdr:nvSpPr>
      <xdr:spPr bwMode="auto">
        <a:xfrm>
          <a:off x="0" y="1333500"/>
          <a:ext cx="304800" cy="28860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7</xdr:row>
      <xdr:rowOff>0</xdr:rowOff>
    </xdr:from>
    <xdr:ext cx="304800" cy="295274"/>
    <xdr:sp macro="" textlink="">
      <xdr:nvSpPr>
        <xdr:cNvPr id="66703" name="avatar">
          <a:extLst>
            <a:ext uri="{FF2B5EF4-FFF2-40B4-BE49-F238E27FC236}">
              <a16:creationId xmlns:a16="http://schemas.microsoft.com/office/drawing/2014/main" id="{4CDA0BCA-D7AB-453C-9E14-F77CCE590E9E}"/>
            </a:ext>
          </a:extLst>
        </xdr:cNvPr>
        <xdr:cNvSpPr>
          <a:spLocks noChangeAspect="1" noChangeArrowheads="1"/>
        </xdr:cNvSpPr>
      </xdr:nvSpPr>
      <xdr:spPr bwMode="auto">
        <a:xfrm>
          <a:off x="3705225"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704" name="avatar">
          <a:extLst>
            <a:ext uri="{FF2B5EF4-FFF2-40B4-BE49-F238E27FC236}">
              <a16:creationId xmlns:a16="http://schemas.microsoft.com/office/drawing/2014/main" id="{461184B0-BF78-4B5B-A2B2-47ABAB58487A}"/>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7</xdr:row>
      <xdr:rowOff>0</xdr:rowOff>
    </xdr:from>
    <xdr:to>
      <xdr:col>1</xdr:col>
      <xdr:colOff>304800</xdr:colOff>
      <xdr:row>8</xdr:row>
      <xdr:rowOff>117186</xdr:rowOff>
    </xdr:to>
    <xdr:sp macro="" textlink="">
      <xdr:nvSpPr>
        <xdr:cNvPr id="66705" name="avatar">
          <a:extLst>
            <a:ext uri="{FF2B5EF4-FFF2-40B4-BE49-F238E27FC236}">
              <a16:creationId xmlns:a16="http://schemas.microsoft.com/office/drawing/2014/main" id="{7DD7487B-19C2-4854-914D-CF8E44881198}"/>
            </a:ext>
          </a:extLst>
        </xdr:cNvPr>
        <xdr:cNvSpPr>
          <a:spLocks noChangeAspect="1" noChangeArrowheads="1"/>
        </xdr:cNvSpPr>
      </xdr:nvSpPr>
      <xdr:spPr bwMode="auto">
        <a:xfrm>
          <a:off x="3705225" y="1333500"/>
          <a:ext cx="304800" cy="28482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8</xdr:row>
      <xdr:rowOff>119062</xdr:rowOff>
    </xdr:to>
    <xdr:sp macro="" textlink="">
      <xdr:nvSpPr>
        <xdr:cNvPr id="66706" name="avatar">
          <a:extLst>
            <a:ext uri="{FF2B5EF4-FFF2-40B4-BE49-F238E27FC236}">
              <a16:creationId xmlns:a16="http://schemas.microsoft.com/office/drawing/2014/main" id="{5793151A-516C-49D2-900D-1C74597C0905}"/>
            </a:ext>
          </a:extLst>
        </xdr:cNvPr>
        <xdr:cNvSpPr>
          <a:spLocks noChangeAspect="1" noChangeArrowheads="1"/>
        </xdr:cNvSpPr>
      </xdr:nvSpPr>
      <xdr:spPr bwMode="auto">
        <a:xfrm>
          <a:off x="0" y="1333500"/>
          <a:ext cx="304800" cy="28416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7</xdr:row>
      <xdr:rowOff>0</xdr:rowOff>
    </xdr:from>
    <xdr:ext cx="304800" cy="304701"/>
    <xdr:sp macro="" textlink="">
      <xdr:nvSpPr>
        <xdr:cNvPr id="66707" name="avatar">
          <a:extLst>
            <a:ext uri="{FF2B5EF4-FFF2-40B4-BE49-F238E27FC236}">
              <a16:creationId xmlns:a16="http://schemas.microsoft.com/office/drawing/2014/main" id="{C028FAF8-49F2-49F1-BE69-AEF13D76132F}"/>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7</xdr:row>
      <xdr:rowOff>0</xdr:rowOff>
    </xdr:from>
    <xdr:to>
      <xdr:col>1</xdr:col>
      <xdr:colOff>304800</xdr:colOff>
      <xdr:row>8</xdr:row>
      <xdr:rowOff>148301</xdr:rowOff>
    </xdr:to>
    <xdr:sp macro="" textlink="">
      <xdr:nvSpPr>
        <xdr:cNvPr id="66708" name="avatar">
          <a:extLst>
            <a:ext uri="{FF2B5EF4-FFF2-40B4-BE49-F238E27FC236}">
              <a16:creationId xmlns:a16="http://schemas.microsoft.com/office/drawing/2014/main" id="{9C2F51C1-9C80-4FC6-B7EC-7C763CC9FE58}"/>
            </a:ext>
          </a:extLst>
        </xdr:cNvPr>
        <xdr:cNvSpPr>
          <a:spLocks noChangeAspect="1" noChangeArrowheads="1"/>
        </xdr:cNvSpPr>
      </xdr:nvSpPr>
      <xdr:spPr bwMode="auto">
        <a:xfrm>
          <a:off x="3705225" y="1333500"/>
          <a:ext cx="304800" cy="30324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8</xdr:row>
      <xdr:rowOff>119062</xdr:rowOff>
    </xdr:to>
    <xdr:sp macro="" textlink="">
      <xdr:nvSpPr>
        <xdr:cNvPr id="66709" name="avatar">
          <a:extLst>
            <a:ext uri="{FF2B5EF4-FFF2-40B4-BE49-F238E27FC236}">
              <a16:creationId xmlns:a16="http://schemas.microsoft.com/office/drawing/2014/main" id="{DE72C55C-C741-45EF-8860-8D3C8D630DEE}"/>
            </a:ext>
          </a:extLst>
        </xdr:cNvPr>
        <xdr:cNvSpPr>
          <a:spLocks noChangeAspect="1" noChangeArrowheads="1"/>
        </xdr:cNvSpPr>
      </xdr:nvSpPr>
      <xdr:spPr bwMode="auto">
        <a:xfrm>
          <a:off x="0" y="1333500"/>
          <a:ext cx="304800" cy="28797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7</xdr:row>
      <xdr:rowOff>0</xdr:rowOff>
    </xdr:from>
    <xdr:ext cx="304800" cy="304701"/>
    <xdr:sp macro="" textlink="">
      <xdr:nvSpPr>
        <xdr:cNvPr id="66710" name="avatar">
          <a:extLst>
            <a:ext uri="{FF2B5EF4-FFF2-40B4-BE49-F238E27FC236}">
              <a16:creationId xmlns:a16="http://schemas.microsoft.com/office/drawing/2014/main" id="{CBC6EE92-6C8C-4AE3-BA68-FED17FEF7C08}"/>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7</xdr:row>
      <xdr:rowOff>0</xdr:rowOff>
    </xdr:from>
    <xdr:to>
      <xdr:col>1</xdr:col>
      <xdr:colOff>304800</xdr:colOff>
      <xdr:row>8</xdr:row>
      <xdr:rowOff>149225</xdr:rowOff>
    </xdr:to>
    <xdr:sp macro="" textlink="">
      <xdr:nvSpPr>
        <xdr:cNvPr id="66711" name="avatar">
          <a:extLst>
            <a:ext uri="{FF2B5EF4-FFF2-40B4-BE49-F238E27FC236}">
              <a16:creationId xmlns:a16="http://schemas.microsoft.com/office/drawing/2014/main" id="{16C56771-61BF-45D6-B2CB-F47FCA9DA782}"/>
            </a:ext>
          </a:extLst>
        </xdr:cNvPr>
        <xdr:cNvSpPr>
          <a:spLocks noChangeAspect="1" noChangeArrowheads="1"/>
        </xdr:cNvSpPr>
      </xdr:nvSpPr>
      <xdr:spPr bwMode="auto">
        <a:xfrm>
          <a:off x="3705225" y="1333500"/>
          <a:ext cx="304800" cy="2940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8</xdr:row>
      <xdr:rowOff>149224</xdr:rowOff>
    </xdr:to>
    <xdr:sp macro="" textlink="">
      <xdr:nvSpPr>
        <xdr:cNvPr id="66712" name="avatar">
          <a:extLst>
            <a:ext uri="{FF2B5EF4-FFF2-40B4-BE49-F238E27FC236}">
              <a16:creationId xmlns:a16="http://schemas.microsoft.com/office/drawing/2014/main" id="{18714E58-64D8-47FE-A7D0-2615DB3AB84F}"/>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7</xdr:row>
      <xdr:rowOff>0</xdr:rowOff>
    </xdr:from>
    <xdr:ext cx="304800" cy="304701"/>
    <xdr:sp macro="" textlink="">
      <xdr:nvSpPr>
        <xdr:cNvPr id="66713" name="avatar">
          <a:extLst>
            <a:ext uri="{FF2B5EF4-FFF2-40B4-BE49-F238E27FC236}">
              <a16:creationId xmlns:a16="http://schemas.microsoft.com/office/drawing/2014/main" id="{3D301D9F-BC4A-4903-8DCE-AC36F9FA9BCE}"/>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7</xdr:row>
      <xdr:rowOff>0</xdr:rowOff>
    </xdr:from>
    <xdr:to>
      <xdr:col>1</xdr:col>
      <xdr:colOff>304800</xdr:colOff>
      <xdr:row>8</xdr:row>
      <xdr:rowOff>148589</xdr:rowOff>
    </xdr:to>
    <xdr:sp macro="" textlink="">
      <xdr:nvSpPr>
        <xdr:cNvPr id="66714" name="avatar">
          <a:extLst>
            <a:ext uri="{FF2B5EF4-FFF2-40B4-BE49-F238E27FC236}">
              <a16:creationId xmlns:a16="http://schemas.microsoft.com/office/drawing/2014/main" id="{C48F0DBD-960A-4904-82A0-96A04BC269DC}"/>
            </a:ext>
          </a:extLst>
        </xdr:cNvPr>
        <xdr:cNvSpPr>
          <a:spLocks noChangeAspect="1" noChangeArrowheads="1"/>
        </xdr:cNvSpPr>
      </xdr:nvSpPr>
      <xdr:spPr bwMode="auto">
        <a:xfrm>
          <a:off x="3705225" y="1333500"/>
          <a:ext cx="304800" cy="29400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8</xdr:row>
      <xdr:rowOff>148589</xdr:rowOff>
    </xdr:to>
    <xdr:sp macro="" textlink="">
      <xdr:nvSpPr>
        <xdr:cNvPr id="66715" name="avatar">
          <a:extLst>
            <a:ext uri="{FF2B5EF4-FFF2-40B4-BE49-F238E27FC236}">
              <a16:creationId xmlns:a16="http://schemas.microsoft.com/office/drawing/2014/main" id="{BB92E6A7-1257-47FA-B7E9-1A29DED4DEB0}"/>
            </a:ext>
          </a:extLst>
        </xdr:cNvPr>
        <xdr:cNvSpPr>
          <a:spLocks noChangeAspect="1" noChangeArrowheads="1"/>
        </xdr:cNvSpPr>
      </xdr:nvSpPr>
      <xdr:spPr bwMode="auto">
        <a:xfrm>
          <a:off x="0" y="1333500"/>
          <a:ext cx="304800" cy="29400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7</xdr:row>
      <xdr:rowOff>0</xdr:rowOff>
    </xdr:from>
    <xdr:ext cx="304800" cy="295274"/>
    <xdr:sp macro="" textlink="">
      <xdr:nvSpPr>
        <xdr:cNvPr id="66716" name="avatar">
          <a:extLst>
            <a:ext uri="{FF2B5EF4-FFF2-40B4-BE49-F238E27FC236}">
              <a16:creationId xmlns:a16="http://schemas.microsoft.com/office/drawing/2014/main" id="{2E96EA06-DD75-4290-B1CE-C122D95A5626}"/>
            </a:ext>
          </a:extLst>
        </xdr:cNvPr>
        <xdr:cNvSpPr>
          <a:spLocks noChangeAspect="1" noChangeArrowheads="1"/>
        </xdr:cNvSpPr>
      </xdr:nvSpPr>
      <xdr:spPr bwMode="auto">
        <a:xfrm>
          <a:off x="3705225"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717" name="avatar">
          <a:extLst>
            <a:ext uri="{FF2B5EF4-FFF2-40B4-BE49-F238E27FC236}">
              <a16:creationId xmlns:a16="http://schemas.microsoft.com/office/drawing/2014/main" id="{F6CD1EBA-1D75-4B7F-8EE5-53FF07318F18}"/>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7</xdr:row>
      <xdr:rowOff>0</xdr:rowOff>
    </xdr:from>
    <xdr:to>
      <xdr:col>1</xdr:col>
      <xdr:colOff>304800</xdr:colOff>
      <xdr:row>8</xdr:row>
      <xdr:rowOff>153698</xdr:rowOff>
    </xdr:to>
    <xdr:sp macro="" textlink="">
      <xdr:nvSpPr>
        <xdr:cNvPr id="66718" name="avatar">
          <a:extLst>
            <a:ext uri="{FF2B5EF4-FFF2-40B4-BE49-F238E27FC236}">
              <a16:creationId xmlns:a16="http://schemas.microsoft.com/office/drawing/2014/main" id="{351C49D2-4E97-44A0-9D1E-7A82A269C4B8}"/>
            </a:ext>
          </a:extLst>
        </xdr:cNvPr>
        <xdr:cNvSpPr>
          <a:spLocks noChangeAspect="1" noChangeArrowheads="1"/>
        </xdr:cNvSpPr>
      </xdr:nvSpPr>
      <xdr:spPr bwMode="auto">
        <a:xfrm>
          <a:off x="3705225" y="1333500"/>
          <a:ext cx="304800" cy="31371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8</xdr:row>
      <xdr:rowOff>149224</xdr:rowOff>
    </xdr:to>
    <xdr:sp macro="" textlink="">
      <xdr:nvSpPr>
        <xdr:cNvPr id="66719" name="avatar">
          <a:extLst>
            <a:ext uri="{FF2B5EF4-FFF2-40B4-BE49-F238E27FC236}">
              <a16:creationId xmlns:a16="http://schemas.microsoft.com/office/drawing/2014/main" id="{22368FBE-E93C-4125-9925-48DF00E82E5A}"/>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7</xdr:row>
      <xdr:rowOff>0</xdr:rowOff>
    </xdr:from>
    <xdr:ext cx="304800" cy="304701"/>
    <xdr:sp macro="" textlink="">
      <xdr:nvSpPr>
        <xdr:cNvPr id="66720" name="avatar">
          <a:extLst>
            <a:ext uri="{FF2B5EF4-FFF2-40B4-BE49-F238E27FC236}">
              <a16:creationId xmlns:a16="http://schemas.microsoft.com/office/drawing/2014/main" id="{A76D8172-B8E0-4C69-8DF6-540AC9E4D385}"/>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7</xdr:row>
      <xdr:rowOff>0</xdr:rowOff>
    </xdr:from>
    <xdr:to>
      <xdr:col>1</xdr:col>
      <xdr:colOff>304800</xdr:colOff>
      <xdr:row>9</xdr:row>
      <xdr:rowOff>0</xdr:rowOff>
    </xdr:to>
    <xdr:sp macro="" textlink="">
      <xdr:nvSpPr>
        <xdr:cNvPr id="66721" name="avatar">
          <a:extLst>
            <a:ext uri="{FF2B5EF4-FFF2-40B4-BE49-F238E27FC236}">
              <a16:creationId xmlns:a16="http://schemas.microsoft.com/office/drawing/2014/main" id="{807B6511-B16E-4871-B93A-C6F78EA2D9B8}"/>
            </a:ext>
          </a:extLst>
        </xdr:cNvPr>
        <xdr:cNvSpPr>
          <a:spLocks noChangeAspect="1" noChangeArrowheads="1"/>
        </xdr:cNvSpPr>
      </xdr:nvSpPr>
      <xdr:spPr bwMode="auto">
        <a:xfrm>
          <a:off x="3705225" y="1333500"/>
          <a:ext cx="30480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8</xdr:row>
      <xdr:rowOff>149224</xdr:rowOff>
    </xdr:to>
    <xdr:sp macro="" textlink="">
      <xdr:nvSpPr>
        <xdr:cNvPr id="66722" name="avatar">
          <a:extLst>
            <a:ext uri="{FF2B5EF4-FFF2-40B4-BE49-F238E27FC236}">
              <a16:creationId xmlns:a16="http://schemas.microsoft.com/office/drawing/2014/main" id="{7DDE10A9-71B8-4B75-A005-EBC58437AF21}"/>
            </a:ext>
          </a:extLst>
        </xdr:cNvPr>
        <xdr:cNvSpPr>
          <a:spLocks noChangeAspect="1" noChangeArrowheads="1"/>
        </xdr:cNvSpPr>
      </xdr:nvSpPr>
      <xdr:spPr bwMode="auto">
        <a:xfrm>
          <a:off x="0" y="1333500"/>
          <a:ext cx="304800" cy="2946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7</xdr:row>
      <xdr:rowOff>0</xdr:rowOff>
    </xdr:from>
    <xdr:ext cx="304800" cy="304701"/>
    <xdr:sp macro="" textlink="">
      <xdr:nvSpPr>
        <xdr:cNvPr id="66723" name="avatar">
          <a:extLst>
            <a:ext uri="{FF2B5EF4-FFF2-40B4-BE49-F238E27FC236}">
              <a16:creationId xmlns:a16="http://schemas.microsoft.com/office/drawing/2014/main" id="{B252A69B-0A7C-4B3C-B431-256BB04A5FF7}"/>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724" name="avatar">
          <a:extLst>
            <a:ext uri="{FF2B5EF4-FFF2-40B4-BE49-F238E27FC236}">
              <a16:creationId xmlns:a16="http://schemas.microsoft.com/office/drawing/2014/main" id="{764882C1-65ED-439C-B71C-3ED4F1FEE96F}"/>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725" name="avatar">
          <a:extLst>
            <a:ext uri="{FF2B5EF4-FFF2-40B4-BE49-F238E27FC236}">
              <a16:creationId xmlns:a16="http://schemas.microsoft.com/office/drawing/2014/main" id="{FFDEAF0A-B825-4F65-9277-77180635A884}"/>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726" name="avatar">
          <a:extLst>
            <a:ext uri="{FF2B5EF4-FFF2-40B4-BE49-F238E27FC236}">
              <a16:creationId xmlns:a16="http://schemas.microsoft.com/office/drawing/2014/main" id="{74A5F1C4-2B1C-413C-8B33-ED8FB38CC2F5}"/>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727" name="avatar">
          <a:extLst>
            <a:ext uri="{FF2B5EF4-FFF2-40B4-BE49-F238E27FC236}">
              <a16:creationId xmlns:a16="http://schemas.microsoft.com/office/drawing/2014/main" id="{E83F20FF-62A2-46FE-AFCC-6B29B02D7B7D}"/>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728" name="avatar">
          <a:extLst>
            <a:ext uri="{FF2B5EF4-FFF2-40B4-BE49-F238E27FC236}">
              <a16:creationId xmlns:a16="http://schemas.microsoft.com/office/drawing/2014/main" id="{2C0ECC77-C024-4019-A079-9A8FF3951444}"/>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729" name="avatar">
          <a:extLst>
            <a:ext uri="{FF2B5EF4-FFF2-40B4-BE49-F238E27FC236}">
              <a16:creationId xmlns:a16="http://schemas.microsoft.com/office/drawing/2014/main" id="{F3D0296F-6453-4FFC-8CC8-EE1C2EE5C8F7}"/>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730" name="avatar">
          <a:extLst>
            <a:ext uri="{FF2B5EF4-FFF2-40B4-BE49-F238E27FC236}">
              <a16:creationId xmlns:a16="http://schemas.microsoft.com/office/drawing/2014/main" id="{7D5F2B56-CD97-4D06-9A33-EDDBD9202670}"/>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731" name="avatar">
          <a:extLst>
            <a:ext uri="{FF2B5EF4-FFF2-40B4-BE49-F238E27FC236}">
              <a16:creationId xmlns:a16="http://schemas.microsoft.com/office/drawing/2014/main" id="{9A7030F7-33F3-444D-86E6-D21D41511FDE}"/>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732" name="avatar">
          <a:extLst>
            <a:ext uri="{FF2B5EF4-FFF2-40B4-BE49-F238E27FC236}">
              <a16:creationId xmlns:a16="http://schemas.microsoft.com/office/drawing/2014/main" id="{437B6875-26F5-4BED-BAFB-7D45DF7D43B3}"/>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733" name="avatar">
          <a:extLst>
            <a:ext uri="{FF2B5EF4-FFF2-40B4-BE49-F238E27FC236}">
              <a16:creationId xmlns:a16="http://schemas.microsoft.com/office/drawing/2014/main" id="{799F5BFF-337A-4A8A-9A3D-FDEE4B8A6C0A}"/>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734" name="avatar">
          <a:extLst>
            <a:ext uri="{FF2B5EF4-FFF2-40B4-BE49-F238E27FC236}">
              <a16:creationId xmlns:a16="http://schemas.microsoft.com/office/drawing/2014/main" id="{02DDBA0F-9ED3-4848-AB5B-32BE5660E27E}"/>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735" name="avatar">
          <a:extLst>
            <a:ext uri="{FF2B5EF4-FFF2-40B4-BE49-F238E27FC236}">
              <a16:creationId xmlns:a16="http://schemas.microsoft.com/office/drawing/2014/main" id="{6082F1A8-C002-4413-AD78-286A89FF1E40}"/>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736" name="avatar">
          <a:extLst>
            <a:ext uri="{FF2B5EF4-FFF2-40B4-BE49-F238E27FC236}">
              <a16:creationId xmlns:a16="http://schemas.microsoft.com/office/drawing/2014/main" id="{4F05A4A5-76DE-4751-865F-A5A52C5DC4D6}"/>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737" name="avatar">
          <a:extLst>
            <a:ext uri="{FF2B5EF4-FFF2-40B4-BE49-F238E27FC236}">
              <a16:creationId xmlns:a16="http://schemas.microsoft.com/office/drawing/2014/main" id="{EE45BFEB-BF70-4113-9CA9-FFD85846135B}"/>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738" name="avatar">
          <a:extLst>
            <a:ext uri="{FF2B5EF4-FFF2-40B4-BE49-F238E27FC236}">
              <a16:creationId xmlns:a16="http://schemas.microsoft.com/office/drawing/2014/main" id="{4B060C78-BF62-4EA7-B315-447A2F8CA7D5}"/>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739" name="avatar">
          <a:extLst>
            <a:ext uri="{FF2B5EF4-FFF2-40B4-BE49-F238E27FC236}">
              <a16:creationId xmlns:a16="http://schemas.microsoft.com/office/drawing/2014/main" id="{A49A2F73-0306-40A9-9E75-FBE16DC73827}"/>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740" name="avatar">
          <a:extLst>
            <a:ext uri="{FF2B5EF4-FFF2-40B4-BE49-F238E27FC236}">
              <a16:creationId xmlns:a16="http://schemas.microsoft.com/office/drawing/2014/main" id="{2A922380-E4C7-4EA0-A416-0BB7008AC3E8}"/>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741" name="avatar">
          <a:extLst>
            <a:ext uri="{FF2B5EF4-FFF2-40B4-BE49-F238E27FC236}">
              <a16:creationId xmlns:a16="http://schemas.microsoft.com/office/drawing/2014/main" id="{00727BDA-C7B0-4841-B2AB-C650D33E49F7}"/>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742" name="avatar">
          <a:extLst>
            <a:ext uri="{FF2B5EF4-FFF2-40B4-BE49-F238E27FC236}">
              <a16:creationId xmlns:a16="http://schemas.microsoft.com/office/drawing/2014/main" id="{DB23EB1B-5112-4CE8-A90C-CC2B65410630}"/>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743" name="avatar">
          <a:extLst>
            <a:ext uri="{FF2B5EF4-FFF2-40B4-BE49-F238E27FC236}">
              <a16:creationId xmlns:a16="http://schemas.microsoft.com/office/drawing/2014/main" id="{65AC868B-F002-4456-BA0E-0B44BF129F17}"/>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744" name="avatar">
          <a:extLst>
            <a:ext uri="{FF2B5EF4-FFF2-40B4-BE49-F238E27FC236}">
              <a16:creationId xmlns:a16="http://schemas.microsoft.com/office/drawing/2014/main" id="{5D16381F-D5E7-4846-B546-7630D4ACBE05}"/>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745" name="avatar">
          <a:extLst>
            <a:ext uri="{FF2B5EF4-FFF2-40B4-BE49-F238E27FC236}">
              <a16:creationId xmlns:a16="http://schemas.microsoft.com/office/drawing/2014/main" id="{D42C980D-D251-4E79-B05C-4FFE9F448576}"/>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746" name="avatar">
          <a:extLst>
            <a:ext uri="{FF2B5EF4-FFF2-40B4-BE49-F238E27FC236}">
              <a16:creationId xmlns:a16="http://schemas.microsoft.com/office/drawing/2014/main" id="{ADD921E8-BDCF-46D2-8E4E-725E477CCF76}"/>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747" name="avatar">
          <a:extLst>
            <a:ext uri="{FF2B5EF4-FFF2-40B4-BE49-F238E27FC236}">
              <a16:creationId xmlns:a16="http://schemas.microsoft.com/office/drawing/2014/main" id="{4E99625E-8365-4F71-9A8B-B85F74D13E06}"/>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748" name="avatar">
          <a:extLst>
            <a:ext uri="{FF2B5EF4-FFF2-40B4-BE49-F238E27FC236}">
              <a16:creationId xmlns:a16="http://schemas.microsoft.com/office/drawing/2014/main" id="{ECCA0133-EBFD-4724-AEDB-31154052EF39}"/>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749" name="avatar">
          <a:extLst>
            <a:ext uri="{FF2B5EF4-FFF2-40B4-BE49-F238E27FC236}">
              <a16:creationId xmlns:a16="http://schemas.microsoft.com/office/drawing/2014/main" id="{2365D5D2-E939-46B6-9E89-AB3CC0ABBE14}"/>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750" name="avatar">
          <a:extLst>
            <a:ext uri="{FF2B5EF4-FFF2-40B4-BE49-F238E27FC236}">
              <a16:creationId xmlns:a16="http://schemas.microsoft.com/office/drawing/2014/main" id="{E55649B6-B040-4CA7-9E2B-3CDCA700A9D2}"/>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751" name="avatar">
          <a:extLst>
            <a:ext uri="{FF2B5EF4-FFF2-40B4-BE49-F238E27FC236}">
              <a16:creationId xmlns:a16="http://schemas.microsoft.com/office/drawing/2014/main" id="{76F2935C-B860-4964-AF2A-26B153CC15C8}"/>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752" name="avatar">
          <a:extLst>
            <a:ext uri="{FF2B5EF4-FFF2-40B4-BE49-F238E27FC236}">
              <a16:creationId xmlns:a16="http://schemas.microsoft.com/office/drawing/2014/main" id="{EA5731B1-1906-46EE-810F-8D19ADCA2DE5}"/>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753" name="avatar">
          <a:extLst>
            <a:ext uri="{FF2B5EF4-FFF2-40B4-BE49-F238E27FC236}">
              <a16:creationId xmlns:a16="http://schemas.microsoft.com/office/drawing/2014/main" id="{B4E0C42C-C9FA-44C0-9EF5-06EF14F9B270}"/>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754" name="avatar">
          <a:extLst>
            <a:ext uri="{FF2B5EF4-FFF2-40B4-BE49-F238E27FC236}">
              <a16:creationId xmlns:a16="http://schemas.microsoft.com/office/drawing/2014/main" id="{CE4F2CC7-3AD0-4C8D-AEC5-D731452B292D}"/>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755" name="avatar">
          <a:extLst>
            <a:ext uri="{FF2B5EF4-FFF2-40B4-BE49-F238E27FC236}">
              <a16:creationId xmlns:a16="http://schemas.microsoft.com/office/drawing/2014/main" id="{0EF3F67B-0A79-4542-ABBE-58BE459768D7}"/>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756" name="avatar">
          <a:extLst>
            <a:ext uri="{FF2B5EF4-FFF2-40B4-BE49-F238E27FC236}">
              <a16:creationId xmlns:a16="http://schemas.microsoft.com/office/drawing/2014/main" id="{576F256F-67F7-4414-AAB6-C666FEE6DC36}"/>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757" name="avatar">
          <a:extLst>
            <a:ext uri="{FF2B5EF4-FFF2-40B4-BE49-F238E27FC236}">
              <a16:creationId xmlns:a16="http://schemas.microsoft.com/office/drawing/2014/main" id="{E1BCFADD-53A6-4978-85AF-72ECA6D4273C}"/>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758" name="avatar">
          <a:extLst>
            <a:ext uri="{FF2B5EF4-FFF2-40B4-BE49-F238E27FC236}">
              <a16:creationId xmlns:a16="http://schemas.microsoft.com/office/drawing/2014/main" id="{500008AB-6D49-4583-966C-365BA0EA17B4}"/>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759" name="avatar">
          <a:extLst>
            <a:ext uri="{FF2B5EF4-FFF2-40B4-BE49-F238E27FC236}">
              <a16:creationId xmlns:a16="http://schemas.microsoft.com/office/drawing/2014/main" id="{210CB80C-92DE-4C84-B57D-83E137013EB1}"/>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760" name="avatar">
          <a:extLst>
            <a:ext uri="{FF2B5EF4-FFF2-40B4-BE49-F238E27FC236}">
              <a16:creationId xmlns:a16="http://schemas.microsoft.com/office/drawing/2014/main" id="{BD269744-2F8F-45E9-951F-27F45C655C36}"/>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761" name="avatar">
          <a:extLst>
            <a:ext uri="{FF2B5EF4-FFF2-40B4-BE49-F238E27FC236}">
              <a16:creationId xmlns:a16="http://schemas.microsoft.com/office/drawing/2014/main" id="{DB2115A7-0CA0-4597-B7FF-A9B3FC0D13A2}"/>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762" name="avatar">
          <a:extLst>
            <a:ext uri="{FF2B5EF4-FFF2-40B4-BE49-F238E27FC236}">
              <a16:creationId xmlns:a16="http://schemas.microsoft.com/office/drawing/2014/main" id="{FD0D1105-1CE8-4912-B6BF-0120068C76AD}"/>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763" name="avatar">
          <a:extLst>
            <a:ext uri="{FF2B5EF4-FFF2-40B4-BE49-F238E27FC236}">
              <a16:creationId xmlns:a16="http://schemas.microsoft.com/office/drawing/2014/main" id="{04AE491F-0839-412B-A0A3-27041F32F902}"/>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764" name="avatar">
          <a:extLst>
            <a:ext uri="{FF2B5EF4-FFF2-40B4-BE49-F238E27FC236}">
              <a16:creationId xmlns:a16="http://schemas.microsoft.com/office/drawing/2014/main" id="{D0BB085A-B835-46A9-A75A-75B7A1B7AB5B}"/>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765" name="avatar">
          <a:extLst>
            <a:ext uri="{FF2B5EF4-FFF2-40B4-BE49-F238E27FC236}">
              <a16:creationId xmlns:a16="http://schemas.microsoft.com/office/drawing/2014/main" id="{A26BF1B9-0D0C-490A-877D-B3FCDDE95C40}"/>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766" name="avatar">
          <a:extLst>
            <a:ext uri="{FF2B5EF4-FFF2-40B4-BE49-F238E27FC236}">
              <a16:creationId xmlns:a16="http://schemas.microsoft.com/office/drawing/2014/main" id="{C6E1FEEA-BD4A-4D39-94C9-AEE9B8ED7BED}"/>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767" name="avatar">
          <a:extLst>
            <a:ext uri="{FF2B5EF4-FFF2-40B4-BE49-F238E27FC236}">
              <a16:creationId xmlns:a16="http://schemas.microsoft.com/office/drawing/2014/main" id="{4C98FC19-6BEC-4327-8A12-52E7DA08FF2A}"/>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768" name="avatar">
          <a:extLst>
            <a:ext uri="{FF2B5EF4-FFF2-40B4-BE49-F238E27FC236}">
              <a16:creationId xmlns:a16="http://schemas.microsoft.com/office/drawing/2014/main" id="{2292472D-3E86-4FFC-8D02-F9A36211F7B9}"/>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769" name="avatar">
          <a:extLst>
            <a:ext uri="{FF2B5EF4-FFF2-40B4-BE49-F238E27FC236}">
              <a16:creationId xmlns:a16="http://schemas.microsoft.com/office/drawing/2014/main" id="{C301C399-A1E9-4483-9898-4DFCB7E5DAD2}"/>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770" name="avatar">
          <a:extLst>
            <a:ext uri="{FF2B5EF4-FFF2-40B4-BE49-F238E27FC236}">
              <a16:creationId xmlns:a16="http://schemas.microsoft.com/office/drawing/2014/main" id="{CB669010-858F-45BC-AEF1-6E9F7A440FA5}"/>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771" name="avatar">
          <a:extLst>
            <a:ext uri="{FF2B5EF4-FFF2-40B4-BE49-F238E27FC236}">
              <a16:creationId xmlns:a16="http://schemas.microsoft.com/office/drawing/2014/main" id="{EB1A53D9-7FC0-44E0-A079-3D50DE5A7E72}"/>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772" name="avatar">
          <a:extLst>
            <a:ext uri="{FF2B5EF4-FFF2-40B4-BE49-F238E27FC236}">
              <a16:creationId xmlns:a16="http://schemas.microsoft.com/office/drawing/2014/main" id="{C0401C59-3169-4479-A312-B45F4D95376C}"/>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773" name="avatar">
          <a:extLst>
            <a:ext uri="{FF2B5EF4-FFF2-40B4-BE49-F238E27FC236}">
              <a16:creationId xmlns:a16="http://schemas.microsoft.com/office/drawing/2014/main" id="{FBC8DADE-84C9-4103-B6BE-96FD23375107}"/>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774" name="avatar">
          <a:extLst>
            <a:ext uri="{FF2B5EF4-FFF2-40B4-BE49-F238E27FC236}">
              <a16:creationId xmlns:a16="http://schemas.microsoft.com/office/drawing/2014/main" id="{B949CAD9-DC93-4D33-8724-2A6607E197E3}"/>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775" name="avatar">
          <a:extLst>
            <a:ext uri="{FF2B5EF4-FFF2-40B4-BE49-F238E27FC236}">
              <a16:creationId xmlns:a16="http://schemas.microsoft.com/office/drawing/2014/main" id="{E8E7FAAA-C170-4D13-A0E2-26F02B742B42}"/>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776" name="avatar">
          <a:extLst>
            <a:ext uri="{FF2B5EF4-FFF2-40B4-BE49-F238E27FC236}">
              <a16:creationId xmlns:a16="http://schemas.microsoft.com/office/drawing/2014/main" id="{A68DEF74-A7DC-4B1D-8F67-B22940AA0A45}"/>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777" name="avatar">
          <a:extLst>
            <a:ext uri="{FF2B5EF4-FFF2-40B4-BE49-F238E27FC236}">
              <a16:creationId xmlns:a16="http://schemas.microsoft.com/office/drawing/2014/main" id="{5459BD7B-52C9-4CC1-8544-7E7C67124DE1}"/>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778" name="avatar">
          <a:extLst>
            <a:ext uri="{FF2B5EF4-FFF2-40B4-BE49-F238E27FC236}">
              <a16:creationId xmlns:a16="http://schemas.microsoft.com/office/drawing/2014/main" id="{BA4CCB68-6BC8-4130-B041-C0A06F27ACE1}"/>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779" name="avatar">
          <a:extLst>
            <a:ext uri="{FF2B5EF4-FFF2-40B4-BE49-F238E27FC236}">
              <a16:creationId xmlns:a16="http://schemas.microsoft.com/office/drawing/2014/main" id="{0C5A9CFC-E585-4E0F-9D74-4B19FDA49BF7}"/>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780" name="avatar">
          <a:extLst>
            <a:ext uri="{FF2B5EF4-FFF2-40B4-BE49-F238E27FC236}">
              <a16:creationId xmlns:a16="http://schemas.microsoft.com/office/drawing/2014/main" id="{43CD1272-5FD6-4A3C-9B15-0BC097670249}"/>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781" name="avatar">
          <a:extLst>
            <a:ext uri="{FF2B5EF4-FFF2-40B4-BE49-F238E27FC236}">
              <a16:creationId xmlns:a16="http://schemas.microsoft.com/office/drawing/2014/main" id="{D0B894E2-8EF1-4859-8FBA-FE9D6773269F}"/>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782" name="avatar">
          <a:extLst>
            <a:ext uri="{FF2B5EF4-FFF2-40B4-BE49-F238E27FC236}">
              <a16:creationId xmlns:a16="http://schemas.microsoft.com/office/drawing/2014/main" id="{F8A1BC1E-C197-4813-9B87-7AB56DB809FB}"/>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783" name="avatar">
          <a:extLst>
            <a:ext uri="{FF2B5EF4-FFF2-40B4-BE49-F238E27FC236}">
              <a16:creationId xmlns:a16="http://schemas.microsoft.com/office/drawing/2014/main" id="{A08F11E7-72D2-46F7-97D2-EC932D3AE5E9}"/>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784" name="avatar">
          <a:extLst>
            <a:ext uri="{FF2B5EF4-FFF2-40B4-BE49-F238E27FC236}">
              <a16:creationId xmlns:a16="http://schemas.microsoft.com/office/drawing/2014/main" id="{9F9119E8-6310-45BD-8808-403A34FE26A9}"/>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785" name="avatar">
          <a:extLst>
            <a:ext uri="{FF2B5EF4-FFF2-40B4-BE49-F238E27FC236}">
              <a16:creationId xmlns:a16="http://schemas.microsoft.com/office/drawing/2014/main" id="{3637FC40-2B0D-4E97-8E46-5FA561071892}"/>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786" name="avatar">
          <a:extLst>
            <a:ext uri="{FF2B5EF4-FFF2-40B4-BE49-F238E27FC236}">
              <a16:creationId xmlns:a16="http://schemas.microsoft.com/office/drawing/2014/main" id="{2495B17E-441A-447B-9420-4AA173B81096}"/>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787" name="avatar">
          <a:extLst>
            <a:ext uri="{FF2B5EF4-FFF2-40B4-BE49-F238E27FC236}">
              <a16:creationId xmlns:a16="http://schemas.microsoft.com/office/drawing/2014/main" id="{CAC52665-5390-402F-9FE4-05EC8EBFFB40}"/>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788" name="avatar">
          <a:extLst>
            <a:ext uri="{FF2B5EF4-FFF2-40B4-BE49-F238E27FC236}">
              <a16:creationId xmlns:a16="http://schemas.microsoft.com/office/drawing/2014/main" id="{329F27FA-A6BF-40D4-AE95-E5C33BE5471F}"/>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789" name="avatar">
          <a:extLst>
            <a:ext uri="{FF2B5EF4-FFF2-40B4-BE49-F238E27FC236}">
              <a16:creationId xmlns:a16="http://schemas.microsoft.com/office/drawing/2014/main" id="{90DF6311-61BF-4413-8B82-645973D59753}"/>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790" name="avatar">
          <a:extLst>
            <a:ext uri="{FF2B5EF4-FFF2-40B4-BE49-F238E27FC236}">
              <a16:creationId xmlns:a16="http://schemas.microsoft.com/office/drawing/2014/main" id="{83C67703-92A2-4E6A-A367-BFD88C1ABEF3}"/>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791" name="avatar">
          <a:extLst>
            <a:ext uri="{FF2B5EF4-FFF2-40B4-BE49-F238E27FC236}">
              <a16:creationId xmlns:a16="http://schemas.microsoft.com/office/drawing/2014/main" id="{2DDF9EE6-2412-48C5-A643-4F906D8A2553}"/>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792" name="avatar">
          <a:extLst>
            <a:ext uri="{FF2B5EF4-FFF2-40B4-BE49-F238E27FC236}">
              <a16:creationId xmlns:a16="http://schemas.microsoft.com/office/drawing/2014/main" id="{6FD603C0-94B9-4B23-9B26-243E16D5A791}"/>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793" name="avatar">
          <a:extLst>
            <a:ext uri="{FF2B5EF4-FFF2-40B4-BE49-F238E27FC236}">
              <a16:creationId xmlns:a16="http://schemas.microsoft.com/office/drawing/2014/main" id="{1661D23F-16D3-4ED8-AB8F-86BB6AB30B74}"/>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794" name="avatar">
          <a:extLst>
            <a:ext uri="{FF2B5EF4-FFF2-40B4-BE49-F238E27FC236}">
              <a16:creationId xmlns:a16="http://schemas.microsoft.com/office/drawing/2014/main" id="{F4E5EE92-2142-4E4B-987E-635666451CF1}"/>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795" name="avatar">
          <a:extLst>
            <a:ext uri="{FF2B5EF4-FFF2-40B4-BE49-F238E27FC236}">
              <a16:creationId xmlns:a16="http://schemas.microsoft.com/office/drawing/2014/main" id="{27DD8176-07D5-4C05-A9C7-80F460F41E0D}"/>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796" name="avatar">
          <a:extLst>
            <a:ext uri="{FF2B5EF4-FFF2-40B4-BE49-F238E27FC236}">
              <a16:creationId xmlns:a16="http://schemas.microsoft.com/office/drawing/2014/main" id="{BAFB682D-FE3D-4535-AF88-C4814E4F506F}"/>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797" name="avatar">
          <a:extLst>
            <a:ext uri="{FF2B5EF4-FFF2-40B4-BE49-F238E27FC236}">
              <a16:creationId xmlns:a16="http://schemas.microsoft.com/office/drawing/2014/main" id="{71DC42F4-0923-42BC-8AE4-99B3B58F8C49}"/>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798" name="avatar">
          <a:extLst>
            <a:ext uri="{FF2B5EF4-FFF2-40B4-BE49-F238E27FC236}">
              <a16:creationId xmlns:a16="http://schemas.microsoft.com/office/drawing/2014/main" id="{0358D91C-06D0-4DC1-8B14-BD1C20B7501B}"/>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799" name="avatar">
          <a:extLst>
            <a:ext uri="{FF2B5EF4-FFF2-40B4-BE49-F238E27FC236}">
              <a16:creationId xmlns:a16="http://schemas.microsoft.com/office/drawing/2014/main" id="{7115ED54-C224-4DE2-87AE-60BD00F1A5E3}"/>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800" name="avatar">
          <a:extLst>
            <a:ext uri="{FF2B5EF4-FFF2-40B4-BE49-F238E27FC236}">
              <a16:creationId xmlns:a16="http://schemas.microsoft.com/office/drawing/2014/main" id="{65C8B3F9-490D-44D1-A917-FFA11FF572C4}"/>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801" name="avatar">
          <a:extLst>
            <a:ext uri="{FF2B5EF4-FFF2-40B4-BE49-F238E27FC236}">
              <a16:creationId xmlns:a16="http://schemas.microsoft.com/office/drawing/2014/main" id="{9C135E5B-7DB6-4B80-A853-3D6093887862}"/>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802" name="avatar">
          <a:extLst>
            <a:ext uri="{FF2B5EF4-FFF2-40B4-BE49-F238E27FC236}">
              <a16:creationId xmlns:a16="http://schemas.microsoft.com/office/drawing/2014/main" id="{DBE46BDC-61D8-466D-84C8-037309BA7726}"/>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803" name="avatar">
          <a:extLst>
            <a:ext uri="{FF2B5EF4-FFF2-40B4-BE49-F238E27FC236}">
              <a16:creationId xmlns:a16="http://schemas.microsoft.com/office/drawing/2014/main" id="{5996F712-E5D2-467A-AA3B-31025C10031D}"/>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804" name="avatar">
          <a:extLst>
            <a:ext uri="{FF2B5EF4-FFF2-40B4-BE49-F238E27FC236}">
              <a16:creationId xmlns:a16="http://schemas.microsoft.com/office/drawing/2014/main" id="{03AFC9F6-0B5D-4A63-BACA-4D937D00BC0A}"/>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805" name="avatar">
          <a:extLst>
            <a:ext uri="{FF2B5EF4-FFF2-40B4-BE49-F238E27FC236}">
              <a16:creationId xmlns:a16="http://schemas.microsoft.com/office/drawing/2014/main" id="{55191191-DAC4-4F08-8A69-2CC751BEDA59}"/>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806" name="avatar">
          <a:extLst>
            <a:ext uri="{FF2B5EF4-FFF2-40B4-BE49-F238E27FC236}">
              <a16:creationId xmlns:a16="http://schemas.microsoft.com/office/drawing/2014/main" id="{B2EF2A8D-06A4-4E7A-88E7-3B3FC9684198}"/>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807" name="avatar">
          <a:extLst>
            <a:ext uri="{FF2B5EF4-FFF2-40B4-BE49-F238E27FC236}">
              <a16:creationId xmlns:a16="http://schemas.microsoft.com/office/drawing/2014/main" id="{6919AC75-B2A1-4717-B052-C6C4F61845FA}"/>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808" name="avatar">
          <a:extLst>
            <a:ext uri="{FF2B5EF4-FFF2-40B4-BE49-F238E27FC236}">
              <a16:creationId xmlns:a16="http://schemas.microsoft.com/office/drawing/2014/main" id="{B1CA6FBA-59AB-445B-8F7A-9D7AEDA3CDA4}"/>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809" name="avatar">
          <a:extLst>
            <a:ext uri="{FF2B5EF4-FFF2-40B4-BE49-F238E27FC236}">
              <a16:creationId xmlns:a16="http://schemas.microsoft.com/office/drawing/2014/main" id="{C8D02233-D880-412F-B819-4DC8157880C8}"/>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810" name="avatar">
          <a:extLst>
            <a:ext uri="{FF2B5EF4-FFF2-40B4-BE49-F238E27FC236}">
              <a16:creationId xmlns:a16="http://schemas.microsoft.com/office/drawing/2014/main" id="{2209972A-EF00-4982-B39C-3F4AC9E45602}"/>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811" name="avatar">
          <a:extLst>
            <a:ext uri="{FF2B5EF4-FFF2-40B4-BE49-F238E27FC236}">
              <a16:creationId xmlns:a16="http://schemas.microsoft.com/office/drawing/2014/main" id="{3E1D18E8-D336-43CC-AE0D-14F379C96822}"/>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812" name="avatar">
          <a:extLst>
            <a:ext uri="{FF2B5EF4-FFF2-40B4-BE49-F238E27FC236}">
              <a16:creationId xmlns:a16="http://schemas.microsoft.com/office/drawing/2014/main" id="{AE9BB46A-3D49-4066-ACE8-0225A81EA27A}"/>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813" name="avatar">
          <a:extLst>
            <a:ext uri="{FF2B5EF4-FFF2-40B4-BE49-F238E27FC236}">
              <a16:creationId xmlns:a16="http://schemas.microsoft.com/office/drawing/2014/main" id="{DF39EFBE-81DE-46CA-8039-800FBC7B1D24}"/>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814" name="avatar">
          <a:extLst>
            <a:ext uri="{FF2B5EF4-FFF2-40B4-BE49-F238E27FC236}">
              <a16:creationId xmlns:a16="http://schemas.microsoft.com/office/drawing/2014/main" id="{2CE9D971-7659-4B0F-88A8-D79BD88E4972}"/>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815" name="avatar">
          <a:extLst>
            <a:ext uri="{FF2B5EF4-FFF2-40B4-BE49-F238E27FC236}">
              <a16:creationId xmlns:a16="http://schemas.microsoft.com/office/drawing/2014/main" id="{4DBDF2AE-363F-443C-97A9-6574BC620A5C}"/>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816" name="avatar">
          <a:extLst>
            <a:ext uri="{FF2B5EF4-FFF2-40B4-BE49-F238E27FC236}">
              <a16:creationId xmlns:a16="http://schemas.microsoft.com/office/drawing/2014/main" id="{80B40AE7-EF7E-46AF-B721-652AABFED321}"/>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817" name="avatar">
          <a:extLst>
            <a:ext uri="{FF2B5EF4-FFF2-40B4-BE49-F238E27FC236}">
              <a16:creationId xmlns:a16="http://schemas.microsoft.com/office/drawing/2014/main" id="{5F45B777-82C8-4889-88E5-B01CB41D03D5}"/>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818" name="avatar">
          <a:extLst>
            <a:ext uri="{FF2B5EF4-FFF2-40B4-BE49-F238E27FC236}">
              <a16:creationId xmlns:a16="http://schemas.microsoft.com/office/drawing/2014/main" id="{25D3A881-CEC6-44C9-AFAA-EEE6411B67F1}"/>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819" name="avatar">
          <a:extLst>
            <a:ext uri="{FF2B5EF4-FFF2-40B4-BE49-F238E27FC236}">
              <a16:creationId xmlns:a16="http://schemas.microsoft.com/office/drawing/2014/main" id="{662D7C73-08A7-4300-9500-D4E0EACC5A58}"/>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820" name="avatar">
          <a:extLst>
            <a:ext uri="{FF2B5EF4-FFF2-40B4-BE49-F238E27FC236}">
              <a16:creationId xmlns:a16="http://schemas.microsoft.com/office/drawing/2014/main" id="{2582AE62-5CC5-434C-9CCC-F32A316FA892}"/>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821" name="avatar">
          <a:extLst>
            <a:ext uri="{FF2B5EF4-FFF2-40B4-BE49-F238E27FC236}">
              <a16:creationId xmlns:a16="http://schemas.microsoft.com/office/drawing/2014/main" id="{5CA05D4A-16A5-46AA-8C2E-4F53CFB6B5BF}"/>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822" name="avatar">
          <a:extLst>
            <a:ext uri="{FF2B5EF4-FFF2-40B4-BE49-F238E27FC236}">
              <a16:creationId xmlns:a16="http://schemas.microsoft.com/office/drawing/2014/main" id="{30116D18-93A5-434D-89C2-9F8861D6E889}"/>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823" name="avatar">
          <a:extLst>
            <a:ext uri="{FF2B5EF4-FFF2-40B4-BE49-F238E27FC236}">
              <a16:creationId xmlns:a16="http://schemas.microsoft.com/office/drawing/2014/main" id="{BE2127F6-05B6-4D9F-9A7F-657491D4A60E}"/>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824" name="avatar">
          <a:extLst>
            <a:ext uri="{FF2B5EF4-FFF2-40B4-BE49-F238E27FC236}">
              <a16:creationId xmlns:a16="http://schemas.microsoft.com/office/drawing/2014/main" id="{1BEF6BB0-947D-460F-BB25-5F64C04AE654}"/>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825" name="avatar">
          <a:extLst>
            <a:ext uri="{FF2B5EF4-FFF2-40B4-BE49-F238E27FC236}">
              <a16:creationId xmlns:a16="http://schemas.microsoft.com/office/drawing/2014/main" id="{5AB42BD5-378C-4528-9F11-59AFBC0C43E5}"/>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826" name="avatar">
          <a:extLst>
            <a:ext uri="{FF2B5EF4-FFF2-40B4-BE49-F238E27FC236}">
              <a16:creationId xmlns:a16="http://schemas.microsoft.com/office/drawing/2014/main" id="{CA52776E-5F8B-40A1-B175-45632922D53B}"/>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827" name="avatar">
          <a:extLst>
            <a:ext uri="{FF2B5EF4-FFF2-40B4-BE49-F238E27FC236}">
              <a16:creationId xmlns:a16="http://schemas.microsoft.com/office/drawing/2014/main" id="{9664CE71-553E-47D1-9509-AAFD1CD5D91F}"/>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828" name="avatar">
          <a:extLst>
            <a:ext uri="{FF2B5EF4-FFF2-40B4-BE49-F238E27FC236}">
              <a16:creationId xmlns:a16="http://schemas.microsoft.com/office/drawing/2014/main" id="{1A6D9FE8-84EB-4BD3-BB4C-5A6BE0188555}"/>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829" name="avatar">
          <a:extLst>
            <a:ext uri="{FF2B5EF4-FFF2-40B4-BE49-F238E27FC236}">
              <a16:creationId xmlns:a16="http://schemas.microsoft.com/office/drawing/2014/main" id="{00B19AD5-0048-4416-BAA6-A350D540FD66}"/>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830" name="avatar">
          <a:extLst>
            <a:ext uri="{FF2B5EF4-FFF2-40B4-BE49-F238E27FC236}">
              <a16:creationId xmlns:a16="http://schemas.microsoft.com/office/drawing/2014/main" id="{06E7C9E1-81BF-42C2-99B2-4E51D8F62CAD}"/>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831" name="avatar">
          <a:extLst>
            <a:ext uri="{FF2B5EF4-FFF2-40B4-BE49-F238E27FC236}">
              <a16:creationId xmlns:a16="http://schemas.microsoft.com/office/drawing/2014/main" id="{2543A34B-F109-4A86-BF79-E669A8E941A7}"/>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832" name="avatar">
          <a:extLst>
            <a:ext uri="{FF2B5EF4-FFF2-40B4-BE49-F238E27FC236}">
              <a16:creationId xmlns:a16="http://schemas.microsoft.com/office/drawing/2014/main" id="{053B4544-B3B5-4A50-95E3-144216C3E3B8}"/>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833" name="avatar">
          <a:extLst>
            <a:ext uri="{FF2B5EF4-FFF2-40B4-BE49-F238E27FC236}">
              <a16:creationId xmlns:a16="http://schemas.microsoft.com/office/drawing/2014/main" id="{E2EA12ED-8D7C-4A9E-BBCD-58EC39AA1EA4}"/>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834" name="avatar">
          <a:extLst>
            <a:ext uri="{FF2B5EF4-FFF2-40B4-BE49-F238E27FC236}">
              <a16:creationId xmlns:a16="http://schemas.microsoft.com/office/drawing/2014/main" id="{111F5279-74ED-425C-9058-AF450F5F97B9}"/>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835" name="avatar">
          <a:extLst>
            <a:ext uri="{FF2B5EF4-FFF2-40B4-BE49-F238E27FC236}">
              <a16:creationId xmlns:a16="http://schemas.microsoft.com/office/drawing/2014/main" id="{0BB81AEF-3EF2-4DE3-B3D3-26F7ECEF4687}"/>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836" name="avatar">
          <a:extLst>
            <a:ext uri="{FF2B5EF4-FFF2-40B4-BE49-F238E27FC236}">
              <a16:creationId xmlns:a16="http://schemas.microsoft.com/office/drawing/2014/main" id="{BD42309E-997B-4197-ABE2-BE3698DF5E14}"/>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837" name="avatar">
          <a:extLst>
            <a:ext uri="{FF2B5EF4-FFF2-40B4-BE49-F238E27FC236}">
              <a16:creationId xmlns:a16="http://schemas.microsoft.com/office/drawing/2014/main" id="{027B7DF7-A31D-4E56-B28F-BF6EDA65708B}"/>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838" name="avatar">
          <a:extLst>
            <a:ext uri="{FF2B5EF4-FFF2-40B4-BE49-F238E27FC236}">
              <a16:creationId xmlns:a16="http://schemas.microsoft.com/office/drawing/2014/main" id="{16C98036-72B8-4A00-906B-EF1730B1A1FD}"/>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839" name="avatar">
          <a:extLst>
            <a:ext uri="{FF2B5EF4-FFF2-40B4-BE49-F238E27FC236}">
              <a16:creationId xmlns:a16="http://schemas.microsoft.com/office/drawing/2014/main" id="{81F516B3-30F3-4EE5-BB5D-247DB90B2C8F}"/>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840" name="avatar">
          <a:extLst>
            <a:ext uri="{FF2B5EF4-FFF2-40B4-BE49-F238E27FC236}">
              <a16:creationId xmlns:a16="http://schemas.microsoft.com/office/drawing/2014/main" id="{CB86DB60-FC62-4D84-9A6C-E20761AFD680}"/>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841" name="avatar">
          <a:extLst>
            <a:ext uri="{FF2B5EF4-FFF2-40B4-BE49-F238E27FC236}">
              <a16:creationId xmlns:a16="http://schemas.microsoft.com/office/drawing/2014/main" id="{F9A19FCC-09D9-4007-83D3-967BDBC587D4}"/>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842" name="avatar">
          <a:extLst>
            <a:ext uri="{FF2B5EF4-FFF2-40B4-BE49-F238E27FC236}">
              <a16:creationId xmlns:a16="http://schemas.microsoft.com/office/drawing/2014/main" id="{CBF3C4CB-DBDA-4394-9698-B1F785DBD3CF}"/>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843" name="avatar">
          <a:extLst>
            <a:ext uri="{FF2B5EF4-FFF2-40B4-BE49-F238E27FC236}">
              <a16:creationId xmlns:a16="http://schemas.microsoft.com/office/drawing/2014/main" id="{A65AB839-98D0-4552-BDBE-63A1D0CDCB52}"/>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844" name="avatar">
          <a:extLst>
            <a:ext uri="{FF2B5EF4-FFF2-40B4-BE49-F238E27FC236}">
              <a16:creationId xmlns:a16="http://schemas.microsoft.com/office/drawing/2014/main" id="{DC2792C0-1121-41CA-9478-7FBFA9341B00}"/>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845" name="avatar">
          <a:extLst>
            <a:ext uri="{FF2B5EF4-FFF2-40B4-BE49-F238E27FC236}">
              <a16:creationId xmlns:a16="http://schemas.microsoft.com/office/drawing/2014/main" id="{32BC238B-5922-4582-BE9E-998A830C5F23}"/>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846" name="avatar">
          <a:extLst>
            <a:ext uri="{FF2B5EF4-FFF2-40B4-BE49-F238E27FC236}">
              <a16:creationId xmlns:a16="http://schemas.microsoft.com/office/drawing/2014/main" id="{18C77FF6-2169-4360-814A-A52B64F86880}"/>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847" name="avatar">
          <a:extLst>
            <a:ext uri="{FF2B5EF4-FFF2-40B4-BE49-F238E27FC236}">
              <a16:creationId xmlns:a16="http://schemas.microsoft.com/office/drawing/2014/main" id="{88D21D99-3D9F-45D0-B84E-6EE85A6F3978}"/>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848" name="avatar">
          <a:extLst>
            <a:ext uri="{FF2B5EF4-FFF2-40B4-BE49-F238E27FC236}">
              <a16:creationId xmlns:a16="http://schemas.microsoft.com/office/drawing/2014/main" id="{F9DE67DC-81FA-48A3-A276-BEFFC1F41686}"/>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849" name="avatar">
          <a:extLst>
            <a:ext uri="{FF2B5EF4-FFF2-40B4-BE49-F238E27FC236}">
              <a16:creationId xmlns:a16="http://schemas.microsoft.com/office/drawing/2014/main" id="{C74DE3D4-7639-4BCA-A366-FCCEF8BB5DF5}"/>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850" name="avatar">
          <a:extLst>
            <a:ext uri="{FF2B5EF4-FFF2-40B4-BE49-F238E27FC236}">
              <a16:creationId xmlns:a16="http://schemas.microsoft.com/office/drawing/2014/main" id="{25C7111C-5AF0-4021-AF66-1717A45305CD}"/>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851" name="avatar">
          <a:extLst>
            <a:ext uri="{FF2B5EF4-FFF2-40B4-BE49-F238E27FC236}">
              <a16:creationId xmlns:a16="http://schemas.microsoft.com/office/drawing/2014/main" id="{94AB0204-EB3F-4389-B517-7C45442C86AE}"/>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852" name="avatar">
          <a:extLst>
            <a:ext uri="{FF2B5EF4-FFF2-40B4-BE49-F238E27FC236}">
              <a16:creationId xmlns:a16="http://schemas.microsoft.com/office/drawing/2014/main" id="{C235800C-E2A6-415A-809B-11987B4B999A}"/>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853" name="avatar">
          <a:extLst>
            <a:ext uri="{FF2B5EF4-FFF2-40B4-BE49-F238E27FC236}">
              <a16:creationId xmlns:a16="http://schemas.microsoft.com/office/drawing/2014/main" id="{7BC90CF3-6B98-4C3C-B6C5-A1FBE83F8836}"/>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854" name="avatar">
          <a:extLst>
            <a:ext uri="{FF2B5EF4-FFF2-40B4-BE49-F238E27FC236}">
              <a16:creationId xmlns:a16="http://schemas.microsoft.com/office/drawing/2014/main" id="{517ED7AA-3A71-44FC-87E0-1BBD4F7A9166}"/>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855" name="avatar">
          <a:extLst>
            <a:ext uri="{FF2B5EF4-FFF2-40B4-BE49-F238E27FC236}">
              <a16:creationId xmlns:a16="http://schemas.microsoft.com/office/drawing/2014/main" id="{0053C002-0241-4FD3-B365-1A1379F0173C}"/>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856" name="avatar">
          <a:extLst>
            <a:ext uri="{FF2B5EF4-FFF2-40B4-BE49-F238E27FC236}">
              <a16:creationId xmlns:a16="http://schemas.microsoft.com/office/drawing/2014/main" id="{7A1F9ED9-A23B-4DB8-B614-18C58020AC70}"/>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857" name="avatar">
          <a:extLst>
            <a:ext uri="{FF2B5EF4-FFF2-40B4-BE49-F238E27FC236}">
              <a16:creationId xmlns:a16="http://schemas.microsoft.com/office/drawing/2014/main" id="{8A1BB008-8BFF-4312-8A52-9520CF243D14}"/>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858" name="avatar">
          <a:extLst>
            <a:ext uri="{FF2B5EF4-FFF2-40B4-BE49-F238E27FC236}">
              <a16:creationId xmlns:a16="http://schemas.microsoft.com/office/drawing/2014/main" id="{7CCE98E0-844D-48A6-9708-1E4BA60A2982}"/>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859" name="avatar">
          <a:extLst>
            <a:ext uri="{FF2B5EF4-FFF2-40B4-BE49-F238E27FC236}">
              <a16:creationId xmlns:a16="http://schemas.microsoft.com/office/drawing/2014/main" id="{8D33AC46-5DFF-46C3-8192-293B96C9E3D3}"/>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860" name="avatar">
          <a:extLst>
            <a:ext uri="{FF2B5EF4-FFF2-40B4-BE49-F238E27FC236}">
              <a16:creationId xmlns:a16="http://schemas.microsoft.com/office/drawing/2014/main" id="{C2DE2B14-4B0A-4D34-8740-08D020B5D024}"/>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861" name="avatar">
          <a:extLst>
            <a:ext uri="{FF2B5EF4-FFF2-40B4-BE49-F238E27FC236}">
              <a16:creationId xmlns:a16="http://schemas.microsoft.com/office/drawing/2014/main" id="{92695798-7C9F-4E60-A599-561158607E14}"/>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862" name="avatar">
          <a:extLst>
            <a:ext uri="{FF2B5EF4-FFF2-40B4-BE49-F238E27FC236}">
              <a16:creationId xmlns:a16="http://schemas.microsoft.com/office/drawing/2014/main" id="{0E55E299-7007-4543-98D2-333367910F8D}"/>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863" name="avatar">
          <a:extLst>
            <a:ext uri="{FF2B5EF4-FFF2-40B4-BE49-F238E27FC236}">
              <a16:creationId xmlns:a16="http://schemas.microsoft.com/office/drawing/2014/main" id="{4E1882E4-AA6F-4590-989B-8C8AD3C9F883}"/>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864" name="avatar">
          <a:extLst>
            <a:ext uri="{FF2B5EF4-FFF2-40B4-BE49-F238E27FC236}">
              <a16:creationId xmlns:a16="http://schemas.microsoft.com/office/drawing/2014/main" id="{BBF06082-F9A6-4D14-9DD0-6B617C15302F}"/>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865" name="avatar">
          <a:extLst>
            <a:ext uri="{FF2B5EF4-FFF2-40B4-BE49-F238E27FC236}">
              <a16:creationId xmlns:a16="http://schemas.microsoft.com/office/drawing/2014/main" id="{6827EB29-DE9E-44D6-9883-2463FAF0A2DB}"/>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866" name="avatar">
          <a:extLst>
            <a:ext uri="{FF2B5EF4-FFF2-40B4-BE49-F238E27FC236}">
              <a16:creationId xmlns:a16="http://schemas.microsoft.com/office/drawing/2014/main" id="{26F46D4E-120E-48E9-B031-1AB20AE05A2A}"/>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867" name="avatar">
          <a:extLst>
            <a:ext uri="{FF2B5EF4-FFF2-40B4-BE49-F238E27FC236}">
              <a16:creationId xmlns:a16="http://schemas.microsoft.com/office/drawing/2014/main" id="{ED3FBAA9-FB32-4B90-AD5F-2312265142B8}"/>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7</xdr:row>
      <xdr:rowOff>0</xdr:rowOff>
    </xdr:from>
    <xdr:to>
      <xdr:col>1</xdr:col>
      <xdr:colOff>304800</xdr:colOff>
      <xdr:row>8</xdr:row>
      <xdr:rowOff>117158</xdr:rowOff>
    </xdr:to>
    <xdr:sp macro="" textlink="">
      <xdr:nvSpPr>
        <xdr:cNvPr id="66868" name="avatar">
          <a:extLst>
            <a:ext uri="{FF2B5EF4-FFF2-40B4-BE49-F238E27FC236}">
              <a16:creationId xmlns:a16="http://schemas.microsoft.com/office/drawing/2014/main" id="{3D2FE2D2-3AFE-46B1-BED1-923A9613DD30}"/>
            </a:ext>
          </a:extLst>
        </xdr:cNvPr>
        <xdr:cNvSpPr>
          <a:spLocks noChangeAspect="1" noChangeArrowheads="1"/>
        </xdr:cNvSpPr>
      </xdr:nvSpPr>
      <xdr:spPr bwMode="auto">
        <a:xfrm>
          <a:off x="3705225" y="7486650"/>
          <a:ext cx="304800" cy="28416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8</xdr:row>
      <xdr:rowOff>118427</xdr:rowOff>
    </xdr:to>
    <xdr:sp macro="" textlink="">
      <xdr:nvSpPr>
        <xdr:cNvPr id="66869" name="avatar">
          <a:extLst>
            <a:ext uri="{FF2B5EF4-FFF2-40B4-BE49-F238E27FC236}">
              <a16:creationId xmlns:a16="http://schemas.microsoft.com/office/drawing/2014/main" id="{B1143925-42FC-416B-8012-0D4F8E6DF258}"/>
            </a:ext>
          </a:extLst>
        </xdr:cNvPr>
        <xdr:cNvSpPr>
          <a:spLocks noChangeAspect="1" noChangeArrowheads="1"/>
        </xdr:cNvSpPr>
      </xdr:nvSpPr>
      <xdr:spPr bwMode="auto">
        <a:xfrm>
          <a:off x="0" y="7486650"/>
          <a:ext cx="304800" cy="28733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7</xdr:row>
      <xdr:rowOff>0</xdr:rowOff>
    </xdr:from>
    <xdr:ext cx="304800" cy="304701"/>
    <xdr:sp macro="" textlink="">
      <xdr:nvSpPr>
        <xdr:cNvPr id="66870" name="avatar">
          <a:extLst>
            <a:ext uri="{FF2B5EF4-FFF2-40B4-BE49-F238E27FC236}">
              <a16:creationId xmlns:a16="http://schemas.microsoft.com/office/drawing/2014/main" id="{F0C1A7D8-55F3-420B-A341-8BDE99964F28}"/>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7</xdr:row>
      <xdr:rowOff>0</xdr:rowOff>
    </xdr:from>
    <xdr:to>
      <xdr:col>1</xdr:col>
      <xdr:colOff>304800</xdr:colOff>
      <xdr:row>8</xdr:row>
      <xdr:rowOff>118427</xdr:rowOff>
    </xdr:to>
    <xdr:sp macro="" textlink="">
      <xdr:nvSpPr>
        <xdr:cNvPr id="66871" name="avatar">
          <a:extLst>
            <a:ext uri="{FF2B5EF4-FFF2-40B4-BE49-F238E27FC236}">
              <a16:creationId xmlns:a16="http://schemas.microsoft.com/office/drawing/2014/main" id="{8E541175-ED01-44F0-BC2B-6185817C8931}"/>
            </a:ext>
          </a:extLst>
        </xdr:cNvPr>
        <xdr:cNvSpPr>
          <a:spLocks noChangeAspect="1" noChangeArrowheads="1"/>
        </xdr:cNvSpPr>
      </xdr:nvSpPr>
      <xdr:spPr bwMode="auto">
        <a:xfrm>
          <a:off x="3705225" y="7486650"/>
          <a:ext cx="304800" cy="28543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8</xdr:row>
      <xdr:rowOff>118427</xdr:rowOff>
    </xdr:to>
    <xdr:sp macro="" textlink="">
      <xdr:nvSpPr>
        <xdr:cNvPr id="66872" name="avatar">
          <a:extLst>
            <a:ext uri="{FF2B5EF4-FFF2-40B4-BE49-F238E27FC236}">
              <a16:creationId xmlns:a16="http://schemas.microsoft.com/office/drawing/2014/main" id="{549DE1AB-D9E0-4D02-A992-8B2E4CF0DB2C}"/>
            </a:ext>
          </a:extLst>
        </xdr:cNvPr>
        <xdr:cNvSpPr>
          <a:spLocks noChangeAspect="1" noChangeArrowheads="1"/>
        </xdr:cNvSpPr>
      </xdr:nvSpPr>
      <xdr:spPr bwMode="auto">
        <a:xfrm>
          <a:off x="0" y="7486650"/>
          <a:ext cx="304800" cy="28543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7</xdr:row>
      <xdr:rowOff>0</xdr:rowOff>
    </xdr:from>
    <xdr:ext cx="304800" cy="295274"/>
    <xdr:sp macro="" textlink="">
      <xdr:nvSpPr>
        <xdr:cNvPr id="66873" name="avatar">
          <a:extLst>
            <a:ext uri="{FF2B5EF4-FFF2-40B4-BE49-F238E27FC236}">
              <a16:creationId xmlns:a16="http://schemas.microsoft.com/office/drawing/2014/main" id="{3B4A8A63-C700-4849-910B-5D5FAD20EAA9}"/>
            </a:ext>
          </a:extLst>
        </xdr:cNvPr>
        <xdr:cNvSpPr>
          <a:spLocks noChangeAspect="1" noChangeArrowheads="1"/>
        </xdr:cNvSpPr>
      </xdr:nvSpPr>
      <xdr:spPr bwMode="auto">
        <a:xfrm>
          <a:off x="3705225" y="74866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874" name="avatar">
          <a:extLst>
            <a:ext uri="{FF2B5EF4-FFF2-40B4-BE49-F238E27FC236}">
              <a16:creationId xmlns:a16="http://schemas.microsoft.com/office/drawing/2014/main" id="{F1034835-7F02-48E7-A638-FD6A76E3CB62}"/>
            </a:ext>
          </a:extLst>
        </xdr:cNvPr>
        <xdr:cNvSpPr>
          <a:spLocks noChangeAspect="1" noChangeArrowheads="1"/>
        </xdr:cNvSpPr>
      </xdr:nvSpPr>
      <xdr:spPr bwMode="auto">
        <a:xfrm>
          <a:off x="0" y="74866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7</xdr:row>
      <xdr:rowOff>0</xdr:rowOff>
    </xdr:from>
    <xdr:to>
      <xdr:col>1</xdr:col>
      <xdr:colOff>304800</xdr:colOff>
      <xdr:row>8</xdr:row>
      <xdr:rowOff>117186</xdr:rowOff>
    </xdr:to>
    <xdr:sp macro="" textlink="">
      <xdr:nvSpPr>
        <xdr:cNvPr id="66875" name="avatar">
          <a:extLst>
            <a:ext uri="{FF2B5EF4-FFF2-40B4-BE49-F238E27FC236}">
              <a16:creationId xmlns:a16="http://schemas.microsoft.com/office/drawing/2014/main" id="{199B98E3-9D70-41E9-BB8D-E2226C4B2AF1}"/>
            </a:ext>
          </a:extLst>
        </xdr:cNvPr>
        <xdr:cNvSpPr>
          <a:spLocks noChangeAspect="1" noChangeArrowheads="1"/>
        </xdr:cNvSpPr>
      </xdr:nvSpPr>
      <xdr:spPr bwMode="auto">
        <a:xfrm>
          <a:off x="3705225" y="7486650"/>
          <a:ext cx="304800" cy="2880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8</xdr:row>
      <xdr:rowOff>118427</xdr:rowOff>
    </xdr:to>
    <xdr:sp macro="" textlink="">
      <xdr:nvSpPr>
        <xdr:cNvPr id="66876" name="avatar">
          <a:extLst>
            <a:ext uri="{FF2B5EF4-FFF2-40B4-BE49-F238E27FC236}">
              <a16:creationId xmlns:a16="http://schemas.microsoft.com/office/drawing/2014/main" id="{69AD4315-A602-43BB-94B5-5FA447CF220F}"/>
            </a:ext>
          </a:extLst>
        </xdr:cNvPr>
        <xdr:cNvSpPr>
          <a:spLocks noChangeAspect="1" noChangeArrowheads="1"/>
        </xdr:cNvSpPr>
      </xdr:nvSpPr>
      <xdr:spPr bwMode="auto">
        <a:xfrm>
          <a:off x="0" y="7486650"/>
          <a:ext cx="304800" cy="28733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7</xdr:row>
      <xdr:rowOff>0</xdr:rowOff>
    </xdr:from>
    <xdr:ext cx="304800" cy="304701"/>
    <xdr:sp macro="" textlink="">
      <xdr:nvSpPr>
        <xdr:cNvPr id="66877" name="avatar">
          <a:extLst>
            <a:ext uri="{FF2B5EF4-FFF2-40B4-BE49-F238E27FC236}">
              <a16:creationId xmlns:a16="http://schemas.microsoft.com/office/drawing/2014/main" id="{870225C3-14AA-4908-9420-4C61FC7EE299}"/>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7</xdr:row>
      <xdr:rowOff>0</xdr:rowOff>
    </xdr:from>
    <xdr:to>
      <xdr:col>1</xdr:col>
      <xdr:colOff>304800</xdr:colOff>
      <xdr:row>8</xdr:row>
      <xdr:rowOff>147666</xdr:rowOff>
    </xdr:to>
    <xdr:sp macro="" textlink="">
      <xdr:nvSpPr>
        <xdr:cNvPr id="66878" name="avatar">
          <a:extLst>
            <a:ext uri="{FF2B5EF4-FFF2-40B4-BE49-F238E27FC236}">
              <a16:creationId xmlns:a16="http://schemas.microsoft.com/office/drawing/2014/main" id="{1B28C955-D840-4C26-B1B0-D50DFBB84D8E}"/>
            </a:ext>
          </a:extLst>
        </xdr:cNvPr>
        <xdr:cNvSpPr>
          <a:spLocks noChangeAspect="1" noChangeArrowheads="1"/>
        </xdr:cNvSpPr>
      </xdr:nvSpPr>
      <xdr:spPr bwMode="auto">
        <a:xfrm>
          <a:off x="3705225" y="7486650"/>
          <a:ext cx="304800" cy="30641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8</xdr:row>
      <xdr:rowOff>117792</xdr:rowOff>
    </xdr:to>
    <xdr:sp macro="" textlink="">
      <xdr:nvSpPr>
        <xdr:cNvPr id="66879" name="avatar">
          <a:extLst>
            <a:ext uri="{FF2B5EF4-FFF2-40B4-BE49-F238E27FC236}">
              <a16:creationId xmlns:a16="http://schemas.microsoft.com/office/drawing/2014/main" id="{ED206F7D-D3F8-44F9-A641-2B47933927A5}"/>
            </a:ext>
          </a:extLst>
        </xdr:cNvPr>
        <xdr:cNvSpPr>
          <a:spLocks noChangeAspect="1" noChangeArrowheads="1"/>
        </xdr:cNvSpPr>
      </xdr:nvSpPr>
      <xdr:spPr bwMode="auto">
        <a:xfrm>
          <a:off x="0" y="7486650"/>
          <a:ext cx="304800" cy="28479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7</xdr:row>
      <xdr:rowOff>0</xdr:rowOff>
    </xdr:from>
    <xdr:ext cx="304800" cy="304701"/>
    <xdr:sp macro="" textlink="">
      <xdr:nvSpPr>
        <xdr:cNvPr id="66880" name="avatar">
          <a:extLst>
            <a:ext uri="{FF2B5EF4-FFF2-40B4-BE49-F238E27FC236}">
              <a16:creationId xmlns:a16="http://schemas.microsoft.com/office/drawing/2014/main" id="{92D65B62-A31A-4408-A025-6B8DB9166C2E}"/>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7</xdr:row>
      <xdr:rowOff>0</xdr:rowOff>
    </xdr:from>
    <xdr:to>
      <xdr:col>1</xdr:col>
      <xdr:colOff>304800</xdr:colOff>
      <xdr:row>8</xdr:row>
      <xdr:rowOff>149225</xdr:rowOff>
    </xdr:to>
    <xdr:sp macro="" textlink="">
      <xdr:nvSpPr>
        <xdr:cNvPr id="66881" name="avatar">
          <a:extLst>
            <a:ext uri="{FF2B5EF4-FFF2-40B4-BE49-F238E27FC236}">
              <a16:creationId xmlns:a16="http://schemas.microsoft.com/office/drawing/2014/main" id="{AEB8A2E1-670D-4AED-903E-C3609210E958}"/>
            </a:ext>
          </a:extLst>
        </xdr:cNvPr>
        <xdr:cNvSpPr>
          <a:spLocks noChangeAspect="1" noChangeArrowheads="1"/>
        </xdr:cNvSpPr>
      </xdr:nvSpPr>
      <xdr:spPr bwMode="auto">
        <a:xfrm>
          <a:off x="3705225" y="7486650"/>
          <a:ext cx="304800" cy="2940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8</xdr:row>
      <xdr:rowOff>149224</xdr:rowOff>
    </xdr:to>
    <xdr:sp macro="" textlink="">
      <xdr:nvSpPr>
        <xdr:cNvPr id="66882" name="avatar">
          <a:extLst>
            <a:ext uri="{FF2B5EF4-FFF2-40B4-BE49-F238E27FC236}">
              <a16:creationId xmlns:a16="http://schemas.microsoft.com/office/drawing/2014/main" id="{0EC9463D-E32E-4233-A3BD-FAEBC29ADE98}"/>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7</xdr:row>
      <xdr:rowOff>0</xdr:rowOff>
    </xdr:from>
    <xdr:ext cx="304800" cy="304701"/>
    <xdr:sp macro="" textlink="">
      <xdr:nvSpPr>
        <xdr:cNvPr id="66883" name="avatar">
          <a:extLst>
            <a:ext uri="{FF2B5EF4-FFF2-40B4-BE49-F238E27FC236}">
              <a16:creationId xmlns:a16="http://schemas.microsoft.com/office/drawing/2014/main" id="{6C233C88-2525-402C-A2C1-A60949C345EC}"/>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7</xdr:row>
      <xdr:rowOff>0</xdr:rowOff>
    </xdr:from>
    <xdr:to>
      <xdr:col>1</xdr:col>
      <xdr:colOff>304800</xdr:colOff>
      <xdr:row>8</xdr:row>
      <xdr:rowOff>148589</xdr:rowOff>
    </xdr:to>
    <xdr:sp macro="" textlink="">
      <xdr:nvSpPr>
        <xdr:cNvPr id="66884" name="avatar">
          <a:extLst>
            <a:ext uri="{FF2B5EF4-FFF2-40B4-BE49-F238E27FC236}">
              <a16:creationId xmlns:a16="http://schemas.microsoft.com/office/drawing/2014/main" id="{68AC2407-711F-40C5-B6CE-37CD8B917204}"/>
            </a:ext>
          </a:extLst>
        </xdr:cNvPr>
        <xdr:cNvSpPr>
          <a:spLocks noChangeAspect="1" noChangeArrowheads="1"/>
        </xdr:cNvSpPr>
      </xdr:nvSpPr>
      <xdr:spPr bwMode="auto">
        <a:xfrm>
          <a:off x="3705225" y="7486650"/>
          <a:ext cx="304800" cy="29400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8</xdr:row>
      <xdr:rowOff>148589</xdr:rowOff>
    </xdr:to>
    <xdr:sp macro="" textlink="">
      <xdr:nvSpPr>
        <xdr:cNvPr id="66885" name="avatar">
          <a:extLst>
            <a:ext uri="{FF2B5EF4-FFF2-40B4-BE49-F238E27FC236}">
              <a16:creationId xmlns:a16="http://schemas.microsoft.com/office/drawing/2014/main" id="{F8B91835-8FF3-43BC-8810-EA1E914D5055}"/>
            </a:ext>
          </a:extLst>
        </xdr:cNvPr>
        <xdr:cNvSpPr>
          <a:spLocks noChangeAspect="1" noChangeArrowheads="1"/>
        </xdr:cNvSpPr>
      </xdr:nvSpPr>
      <xdr:spPr bwMode="auto">
        <a:xfrm>
          <a:off x="0" y="7486650"/>
          <a:ext cx="304800" cy="29400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7</xdr:row>
      <xdr:rowOff>0</xdr:rowOff>
    </xdr:from>
    <xdr:ext cx="304800" cy="295274"/>
    <xdr:sp macro="" textlink="">
      <xdr:nvSpPr>
        <xdr:cNvPr id="66886" name="avatar">
          <a:extLst>
            <a:ext uri="{FF2B5EF4-FFF2-40B4-BE49-F238E27FC236}">
              <a16:creationId xmlns:a16="http://schemas.microsoft.com/office/drawing/2014/main" id="{BC55F0FD-8B5C-40B3-9D6E-9ED898A7191D}"/>
            </a:ext>
          </a:extLst>
        </xdr:cNvPr>
        <xdr:cNvSpPr>
          <a:spLocks noChangeAspect="1" noChangeArrowheads="1"/>
        </xdr:cNvSpPr>
      </xdr:nvSpPr>
      <xdr:spPr bwMode="auto">
        <a:xfrm>
          <a:off x="3705225" y="74866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887" name="avatar">
          <a:extLst>
            <a:ext uri="{FF2B5EF4-FFF2-40B4-BE49-F238E27FC236}">
              <a16:creationId xmlns:a16="http://schemas.microsoft.com/office/drawing/2014/main" id="{7CBEFD10-21E8-414D-A5D6-D6B29DB7F7C6}"/>
            </a:ext>
          </a:extLst>
        </xdr:cNvPr>
        <xdr:cNvSpPr>
          <a:spLocks noChangeAspect="1" noChangeArrowheads="1"/>
        </xdr:cNvSpPr>
      </xdr:nvSpPr>
      <xdr:spPr bwMode="auto">
        <a:xfrm>
          <a:off x="0" y="74866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7</xdr:row>
      <xdr:rowOff>0</xdr:rowOff>
    </xdr:from>
    <xdr:to>
      <xdr:col>1</xdr:col>
      <xdr:colOff>304800</xdr:colOff>
      <xdr:row>8</xdr:row>
      <xdr:rowOff>153698</xdr:rowOff>
    </xdr:to>
    <xdr:sp macro="" textlink="">
      <xdr:nvSpPr>
        <xdr:cNvPr id="66888" name="avatar">
          <a:extLst>
            <a:ext uri="{FF2B5EF4-FFF2-40B4-BE49-F238E27FC236}">
              <a16:creationId xmlns:a16="http://schemas.microsoft.com/office/drawing/2014/main" id="{C49C129A-4B96-4630-835C-4F29EEEF7A56}"/>
            </a:ext>
          </a:extLst>
        </xdr:cNvPr>
        <xdr:cNvSpPr>
          <a:spLocks noChangeAspect="1" noChangeArrowheads="1"/>
        </xdr:cNvSpPr>
      </xdr:nvSpPr>
      <xdr:spPr bwMode="auto">
        <a:xfrm>
          <a:off x="3705225" y="7486650"/>
          <a:ext cx="304800" cy="31371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8</xdr:row>
      <xdr:rowOff>149224</xdr:rowOff>
    </xdr:to>
    <xdr:sp macro="" textlink="">
      <xdr:nvSpPr>
        <xdr:cNvPr id="66889" name="avatar">
          <a:extLst>
            <a:ext uri="{FF2B5EF4-FFF2-40B4-BE49-F238E27FC236}">
              <a16:creationId xmlns:a16="http://schemas.microsoft.com/office/drawing/2014/main" id="{1F7DB108-5E71-46DA-B23C-28B370D42187}"/>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7</xdr:row>
      <xdr:rowOff>0</xdr:rowOff>
    </xdr:from>
    <xdr:ext cx="304800" cy="304701"/>
    <xdr:sp macro="" textlink="">
      <xdr:nvSpPr>
        <xdr:cNvPr id="66890" name="avatar">
          <a:extLst>
            <a:ext uri="{FF2B5EF4-FFF2-40B4-BE49-F238E27FC236}">
              <a16:creationId xmlns:a16="http://schemas.microsoft.com/office/drawing/2014/main" id="{7B14836D-7554-4C57-BB93-919E5DF8121D}"/>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7</xdr:row>
      <xdr:rowOff>0</xdr:rowOff>
    </xdr:from>
    <xdr:to>
      <xdr:col>1</xdr:col>
      <xdr:colOff>304800</xdr:colOff>
      <xdr:row>9</xdr:row>
      <xdr:rowOff>0</xdr:rowOff>
    </xdr:to>
    <xdr:sp macro="" textlink="">
      <xdr:nvSpPr>
        <xdr:cNvPr id="66891" name="avatar">
          <a:extLst>
            <a:ext uri="{FF2B5EF4-FFF2-40B4-BE49-F238E27FC236}">
              <a16:creationId xmlns:a16="http://schemas.microsoft.com/office/drawing/2014/main" id="{B0BC685C-9540-4FD2-83B6-1904055023D5}"/>
            </a:ext>
          </a:extLst>
        </xdr:cNvPr>
        <xdr:cNvSpPr>
          <a:spLocks noChangeAspect="1" noChangeArrowheads="1"/>
        </xdr:cNvSpPr>
      </xdr:nvSpPr>
      <xdr:spPr bwMode="auto">
        <a:xfrm>
          <a:off x="3705225" y="7486650"/>
          <a:ext cx="30480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8</xdr:row>
      <xdr:rowOff>149224</xdr:rowOff>
    </xdr:to>
    <xdr:sp macro="" textlink="">
      <xdr:nvSpPr>
        <xdr:cNvPr id="66892" name="avatar">
          <a:extLst>
            <a:ext uri="{FF2B5EF4-FFF2-40B4-BE49-F238E27FC236}">
              <a16:creationId xmlns:a16="http://schemas.microsoft.com/office/drawing/2014/main" id="{9E235014-C6AD-45D9-ADD4-A70851F28238}"/>
            </a:ext>
          </a:extLst>
        </xdr:cNvPr>
        <xdr:cNvSpPr>
          <a:spLocks noChangeAspect="1" noChangeArrowheads="1"/>
        </xdr:cNvSpPr>
      </xdr:nvSpPr>
      <xdr:spPr bwMode="auto">
        <a:xfrm>
          <a:off x="0" y="7486650"/>
          <a:ext cx="304800" cy="2946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7</xdr:row>
      <xdr:rowOff>0</xdr:rowOff>
    </xdr:from>
    <xdr:ext cx="304800" cy="304701"/>
    <xdr:sp macro="" textlink="">
      <xdr:nvSpPr>
        <xdr:cNvPr id="66893" name="avatar">
          <a:extLst>
            <a:ext uri="{FF2B5EF4-FFF2-40B4-BE49-F238E27FC236}">
              <a16:creationId xmlns:a16="http://schemas.microsoft.com/office/drawing/2014/main" id="{3B6F0ECC-B099-457F-8A68-0C2647F75A3A}"/>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894" name="avatar">
          <a:extLst>
            <a:ext uri="{FF2B5EF4-FFF2-40B4-BE49-F238E27FC236}">
              <a16:creationId xmlns:a16="http://schemas.microsoft.com/office/drawing/2014/main" id="{EA3F7559-5CDA-463A-9BC3-7A19F1D584DB}"/>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895" name="avatar">
          <a:extLst>
            <a:ext uri="{FF2B5EF4-FFF2-40B4-BE49-F238E27FC236}">
              <a16:creationId xmlns:a16="http://schemas.microsoft.com/office/drawing/2014/main" id="{09D4B73E-C021-4583-8085-CAADD391A46E}"/>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896" name="avatar">
          <a:extLst>
            <a:ext uri="{FF2B5EF4-FFF2-40B4-BE49-F238E27FC236}">
              <a16:creationId xmlns:a16="http://schemas.microsoft.com/office/drawing/2014/main" id="{3BC90D6F-C9E1-4189-AF3C-806918393764}"/>
            </a:ext>
          </a:extLst>
        </xdr:cNvPr>
        <xdr:cNvSpPr>
          <a:spLocks noChangeAspect="1" noChangeArrowheads="1"/>
        </xdr:cNvSpPr>
      </xdr:nvSpPr>
      <xdr:spPr bwMode="auto">
        <a:xfrm>
          <a:off x="0" y="74866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897" name="avatar">
          <a:extLst>
            <a:ext uri="{FF2B5EF4-FFF2-40B4-BE49-F238E27FC236}">
              <a16:creationId xmlns:a16="http://schemas.microsoft.com/office/drawing/2014/main" id="{DBFDFE6D-28D9-4D2B-AD69-09375E0DA7DA}"/>
            </a:ext>
          </a:extLst>
        </xdr:cNvPr>
        <xdr:cNvSpPr>
          <a:spLocks noChangeAspect="1" noChangeArrowheads="1"/>
        </xdr:cNvSpPr>
      </xdr:nvSpPr>
      <xdr:spPr bwMode="auto">
        <a:xfrm>
          <a:off x="0" y="74866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898" name="avatar">
          <a:extLst>
            <a:ext uri="{FF2B5EF4-FFF2-40B4-BE49-F238E27FC236}">
              <a16:creationId xmlns:a16="http://schemas.microsoft.com/office/drawing/2014/main" id="{F4A9349B-1A26-4FD3-BFC5-AFD5380CFE9C}"/>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899" name="avatar">
          <a:extLst>
            <a:ext uri="{FF2B5EF4-FFF2-40B4-BE49-F238E27FC236}">
              <a16:creationId xmlns:a16="http://schemas.microsoft.com/office/drawing/2014/main" id="{A77C97EF-DF16-474C-B8D5-BCC289C1C4FF}"/>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900" name="avatar">
          <a:extLst>
            <a:ext uri="{FF2B5EF4-FFF2-40B4-BE49-F238E27FC236}">
              <a16:creationId xmlns:a16="http://schemas.microsoft.com/office/drawing/2014/main" id="{2F0CD7D8-5B4A-4F57-95BD-94068BCD1C0C}"/>
            </a:ext>
          </a:extLst>
        </xdr:cNvPr>
        <xdr:cNvSpPr>
          <a:spLocks noChangeAspect="1" noChangeArrowheads="1"/>
        </xdr:cNvSpPr>
      </xdr:nvSpPr>
      <xdr:spPr bwMode="auto">
        <a:xfrm>
          <a:off x="0" y="74866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01" name="avatar">
          <a:extLst>
            <a:ext uri="{FF2B5EF4-FFF2-40B4-BE49-F238E27FC236}">
              <a16:creationId xmlns:a16="http://schemas.microsoft.com/office/drawing/2014/main" id="{A34A40BA-9CBC-4DBA-B0E1-0C13A1819AD9}"/>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902" name="avatar">
          <a:extLst>
            <a:ext uri="{FF2B5EF4-FFF2-40B4-BE49-F238E27FC236}">
              <a16:creationId xmlns:a16="http://schemas.microsoft.com/office/drawing/2014/main" id="{E0AC6E48-59F1-420A-95E0-4B3C707913D6}"/>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03" name="avatar">
          <a:extLst>
            <a:ext uri="{FF2B5EF4-FFF2-40B4-BE49-F238E27FC236}">
              <a16:creationId xmlns:a16="http://schemas.microsoft.com/office/drawing/2014/main" id="{C95C6411-A9D7-41ED-A076-FBCE1C5BF630}"/>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904" name="avatar">
          <a:extLst>
            <a:ext uri="{FF2B5EF4-FFF2-40B4-BE49-F238E27FC236}">
              <a16:creationId xmlns:a16="http://schemas.microsoft.com/office/drawing/2014/main" id="{21666585-25C8-496C-B0D9-E922AB99F646}"/>
            </a:ext>
          </a:extLst>
        </xdr:cNvPr>
        <xdr:cNvSpPr>
          <a:spLocks noChangeAspect="1" noChangeArrowheads="1"/>
        </xdr:cNvSpPr>
      </xdr:nvSpPr>
      <xdr:spPr bwMode="auto">
        <a:xfrm>
          <a:off x="0" y="74866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905" name="avatar">
          <a:extLst>
            <a:ext uri="{FF2B5EF4-FFF2-40B4-BE49-F238E27FC236}">
              <a16:creationId xmlns:a16="http://schemas.microsoft.com/office/drawing/2014/main" id="{26F70AA7-4954-4E02-9769-0DBCB68E04A1}"/>
            </a:ext>
          </a:extLst>
        </xdr:cNvPr>
        <xdr:cNvSpPr>
          <a:spLocks noChangeAspect="1" noChangeArrowheads="1"/>
        </xdr:cNvSpPr>
      </xdr:nvSpPr>
      <xdr:spPr bwMode="auto">
        <a:xfrm>
          <a:off x="0" y="74866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906" name="avatar">
          <a:extLst>
            <a:ext uri="{FF2B5EF4-FFF2-40B4-BE49-F238E27FC236}">
              <a16:creationId xmlns:a16="http://schemas.microsoft.com/office/drawing/2014/main" id="{43F69DE5-D01D-4D3C-A53F-EF46FF70FC3A}"/>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07" name="avatar">
          <a:extLst>
            <a:ext uri="{FF2B5EF4-FFF2-40B4-BE49-F238E27FC236}">
              <a16:creationId xmlns:a16="http://schemas.microsoft.com/office/drawing/2014/main" id="{9490CE51-4A1A-4807-A5C2-394B96E53AF2}"/>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908" name="avatar">
          <a:extLst>
            <a:ext uri="{FF2B5EF4-FFF2-40B4-BE49-F238E27FC236}">
              <a16:creationId xmlns:a16="http://schemas.microsoft.com/office/drawing/2014/main" id="{45728C3B-E7CC-4B00-BCC2-8BD776AEFE97}"/>
            </a:ext>
          </a:extLst>
        </xdr:cNvPr>
        <xdr:cNvSpPr>
          <a:spLocks noChangeAspect="1" noChangeArrowheads="1"/>
        </xdr:cNvSpPr>
      </xdr:nvSpPr>
      <xdr:spPr bwMode="auto">
        <a:xfrm>
          <a:off x="0" y="74866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09" name="avatar">
          <a:extLst>
            <a:ext uri="{FF2B5EF4-FFF2-40B4-BE49-F238E27FC236}">
              <a16:creationId xmlns:a16="http://schemas.microsoft.com/office/drawing/2014/main" id="{71F0B0D3-B949-48AB-9D95-F2502311DB1C}"/>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910" name="avatar">
          <a:extLst>
            <a:ext uri="{FF2B5EF4-FFF2-40B4-BE49-F238E27FC236}">
              <a16:creationId xmlns:a16="http://schemas.microsoft.com/office/drawing/2014/main" id="{83AE024B-CAAA-4A1D-8F3B-E54476A6E0EF}"/>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11" name="avatar">
          <a:extLst>
            <a:ext uri="{FF2B5EF4-FFF2-40B4-BE49-F238E27FC236}">
              <a16:creationId xmlns:a16="http://schemas.microsoft.com/office/drawing/2014/main" id="{2832FE33-C3CC-4D57-B125-8D43F8EE1470}"/>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912" name="avatar">
          <a:extLst>
            <a:ext uri="{FF2B5EF4-FFF2-40B4-BE49-F238E27FC236}">
              <a16:creationId xmlns:a16="http://schemas.microsoft.com/office/drawing/2014/main" id="{B615AD15-6528-413C-AD20-DAABF10A2E2E}"/>
            </a:ext>
          </a:extLst>
        </xdr:cNvPr>
        <xdr:cNvSpPr>
          <a:spLocks noChangeAspect="1" noChangeArrowheads="1"/>
        </xdr:cNvSpPr>
      </xdr:nvSpPr>
      <xdr:spPr bwMode="auto">
        <a:xfrm>
          <a:off x="0" y="74866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913" name="avatar">
          <a:extLst>
            <a:ext uri="{FF2B5EF4-FFF2-40B4-BE49-F238E27FC236}">
              <a16:creationId xmlns:a16="http://schemas.microsoft.com/office/drawing/2014/main" id="{51950134-6DF4-49F7-B20F-9B4D7EC7D850}"/>
            </a:ext>
          </a:extLst>
        </xdr:cNvPr>
        <xdr:cNvSpPr>
          <a:spLocks noChangeAspect="1" noChangeArrowheads="1"/>
        </xdr:cNvSpPr>
      </xdr:nvSpPr>
      <xdr:spPr bwMode="auto">
        <a:xfrm>
          <a:off x="0" y="74866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914" name="avatar">
          <a:extLst>
            <a:ext uri="{FF2B5EF4-FFF2-40B4-BE49-F238E27FC236}">
              <a16:creationId xmlns:a16="http://schemas.microsoft.com/office/drawing/2014/main" id="{C51117D9-C071-46D5-82D2-577D2E383B0F}"/>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15" name="avatar">
          <a:extLst>
            <a:ext uri="{FF2B5EF4-FFF2-40B4-BE49-F238E27FC236}">
              <a16:creationId xmlns:a16="http://schemas.microsoft.com/office/drawing/2014/main" id="{91E3EEE6-1F66-4C84-9794-CF80BEB8A90C}"/>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916" name="avatar">
          <a:extLst>
            <a:ext uri="{FF2B5EF4-FFF2-40B4-BE49-F238E27FC236}">
              <a16:creationId xmlns:a16="http://schemas.microsoft.com/office/drawing/2014/main" id="{212025BF-BDF3-4C5F-BA0E-9D29DC83F355}"/>
            </a:ext>
          </a:extLst>
        </xdr:cNvPr>
        <xdr:cNvSpPr>
          <a:spLocks noChangeAspect="1" noChangeArrowheads="1"/>
        </xdr:cNvSpPr>
      </xdr:nvSpPr>
      <xdr:spPr bwMode="auto">
        <a:xfrm>
          <a:off x="0" y="74866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17" name="avatar">
          <a:extLst>
            <a:ext uri="{FF2B5EF4-FFF2-40B4-BE49-F238E27FC236}">
              <a16:creationId xmlns:a16="http://schemas.microsoft.com/office/drawing/2014/main" id="{92336327-4AAA-42A4-B7FC-BB29F80044C3}"/>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918" name="avatar">
          <a:extLst>
            <a:ext uri="{FF2B5EF4-FFF2-40B4-BE49-F238E27FC236}">
              <a16:creationId xmlns:a16="http://schemas.microsoft.com/office/drawing/2014/main" id="{E377ACC3-8F96-4DEF-B618-A7D1C8AF80D1}"/>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19" name="avatar">
          <a:extLst>
            <a:ext uri="{FF2B5EF4-FFF2-40B4-BE49-F238E27FC236}">
              <a16:creationId xmlns:a16="http://schemas.microsoft.com/office/drawing/2014/main" id="{71868233-E5A0-43FB-B8D6-472C756A1544}"/>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920" name="avatar">
          <a:extLst>
            <a:ext uri="{FF2B5EF4-FFF2-40B4-BE49-F238E27FC236}">
              <a16:creationId xmlns:a16="http://schemas.microsoft.com/office/drawing/2014/main" id="{C84DC2D2-7B05-4DDC-A39A-89A7841F9C99}"/>
            </a:ext>
          </a:extLst>
        </xdr:cNvPr>
        <xdr:cNvSpPr>
          <a:spLocks noChangeAspect="1" noChangeArrowheads="1"/>
        </xdr:cNvSpPr>
      </xdr:nvSpPr>
      <xdr:spPr bwMode="auto">
        <a:xfrm>
          <a:off x="0" y="74866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921" name="avatar">
          <a:extLst>
            <a:ext uri="{FF2B5EF4-FFF2-40B4-BE49-F238E27FC236}">
              <a16:creationId xmlns:a16="http://schemas.microsoft.com/office/drawing/2014/main" id="{B1F3AF5B-C9F0-45FE-AF19-28394E592332}"/>
            </a:ext>
          </a:extLst>
        </xdr:cNvPr>
        <xdr:cNvSpPr>
          <a:spLocks noChangeAspect="1" noChangeArrowheads="1"/>
        </xdr:cNvSpPr>
      </xdr:nvSpPr>
      <xdr:spPr bwMode="auto">
        <a:xfrm>
          <a:off x="0" y="74866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922" name="avatar">
          <a:extLst>
            <a:ext uri="{FF2B5EF4-FFF2-40B4-BE49-F238E27FC236}">
              <a16:creationId xmlns:a16="http://schemas.microsoft.com/office/drawing/2014/main" id="{A59640B9-6F2E-435D-B5ED-08C1D9FD0920}"/>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23" name="avatar">
          <a:extLst>
            <a:ext uri="{FF2B5EF4-FFF2-40B4-BE49-F238E27FC236}">
              <a16:creationId xmlns:a16="http://schemas.microsoft.com/office/drawing/2014/main" id="{46C5D502-A116-45A9-8574-CD5856DBB041}"/>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924" name="avatar">
          <a:extLst>
            <a:ext uri="{FF2B5EF4-FFF2-40B4-BE49-F238E27FC236}">
              <a16:creationId xmlns:a16="http://schemas.microsoft.com/office/drawing/2014/main" id="{088F7041-46B7-436B-8D0A-4CC6024CE036}"/>
            </a:ext>
          </a:extLst>
        </xdr:cNvPr>
        <xdr:cNvSpPr>
          <a:spLocks noChangeAspect="1" noChangeArrowheads="1"/>
        </xdr:cNvSpPr>
      </xdr:nvSpPr>
      <xdr:spPr bwMode="auto">
        <a:xfrm>
          <a:off x="0" y="74866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25" name="avatar">
          <a:extLst>
            <a:ext uri="{FF2B5EF4-FFF2-40B4-BE49-F238E27FC236}">
              <a16:creationId xmlns:a16="http://schemas.microsoft.com/office/drawing/2014/main" id="{F8401B09-DDCB-46EE-AEBD-6C6432736833}"/>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926" name="avatar">
          <a:extLst>
            <a:ext uri="{FF2B5EF4-FFF2-40B4-BE49-F238E27FC236}">
              <a16:creationId xmlns:a16="http://schemas.microsoft.com/office/drawing/2014/main" id="{190B1EF6-B6F1-40BD-8709-764555CBE46B}"/>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27" name="avatar">
          <a:extLst>
            <a:ext uri="{FF2B5EF4-FFF2-40B4-BE49-F238E27FC236}">
              <a16:creationId xmlns:a16="http://schemas.microsoft.com/office/drawing/2014/main" id="{AD4AD1F1-B88E-4248-AE4E-6878FAC292E6}"/>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928" name="avatar">
          <a:extLst>
            <a:ext uri="{FF2B5EF4-FFF2-40B4-BE49-F238E27FC236}">
              <a16:creationId xmlns:a16="http://schemas.microsoft.com/office/drawing/2014/main" id="{79F73842-F9BE-46EC-83DA-D6DD7960C2D7}"/>
            </a:ext>
          </a:extLst>
        </xdr:cNvPr>
        <xdr:cNvSpPr>
          <a:spLocks noChangeAspect="1" noChangeArrowheads="1"/>
        </xdr:cNvSpPr>
      </xdr:nvSpPr>
      <xdr:spPr bwMode="auto">
        <a:xfrm>
          <a:off x="0" y="74866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929" name="avatar">
          <a:extLst>
            <a:ext uri="{FF2B5EF4-FFF2-40B4-BE49-F238E27FC236}">
              <a16:creationId xmlns:a16="http://schemas.microsoft.com/office/drawing/2014/main" id="{C0858348-0278-47FA-83D1-AD62A1E416B4}"/>
            </a:ext>
          </a:extLst>
        </xdr:cNvPr>
        <xdr:cNvSpPr>
          <a:spLocks noChangeAspect="1" noChangeArrowheads="1"/>
        </xdr:cNvSpPr>
      </xdr:nvSpPr>
      <xdr:spPr bwMode="auto">
        <a:xfrm>
          <a:off x="0" y="74866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930" name="avatar">
          <a:extLst>
            <a:ext uri="{FF2B5EF4-FFF2-40B4-BE49-F238E27FC236}">
              <a16:creationId xmlns:a16="http://schemas.microsoft.com/office/drawing/2014/main" id="{4041654E-67EC-4412-B93A-B96C277FB3F8}"/>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31" name="avatar">
          <a:extLst>
            <a:ext uri="{FF2B5EF4-FFF2-40B4-BE49-F238E27FC236}">
              <a16:creationId xmlns:a16="http://schemas.microsoft.com/office/drawing/2014/main" id="{972712D6-4E1D-4919-BC7E-0BEE6D877F97}"/>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932" name="avatar">
          <a:extLst>
            <a:ext uri="{FF2B5EF4-FFF2-40B4-BE49-F238E27FC236}">
              <a16:creationId xmlns:a16="http://schemas.microsoft.com/office/drawing/2014/main" id="{24276265-52BC-40AC-895F-D9B53503A0DE}"/>
            </a:ext>
          </a:extLst>
        </xdr:cNvPr>
        <xdr:cNvSpPr>
          <a:spLocks noChangeAspect="1" noChangeArrowheads="1"/>
        </xdr:cNvSpPr>
      </xdr:nvSpPr>
      <xdr:spPr bwMode="auto">
        <a:xfrm>
          <a:off x="0" y="74866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33" name="avatar">
          <a:extLst>
            <a:ext uri="{FF2B5EF4-FFF2-40B4-BE49-F238E27FC236}">
              <a16:creationId xmlns:a16="http://schemas.microsoft.com/office/drawing/2014/main" id="{618FFE5F-C5AF-49A2-9675-41874B3F668A}"/>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934" name="avatar">
          <a:extLst>
            <a:ext uri="{FF2B5EF4-FFF2-40B4-BE49-F238E27FC236}">
              <a16:creationId xmlns:a16="http://schemas.microsoft.com/office/drawing/2014/main" id="{C235B7E3-44CC-426C-9C82-9C710D0A795B}"/>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35" name="avatar">
          <a:extLst>
            <a:ext uri="{FF2B5EF4-FFF2-40B4-BE49-F238E27FC236}">
              <a16:creationId xmlns:a16="http://schemas.microsoft.com/office/drawing/2014/main" id="{CF4AB7E9-6ED8-4157-A052-A576026D5DBB}"/>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936" name="avatar">
          <a:extLst>
            <a:ext uri="{FF2B5EF4-FFF2-40B4-BE49-F238E27FC236}">
              <a16:creationId xmlns:a16="http://schemas.microsoft.com/office/drawing/2014/main" id="{F6E099BC-CEBE-43AC-920E-2EAE42C7315B}"/>
            </a:ext>
          </a:extLst>
        </xdr:cNvPr>
        <xdr:cNvSpPr>
          <a:spLocks noChangeAspect="1" noChangeArrowheads="1"/>
        </xdr:cNvSpPr>
      </xdr:nvSpPr>
      <xdr:spPr bwMode="auto">
        <a:xfrm>
          <a:off x="0" y="74866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937" name="avatar">
          <a:extLst>
            <a:ext uri="{FF2B5EF4-FFF2-40B4-BE49-F238E27FC236}">
              <a16:creationId xmlns:a16="http://schemas.microsoft.com/office/drawing/2014/main" id="{26222274-86BF-4C08-A3CD-F0657B036828}"/>
            </a:ext>
          </a:extLst>
        </xdr:cNvPr>
        <xdr:cNvSpPr>
          <a:spLocks noChangeAspect="1" noChangeArrowheads="1"/>
        </xdr:cNvSpPr>
      </xdr:nvSpPr>
      <xdr:spPr bwMode="auto">
        <a:xfrm>
          <a:off x="0" y="74866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938" name="avatar">
          <a:extLst>
            <a:ext uri="{FF2B5EF4-FFF2-40B4-BE49-F238E27FC236}">
              <a16:creationId xmlns:a16="http://schemas.microsoft.com/office/drawing/2014/main" id="{6ADC7052-0D6A-47A2-AFC7-A3A865BD6A1A}"/>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39" name="avatar">
          <a:extLst>
            <a:ext uri="{FF2B5EF4-FFF2-40B4-BE49-F238E27FC236}">
              <a16:creationId xmlns:a16="http://schemas.microsoft.com/office/drawing/2014/main" id="{B340DC3B-EC3A-4AF4-8B9B-034A2AD63A22}"/>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940" name="avatar">
          <a:extLst>
            <a:ext uri="{FF2B5EF4-FFF2-40B4-BE49-F238E27FC236}">
              <a16:creationId xmlns:a16="http://schemas.microsoft.com/office/drawing/2014/main" id="{76FD2491-99A2-4545-9F63-5C83A9F5318C}"/>
            </a:ext>
          </a:extLst>
        </xdr:cNvPr>
        <xdr:cNvSpPr>
          <a:spLocks noChangeAspect="1" noChangeArrowheads="1"/>
        </xdr:cNvSpPr>
      </xdr:nvSpPr>
      <xdr:spPr bwMode="auto">
        <a:xfrm>
          <a:off x="0" y="74866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41" name="avatar">
          <a:extLst>
            <a:ext uri="{FF2B5EF4-FFF2-40B4-BE49-F238E27FC236}">
              <a16:creationId xmlns:a16="http://schemas.microsoft.com/office/drawing/2014/main" id="{410713E8-79E5-46E8-8533-9F604FD96F44}"/>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942" name="avatar">
          <a:extLst>
            <a:ext uri="{FF2B5EF4-FFF2-40B4-BE49-F238E27FC236}">
              <a16:creationId xmlns:a16="http://schemas.microsoft.com/office/drawing/2014/main" id="{3EECB9B2-62C4-45B8-A104-C551654035B4}"/>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43" name="avatar">
          <a:extLst>
            <a:ext uri="{FF2B5EF4-FFF2-40B4-BE49-F238E27FC236}">
              <a16:creationId xmlns:a16="http://schemas.microsoft.com/office/drawing/2014/main" id="{CD951E76-1218-4D0D-A3F0-BBF0F7101A02}"/>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944" name="avatar">
          <a:extLst>
            <a:ext uri="{FF2B5EF4-FFF2-40B4-BE49-F238E27FC236}">
              <a16:creationId xmlns:a16="http://schemas.microsoft.com/office/drawing/2014/main" id="{CA4D6F44-DD7B-4FD4-9D89-93DA1924E401}"/>
            </a:ext>
          </a:extLst>
        </xdr:cNvPr>
        <xdr:cNvSpPr>
          <a:spLocks noChangeAspect="1" noChangeArrowheads="1"/>
        </xdr:cNvSpPr>
      </xdr:nvSpPr>
      <xdr:spPr bwMode="auto">
        <a:xfrm>
          <a:off x="0" y="74866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945" name="avatar">
          <a:extLst>
            <a:ext uri="{FF2B5EF4-FFF2-40B4-BE49-F238E27FC236}">
              <a16:creationId xmlns:a16="http://schemas.microsoft.com/office/drawing/2014/main" id="{1203ECD7-49BC-4CC2-8B52-29B3E3763CD1}"/>
            </a:ext>
          </a:extLst>
        </xdr:cNvPr>
        <xdr:cNvSpPr>
          <a:spLocks noChangeAspect="1" noChangeArrowheads="1"/>
        </xdr:cNvSpPr>
      </xdr:nvSpPr>
      <xdr:spPr bwMode="auto">
        <a:xfrm>
          <a:off x="0" y="74866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946" name="avatar">
          <a:extLst>
            <a:ext uri="{FF2B5EF4-FFF2-40B4-BE49-F238E27FC236}">
              <a16:creationId xmlns:a16="http://schemas.microsoft.com/office/drawing/2014/main" id="{08234090-F88B-4951-9212-DC637354C002}"/>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47" name="avatar">
          <a:extLst>
            <a:ext uri="{FF2B5EF4-FFF2-40B4-BE49-F238E27FC236}">
              <a16:creationId xmlns:a16="http://schemas.microsoft.com/office/drawing/2014/main" id="{CBDCE7BB-A7BF-4ACE-B66E-6AAB2C01BEC7}"/>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948" name="avatar">
          <a:extLst>
            <a:ext uri="{FF2B5EF4-FFF2-40B4-BE49-F238E27FC236}">
              <a16:creationId xmlns:a16="http://schemas.microsoft.com/office/drawing/2014/main" id="{5DA7EFF7-F48D-4BDA-A7C3-A200907C3616}"/>
            </a:ext>
          </a:extLst>
        </xdr:cNvPr>
        <xdr:cNvSpPr>
          <a:spLocks noChangeAspect="1" noChangeArrowheads="1"/>
        </xdr:cNvSpPr>
      </xdr:nvSpPr>
      <xdr:spPr bwMode="auto">
        <a:xfrm>
          <a:off x="0" y="74866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49" name="avatar">
          <a:extLst>
            <a:ext uri="{FF2B5EF4-FFF2-40B4-BE49-F238E27FC236}">
              <a16:creationId xmlns:a16="http://schemas.microsoft.com/office/drawing/2014/main" id="{83A971AA-1D5B-4B10-8B50-01EC7CF2007D}"/>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950" name="avatar">
          <a:extLst>
            <a:ext uri="{FF2B5EF4-FFF2-40B4-BE49-F238E27FC236}">
              <a16:creationId xmlns:a16="http://schemas.microsoft.com/office/drawing/2014/main" id="{C3CEFF89-7932-4F95-9D8E-69D7E8ED4BBC}"/>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51" name="avatar">
          <a:extLst>
            <a:ext uri="{FF2B5EF4-FFF2-40B4-BE49-F238E27FC236}">
              <a16:creationId xmlns:a16="http://schemas.microsoft.com/office/drawing/2014/main" id="{275DCA90-CF99-44B7-B900-8B45AFEAB8A7}"/>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952" name="avatar">
          <a:extLst>
            <a:ext uri="{FF2B5EF4-FFF2-40B4-BE49-F238E27FC236}">
              <a16:creationId xmlns:a16="http://schemas.microsoft.com/office/drawing/2014/main" id="{D1A1C826-14DC-464D-B631-90AC7E83A7A5}"/>
            </a:ext>
          </a:extLst>
        </xdr:cNvPr>
        <xdr:cNvSpPr>
          <a:spLocks noChangeAspect="1" noChangeArrowheads="1"/>
        </xdr:cNvSpPr>
      </xdr:nvSpPr>
      <xdr:spPr bwMode="auto">
        <a:xfrm>
          <a:off x="0" y="74866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953" name="avatar">
          <a:extLst>
            <a:ext uri="{FF2B5EF4-FFF2-40B4-BE49-F238E27FC236}">
              <a16:creationId xmlns:a16="http://schemas.microsoft.com/office/drawing/2014/main" id="{D6D76EA9-ACB8-4F31-B56C-74D3614CE53B}"/>
            </a:ext>
          </a:extLst>
        </xdr:cNvPr>
        <xdr:cNvSpPr>
          <a:spLocks noChangeAspect="1" noChangeArrowheads="1"/>
        </xdr:cNvSpPr>
      </xdr:nvSpPr>
      <xdr:spPr bwMode="auto">
        <a:xfrm>
          <a:off x="0" y="74866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954" name="avatar">
          <a:extLst>
            <a:ext uri="{FF2B5EF4-FFF2-40B4-BE49-F238E27FC236}">
              <a16:creationId xmlns:a16="http://schemas.microsoft.com/office/drawing/2014/main" id="{1E3EACD8-48BA-46FA-B2B9-68C777B05851}"/>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55" name="avatar">
          <a:extLst>
            <a:ext uri="{FF2B5EF4-FFF2-40B4-BE49-F238E27FC236}">
              <a16:creationId xmlns:a16="http://schemas.microsoft.com/office/drawing/2014/main" id="{9C09765A-5C5D-4D5D-A81D-EFE4AB82BE2F}"/>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956" name="avatar">
          <a:extLst>
            <a:ext uri="{FF2B5EF4-FFF2-40B4-BE49-F238E27FC236}">
              <a16:creationId xmlns:a16="http://schemas.microsoft.com/office/drawing/2014/main" id="{B7E87EC7-B90F-4FF4-A4C7-A263667FEE02}"/>
            </a:ext>
          </a:extLst>
        </xdr:cNvPr>
        <xdr:cNvSpPr>
          <a:spLocks noChangeAspect="1" noChangeArrowheads="1"/>
        </xdr:cNvSpPr>
      </xdr:nvSpPr>
      <xdr:spPr bwMode="auto">
        <a:xfrm>
          <a:off x="0" y="74866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57" name="avatar">
          <a:extLst>
            <a:ext uri="{FF2B5EF4-FFF2-40B4-BE49-F238E27FC236}">
              <a16:creationId xmlns:a16="http://schemas.microsoft.com/office/drawing/2014/main" id="{F9D20565-5DF2-48F9-880A-0A3FA776DA64}"/>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958" name="avatar">
          <a:extLst>
            <a:ext uri="{FF2B5EF4-FFF2-40B4-BE49-F238E27FC236}">
              <a16:creationId xmlns:a16="http://schemas.microsoft.com/office/drawing/2014/main" id="{3248CFF3-496B-47F6-B12B-3687D213842D}"/>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59" name="avatar">
          <a:extLst>
            <a:ext uri="{FF2B5EF4-FFF2-40B4-BE49-F238E27FC236}">
              <a16:creationId xmlns:a16="http://schemas.microsoft.com/office/drawing/2014/main" id="{0EE7B32E-7266-4932-92FC-CFE9EA07F1FF}"/>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960" name="avatar">
          <a:extLst>
            <a:ext uri="{FF2B5EF4-FFF2-40B4-BE49-F238E27FC236}">
              <a16:creationId xmlns:a16="http://schemas.microsoft.com/office/drawing/2014/main" id="{9CF6E4D2-564F-41E2-AEC4-7016974B180D}"/>
            </a:ext>
          </a:extLst>
        </xdr:cNvPr>
        <xdr:cNvSpPr>
          <a:spLocks noChangeAspect="1" noChangeArrowheads="1"/>
        </xdr:cNvSpPr>
      </xdr:nvSpPr>
      <xdr:spPr bwMode="auto">
        <a:xfrm>
          <a:off x="0" y="74866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961" name="avatar">
          <a:extLst>
            <a:ext uri="{FF2B5EF4-FFF2-40B4-BE49-F238E27FC236}">
              <a16:creationId xmlns:a16="http://schemas.microsoft.com/office/drawing/2014/main" id="{227D7DF2-9D9E-4E0F-A90A-9168222115A8}"/>
            </a:ext>
          </a:extLst>
        </xdr:cNvPr>
        <xdr:cNvSpPr>
          <a:spLocks noChangeAspect="1" noChangeArrowheads="1"/>
        </xdr:cNvSpPr>
      </xdr:nvSpPr>
      <xdr:spPr bwMode="auto">
        <a:xfrm>
          <a:off x="0" y="74866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962" name="avatar">
          <a:extLst>
            <a:ext uri="{FF2B5EF4-FFF2-40B4-BE49-F238E27FC236}">
              <a16:creationId xmlns:a16="http://schemas.microsoft.com/office/drawing/2014/main" id="{BBE9F3D2-29ED-43BB-A5C7-B1A0E460B1E1}"/>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63" name="avatar">
          <a:extLst>
            <a:ext uri="{FF2B5EF4-FFF2-40B4-BE49-F238E27FC236}">
              <a16:creationId xmlns:a16="http://schemas.microsoft.com/office/drawing/2014/main" id="{66F54843-7300-4A03-8626-413BBE2F93DB}"/>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964" name="avatar">
          <a:extLst>
            <a:ext uri="{FF2B5EF4-FFF2-40B4-BE49-F238E27FC236}">
              <a16:creationId xmlns:a16="http://schemas.microsoft.com/office/drawing/2014/main" id="{9A207FFF-538B-4C7A-9E35-E0B60CB3C43A}"/>
            </a:ext>
          </a:extLst>
        </xdr:cNvPr>
        <xdr:cNvSpPr>
          <a:spLocks noChangeAspect="1" noChangeArrowheads="1"/>
        </xdr:cNvSpPr>
      </xdr:nvSpPr>
      <xdr:spPr bwMode="auto">
        <a:xfrm>
          <a:off x="0" y="74866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65" name="avatar">
          <a:extLst>
            <a:ext uri="{FF2B5EF4-FFF2-40B4-BE49-F238E27FC236}">
              <a16:creationId xmlns:a16="http://schemas.microsoft.com/office/drawing/2014/main" id="{96AD2274-C8C7-4142-8F6A-CB7D2EC4EE00}"/>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966" name="avatar">
          <a:extLst>
            <a:ext uri="{FF2B5EF4-FFF2-40B4-BE49-F238E27FC236}">
              <a16:creationId xmlns:a16="http://schemas.microsoft.com/office/drawing/2014/main" id="{F4938F31-D4D1-4E60-BCB6-33155E1BDE04}"/>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67" name="avatar">
          <a:extLst>
            <a:ext uri="{FF2B5EF4-FFF2-40B4-BE49-F238E27FC236}">
              <a16:creationId xmlns:a16="http://schemas.microsoft.com/office/drawing/2014/main" id="{CAE339D7-2CE1-45C8-A224-9703A5653E43}"/>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968" name="avatar">
          <a:extLst>
            <a:ext uri="{FF2B5EF4-FFF2-40B4-BE49-F238E27FC236}">
              <a16:creationId xmlns:a16="http://schemas.microsoft.com/office/drawing/2014/main" id="{8EA1DDAE-2788-46ED-89B1-1FBF3D226686}"/>
            </a:ext>
          </a:extLst>
        </xdr:cNvPr>
        <xdr:cNvSpPr>
          <a:spLocks noChangeAspect="1" noChangeArrowheads="1"/>
        </xdr:cNvSpPr>
      </xdr:nvSpPr>
      <xdr:spPr bwMode="auto">
        <a:xfrm>
          <a:off x="0" y="74866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969" name="avatar">
          <a:extLst>
            <a:ext uri="{FF2B5EF4-FFF2-40B4-BE49-F238E27FC236}">
              <a16:creationId xmlns:a16="http://schemas.microsoft.com/office/drawing/2014/main" id="{3FECF2DD-098C-4C1C-AF56-868B5FC52DB6}"/>
            </a:ext>
          </a:extLst>
        </xdr:cNvPr>
        <xdr:cNvSpPr>
          <a:spLocks noChangeAspect="1" noChangeArrowheads="1"/>
        </xdr:cNvSpPr>
      </xdr:nvSpPr>
      <xdr:spPr bwMode="auto">
        <a:xfrm>
          <a:off x="0" y="74866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970" name="avatar">
          <a:extLst>
            <a:ext uri="{FF2B5EF4-FFF2-40B4-BE49-F238E27FC236}">
              <a16:creationId xmlns:a16="http://schemas.microsoft.com/office/drawing/2014/main" id="{673656BE-2331-43A4-AA84-B64D11B8A970}"/>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71" name="avatar">
          <a:extLst>
            <a:ext uri="{FF2B5EF4-FFF2-40B4-BE49-F238E27FC236}">
              <a16:creationId xmlns:a16="http://schemas.microsoft.com/office/drawing/2014/main" id="{A13BCD34-4592-4F6B-9B8A-BC194B7B2CDD}"/>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972" name="avatar">
          <a:extLst>
            <a:ext uri="{FF2B5EF4-FFF2-40B4-BE49-F238E27FC236}">
              <a16:creationId xmlns:a16="http://schemas.microsoft.com/office/drawing/2014/main" id="{053EFF9B-1D5E-4A8A-AD7F-EE619492EBFF}"/>
            </a:ext>
          </a:extLst>
        </xdr:cNvPr>
        <xdr:cNvSpPr>
          <a:spLocks noChangeAspect="1" noChangeArrowheads="1"/>
        </xdr:cNvSpPr>
      </xdr:nvSpPr>
      <xdr:spPr bwMode="auto">
        <a:xfrm>
          <a:off x="0" y="74866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73" name="avatar">
          <a:extLst>
            <a:ext uri="{FF2B5EF4-FFF2-40B4-BE49-F238E27FC236}">
              <a16:creationId xmlns:a16="http://schemas.microsoft.com/office/drawing/2014/main" id="{558C22E3-3A09-4178-8268-67F2F2A9E3C3}"/>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974" name="avatar">
          <a:extLst>
            <a:ext uri="{FF2B5EF4-FFF2-40B4-BE49-F238E27FC236}">
              <a16:creationId xmlns:a16="http://schemas.microsoft.com/office/drawing/2014/main" id="{9197938C-0B3B-4186-9F95-D4A244D0131B}"/>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75" name="avatar">
          <a:extLst>
            <a:ext uri="{FF2B5EF4-FFF2-40B4-BE49-F238E27FC236}">
              <a16:creationId xmlns:a16="http://schemas.microsoft.com/office/drawing/2014/main" id="{E2CF3A80-6EEA-4D00-80DC-ADBEBFA2D5DC}"/>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976" name="avatar">
          <a:extLst>
            <a:ext uri="{FF2B5EF4-FFF2-40B4-BE49-F238E27FC236}">
              <a16:creationId xmlns:a16="http://schemas.microsoft.com/office/drawing/2014/main" id="{C57DFA2D-37FE-4E2E-A756-412E6AD14090}"/>
            </a:ext>
          </a:extLst>
        </xdr:cNvPr>
        <xdr:cNvSpPr>
          <a:spLocks noChangeAspect="1" noChangeArrowheads="1"/>
        </xdr:cNvSpPr>
      </xdr:nvSpPr>
      <xdr:spPr bwMode="auto">
        <a:xfrm>
          <a:off x="0" y="74866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977" name="avatar">
          <a:extLst>
            <a:ext uri="{FF2B5EF4-FFF2-40B4-BE49-F238E27FC236}">
              <a16:creationId xmlns:a16="http://schemas.microsoft.com/office/drawing/2014/main" id="{8B9572A9-B4A6-41CC-B542-536DA6237156}"/>
            </a:ext>
          </a:extLst>
        </xdr:cNvPr>
        <xdr:cNvSpPr>
          <a:spLocks noChangeAspect="1" noChangeArrowheads="1"/>
        </xdr:cNvSpPr>
      </xdr:nvSpPr>
      <xdr:spPr bwMode="auto">
        <a:xfrm>
          <a:off x="0" y="74866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978" name="avatar">
          <a:extLst>
            <a:ext uri="{FF2B5EF4-FFF2-40B4-BE49-F238E27FC236}">
              <a16:creationId xmlns:a16="http://schemas.microsoft.com/office/drawing/2014/main" id="{FE3B49F0-4C6A-4413-B7DE-D911D8B57E95}"/>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79" name="avatar">
          <a:extLst>
            <a:ext uri="{FF2B5EF4-FFF2-40B4-BE49-F238E27FC236}">
              <a16:creationId xmlns:a16="http://schemas.microsoft.com/office/drawing/2014/main" id="{CEA95B8B-0E3F-4CC0-9095-EBA0D0151A53}"/>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980" name="avatar">
          <a:extLst>
            <a:ext uri="{FF2B5EF4-FFF2-40B4-BE49-F238E27FC236}">
              <a16:creationId xmlns:a16="http://schemas.microsoft.com/office/drawing/2014/main" id="{DD79EDE3-2AD1-44DB-93AB-B103D93E95F5}"/>
            </a:ext>
          </a:extLst>
        </xdr:cNvPr>
        <xdr:cNvSpPr>
          <a:spLocks noChangeAspect="1" noChangeArrowheads="1"/>
        </xdr:cNvSpPr>
      </xdr:nvSpPr>
      <xdr:spPr bwMode="auto">
        <a:xfrm>
          <a:off x="0" y="74866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81" name="avatar">
          <a:extLst>
            <a:ext uri="{FF2B5EF4-FFF2-40B4-BE49-F238E27FC236}">
              <a16:creationId xmlns:a16="http://schemas.microsoft.com/office/drawing/2014/main" id="{AF24CD1B-547D-4607-A9E6-6108284AE78E}"/>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982" name="avatar">
          <a:extLst>
            <a:ext uri="{FF2B5EF4-FFF2-40B4-BE49-F238E27FC236}">
              <a16:creationId xmlns:a16="http://schemas.microsoft.com/office/drawing/2014/main" id="{367F235D-F7F9-490C-BE81-EEE3C3C49E34}"/>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83" name="avatar">
          <a:extLst>
            <a:ext uri="{FF2B5EF4-FFF2-40B4-BE49-F238E27FC236}">
              <a16:creationId xmlns:a16="http://schemas.microsoft.com/office/drawing/2014/main" id="{B4AD7721-5491-4FA9-BA48-612DF49781C6}"/>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984" name="avatar">
          <a:extLst>
            <a:ext uri="{FF2B5EF4-FFF2-40B4-BE49-F238E27FC236}">
              <a16:creationId xmlns:a16="http://schemas.microsoft.com/office/drawing/2014/main" id="{940CC92F-5D8F-4364-B27A-38AB2335D0E1}"/>
            </a:ext>
          </a:extLst>
        </xdr:cNvPr>
        <xdr:cNvSpPr>
          <a:spLocks noChangeAspect="1" noChangeArrowheads="1"/>
        </xdr:cNvSpPr>
      </xdr:nvSpPr>
      <xdr:spPr bwMode="auto">
        <a:xfrm>
          <a:off x="0" y="74866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985" name="avatar">
          <a:extLst>
            <a:ext uri="{FF2B5EF4-FFF2-40B4-BE49-F238E27FC236}">
              <a16:creationId xmlns:a16="http://schemas.microsoft.com/office/drawing/2014/main" id="{78227127-D726-4AF5-B255-5FE3899B286F}"/>
            </a:ext>
          </a:extLst>
        </xdr:cNvPr>
        <xdr:cNvSpPr>
          <a:spLocks noChangeAspect="1" noChangeArrowheads="1"/>
        </xdr:cNvSpPr>
      </xdr:nvSpPr>
      <xdr:spPr bwMode="auto">
        <a:xfrm>
          <a:off x="0" y="74866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986" name="avatar">
          <a:extLst>
            <a:ext uri="{FF2B5EF4-FFF2-40B4-BE49-F238E27FC236}">
              <a16:creationId xmlns:a16="http://schemas.microsoft.com/office/drawing/2014/main" id="{2BD06640-663C-4156-8ED0-322B0E5624F6}"/>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87" name="avatar">
          <a:extLst>
            <a:ext uri="{FF2B5EF4-FFF2-40B4-BE49-F238E27FC236}">
              <a16:creationId xmlns:a16="http://schemas.microsoft.com/office/drawing/2014/main" id="{21A9D244-CDA6-4752-B7C6-14DE4CD87D93}"/>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988" name="avatar">
          <a:extLst>
            <a:ext uri="{FF2B5EF4-FFF2-40B4-BE49-F238E27FC236}">
              <a16:creationId xmlns:a16="http://schemas.microsoft.com/office/drawing/2014/main" id="{85E66A33-15E2-4FCC-8CB4-D2A851650EE1}"/>
            </a:ext>
          </a:extLst>
        </xdr:cNvPr>
        <xdr:cNvSpPr>
          <a:spLocks noChangeAspect="1" noChangeArrowheads="1"/>
        </xdr:cNvSpPr>
      </xdr:nvSpPr>
      <xdr:spPr bwMode="auto">
        <a:xfrm>
          <a:off x="0" y="74866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89" name="avatar">
          <a:extLst>
            <a:ext uri="{FF2B5EF4-FFF2-40B4-BE49-F238E27FC236}">
              <a16:creationId xmlns:a16="http://schemas.microsoft.com/office/drawing/2014/main" id="{90EB9E81-A150-42F6-AB04-886BDD474EC5}"/>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990" name="avatar">
          <a:extLst>
            <a:ext uri="{FF2B5EF4-FFF2-40B4-BE49-F238E27FC236}">
              <a16:creationId xmlns:a16="http://schemas.microsoft.com/office/drawing/2014/main" id="{1E0AD911-5BD6-40A0-AA4B-F2B2CF68464B}"/>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91" name="avatar">
          <a:extLst>
            <a:ext uri="{FF2B5EF4-FFF2-40B4-BE49-F238E27FC236}">
              <a16:creationId xmlns:a16="http://schemas.microsoft.com/office/drawing/2014/main" id="{BFCAC8A4-8C88-42A3-AA2E-8C01ED18F880}"/>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992" name="avatar">
          <a:extLst>
            <a:ext uri="{FF2B5EF4-FFF2-40B4-BE49-F238E27FC236}">
              <a16:creationId xmlns:a16="http://schemas.microsoft.com/office/drawing/2014/main" id="{C86973DF-DC06-4227-B78B-24B1FB4BC2A0}"/>
            </a:ext>
          </a:extLst>
        </xdr:cNvPr>
        <xdr:cNvSpPr>
          <a:spLocks noChangeAspect="1" noChangeArrowheads="1"/>
        </xdr:cNvSpPr>
      </xdr:nvSpPr>
      <xdr:spPr bwMode="auto">
        <a:xfrm>
          <a:off x="0" y="74866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993" name="avatar">
          <a:extLst>
            <a:ext uri="{FF2B5EF4-FFF2-40B4-BE49-F238E27FC236}">
              <a16:creationId xmlns:a16="http://schemas.microsoft.com/office/drawing/2014/main" id="{ED8CC722-5DC1-4340-9C08-274E6BBC93E3}"/>
            </a:ext>
          </a:extLst>
        </xdr:cNvPr>
        <xdr:cNvSpPr>
          <a:spLocks noChangeAspect="1" noChangeArrowheads="1"/>
        </xdr:cNvSpPr>
      </xdr:nvSpPr>
      <xdr:spPr bwMode="auto">
        <a:xfrm>
          <a:off x="0" y="74866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994" name="avatar">
          <a:extLst>
            <a:ext uri="{FF2B5EF4-FFF2-40B4-BE49-F238E27FC236}">
              <a16:creationId xmlns:a16="http://schemas.microsoft.com/office/drawing/2014/main" id="{A8B4A7D3-C195-4976-9477-6A164E25E5F6}"/>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95" name="avatar">
          <a:extLst>
            <a:ext uri="{FF2B5EF4-FFF2-40B4-BE49-F238E27FC236}">
              <a16:creationId xmlns:a16="http://schemas.microsoft.com/office/drawing/2014/main" id="{BA4FE41A-E2D7-459A-AA59-3508C8E5D8D6}"/>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996" name="avatar">
          <a:extLst>
            <a:ext uri="{FF2B5EF4-FFF2-40B4-BE49-F238E27FC236}">
              <a16:creationId xmlns:a16="http://schemas.microsoft.com/office/drawing/2014/main" id="{C9644BE6-4C64-4032-8924-86313FF4A1BD}"/>
            </a:ext>
          </a:extLst>
        </xdr:cNvPr>
        <xdr:cNvSpPr>
          <a:spLocks noChangeAspect="1" noChangeArrowheads="1"/>
        </xdr:cNvSpPr>
      </xdr:nvSpPr>
      <xdr:spPr bwMode="auto">
        <a:xfrm>
          <a:off x="0" y="74866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97" name="avatar">
          <a:extLst>
            <a:ext uri="{FF2B5EF4-FFF2-40B4-BE49-F238E27FC236}">
              <a16:creationId xmlns:a16="http://schemas.microsoft.com/office/drawing/2014/main" id="{220EF10F-5696-45A5-9CF3-0F335073AFBD}"/>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998" name="avatar">
          <a:extLst>
            <a:ext uri="{FF2B5EF4-FFF2-40B4-BE49-F238E27FC236}">
              <a16:creationId xmlns:a16="http://schemas.microsoft.com/office/drawing/2014/main" id="{519B18CC-DD55-4299-84B0-9D70D4926AE6}"/>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99" name="avatar">
          <a:extLst>
            <a:ext uri="{FF2B5EF4-FFF2-40B4-BE49-F238E27FC236}">
              <a16:creationId xmlns:a16="http://schemas.microsoft.com/office/drawing/2014/main" id="{EE1EC02B-2A2F-42FF-8EAD-D63601C64F6B}"/>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7000" name="avatar">
          <a:extLst>
            <a:ext uri="{FF2B5EF4-FFF2-40B4-BE49-F238E27FC236}">
              <a16:creationId xmlns:a16="http://schemas.microsoft.com/office/drawing/2014/main" id="{FA9B8675-71A1-4CD2-82B2-651E7EA2D333}"/>
            </a:ext>
          </a:extLst>
        </xdr:cNvPr>
        <xdr:cNvSpPr>
          <a:spLocks noChangeAspect="1" noChangeArrowheads="1"/>
        </xdr:cNvSpPr>
      </xdr:nvSpPr>
      <xdr:spPr bwMode="auto">
        <a:xfrm>
          <a:off x="0" y="74866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001" name="avatar">
          <a:extLst>
            <a:ext uri="{FF2B5EF4-FFF2-40B4-BE49-F238E27FC236}">
              <a16:creationId xmlns:a16="http://schemas.microsoft.com/office/drawing/2014/main" id="{1A103C91-65B3-4C63-A15C-DCE30C4F1840}"/>
            </a:ext>
          </a:extLst>
        </xdr:cNvPr>
        <xdr:cNvSpPr>
          <a:spLocks noChangeAspect="1" noChangeArrowheads="1"/>
        </xdr:cNvSpPr>
      </xdr:nvSpPr>
      <xdr:spPr bwMode="auto">
        <a:xfrm>
          <a:off x="0" y="74866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002" name="avatar">
          <a:extLst>
            <a:ext uri="{FF2B5EF4-FFF2-40B4-BE49-F238E27FC236}">
              <a16:creationId xmlns:a16="http://schemas.microsoft.com/office/drawing/2014/main" id="{88939C60-75E1-4D31-AB4E-09381B6E7D36}"/>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003" name="avatar">
          <a:extLst>
            <a:ext uri="{FF2B5EF4-FFF2-40B4-BE49-F238E27FC236}">
              <a16:creationId xmlns:a16="http://schemas.microsoft.com/office/drawing/2014/main" id="{47BAC4DF-6DDA-4519-9A7B-39ABB2FD423A}"/>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7004" name="avatar">
          <a:extLst>
            <a:ext uri="{FF2B5EF4-FFF2-40B4-BE49-F238E27FC236}">
              <a16:creationId xmlns:a16="http://schemas.microsoft.com/office/drawing/2014/main" id="{205C1067-6754-4A00-9B46-AE9E904BA4B9}"/>
            </a:ext>
          </a:extLst>
        </xdr:cNvPr>
        <xdr:cNvSpPr>
          <a:spLocks noChangeAspect="1" noChangeArrowheads="1"/>
        </xdr:cNvSpPr>
      </xdr:nvSpPr>
      <xdr:spPr bwMode="auto">
        <a:xfrm>
          <a:off x="0" y="74866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005" name="avatar">
          <a:extLst>
            <a:ext uri="{FF2B5EF4-FFF2-40B4-BE49-F238E27FC236}">
              <a16:creationId xmlns:a16="http://schemas.microsoft.com/office/drawing/2014/main" id="{378DA863-9630-4792-9034-383F20D8B57A}"/>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006" name="avatar">
          <a:extLst>
            <a:ext uri="{FF2B5EF4-FFF2-40B4-BE49-F238E27FC236}">
              <a16:creationId xmlns:a16="http://schemas.microsoft.com/office/drawing/2014/main" id="{B1D48D38-690A-4FAF-AF5B-4A38AB7BC397}"/>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007" name="avatar">
          <a:extLst>
            <a:ext uri="{FF2B5EF4-FFF2-40B4-BE49-F238E27FC236}">
              <a16:creationId xmlns:a16="http://schemas.microsoft.com/office/drawing/2014/main" id="{103D4F1F-1D1F-4A99-ADAD-64DE0747F3DF}"/>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7008" name="avatar">
          <a:extLst>
            <a:ext uri="{FF2B5EF4-FFF2-40B4-BE49-F238E27FC236}">
              <a16:creationId xmlns:a16="http://schemas.microsoft.com/office/drawing/2014/main" id="{F63C9097-5A16-499F-A774-F268390FBF75}"/>
            </a:ext>
          </a:extLst>
        </xdr:cNvPr>
        <xdr:cNvSpPr>
          <a:spLocks noChangeAspect="1" noChangeArrowheads="1"/>
        </xdr:cNvSpPr>
      </xdr:nvSpPr>
      <xdr:spPr bwMode="auto">
        <a:xfrm>
          <a:off x="0" y="74866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009" name="avatar">
          <a:extLst>
            <a:ext uri="{FF2B5EF4-FFF2-40B4-BE49-F238E27FC236}">
              <a16:creationId xmlns:a16="http://schemas.microsoft.com/office/drawing/2014/main" id="{D83C6F44-AD6C-4D61-9645-E4EAE5965FFB}"/>
            </a:ext>
          </a:extLst>
        </xdr:cNvPr>
        <xdr:cNvSpPr>
          <a:spLocks noChangeAspect="1" noChangeArrowheads="1"/>
        </xdr:cNvSpPr>
      </xdr:nvSpPr>
      <xdr:spPr bwMode="auto">
        <a:xfrm>
          <a:off x="0" y="74866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010" name="avatar">
          <a:extLst>
            <a:ext uri="{FF2B5EF4-FFF2-40B4-BE49-F238E27FC236}">
              <a16:creationId xmlns:a16="http://schemas.microsoft.com/office/drawing/2014/main" id="{453BA55B-83E2-40A3-A4A3-115AC668EA04}"/>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011" name="avatar">
          <a:extLst>
            <a:ext uri="{FF2B5EF4-FFF2-40B4-BE49-F238E27FC236}">
              <a16:creationId xmlns:a16="http://schemas.microsoft.com/office/drawing/2014/main" id="{096473F4-0E66-4B2E-9301-134C4B3A91AE}"/>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7012" name="avatar">
          <a:extLst>
            <a:ext uri="{FF2B5EF4-FFF2-40B4-BE49-F238E27FC236}">
              <a16:creationId xmlns:a16="http://schemas.microsoft.com/office/drawing/2014/main" id="{9AB297B1-4659-490C-94B8-3DD16E4F6DC9}"/>
            </a:ext>
          </a:extLst>
        </xdr:cNvPr>
        <xdr:cNvSpPr>
          <a:spLocks noChangeAspect="1" noChangeArrowheads="1"/>
        </xdr:cNvSpPr>
      </xdr:nvSpPr>
      <xdr:spPr bwMode="auto">
        <a:xfrm>
          <a:off x="0" y="74866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013" name="avatar">
          <a:extLst>
            <a:ext uri="{FF2B5EF4-FFF2-40B4-BE49-F238E27FC236}">
              <a16:creationId xmlns:a16="http://schemas.microsoft.com/office/drawing/2014/main" id="{58AFA078-BEAD-454B-8E24-4A1262918CC2}"/>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014" name="avatar">
          <a:extLst>
            <a:ext uri="{FF2B5EF4-FFF2-40B4-BE49-F238E27FC236}">
              <a16:creationId xmlns:a16="http://schemas.microsoft.com/office/drawing/2014/main" id="{06A08A13-5188-4A85-A73C-ED429055CAE9}"/>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015" name="avatar">
          <a:extLst>
            <a:ext uri="{FF2B5EF4-FFF2-40B4-BE49-F238E27FC236}">
              <a16:creationId xmlns:a16="http://schemas.microsoft.com/office/drawing/2014/main" id="{ABCF9232-5B4F-4E95-A987-C4216BD142D1}"/>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7016" name="avatar">
          <a:extLst>
            <a:ext uri="{FF2B5EF4-FFF2-40B4-BE49-F238E27FC236}">
              <a16:creationId xmlns:a16="http://schemas.microsoft.com/office/drawing/2014/main" id="{8C21493E-E74F-4F0C-B340-8A46E0BCCE31}"/>
            </a:ext>
          </a:extLst>
        </xdr:cNvPr>
        <xdr:cNvSpPr>
          <a:spLocks noChangeAspect="1" noChangeArrowheads="1"/>
        </xdr:cNvSpPr>
      </xdr:nvSpPr>
      <xdr:spPr bwMode="auto">
        <a:xfrm>
          <a:off x="0" y="74866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017" name="avatar">
          <a:extLst>
            <a:ext uri="{FF2B5EF4-FFF2-40B4-BE49-F238E27FC236}">
              <a16:creationId xmlns:a16="http://schemas.microsoft.com/office/drawing/2014/main" id="{6A43FDFF-3D80-47C4-A57C-47305E0A5BB3}"/>
            </a:ext>
          </a:extLst>
        </xdr:cNvPr>
        <xdr:cNvSpPr>
          <a:spLocks noChangeAspect="1" noChangeArrowheads="1"/>
        </xdr:cNvSpPr>
      </xdr:nvSpPr>
      <xdr:spPr bwMode="auto">
        <a:xfrm>
          <a:off x="0" y="74866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018" name="avatar">
          <a:extLst>
            <a:ext uri="{FF2B5EF4-FFF2-40B4-BE49-F238E27FC236}">
              <a16:creationId xmlns:a16="http://schemas.microsoft.com/office/drawing/2014/main" id="{5BC229DC-4CF6-492A-A2D7-3313ED701930}"/>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019" name="avatar">
          <a:extLst>
            <a:ext uri="{FF2B5EF4-FFF2-40B4-BE49-F238E27FC236}">
              <a16:creationId xmlns:a16="http://schemas.microsoft.com/office/drawing/2014/main" id="{6CF5B807-BCC2-4B00-9BB6-416E702B842F}"/>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7020" name="avatar">
          <a:extLst>
            <a:ext uri="{FF2B5EF4-FFF2-40B4-BE49-F238E27FC236}">
              <a16:creationId xmlns:a16="http://schemas.microsoft.com/office/drawing/2014/main" id="{76CD9079-C8B8-4F69-B183-B939CA8A8216}"/>
            </a:ext>
          </a:extLst>
        </xdr:cNvPr>
        <xdr:cNvSpPr>
          <a:spLocks noChangeAspect="1" noChangeArrowheads="1"/>
        </xdr:cNvSpPr>
      </xdr:nvSpPr>
      <xdr:spPr bwMode="auto">
        <a:xfrm>
          <a:off x="0" y="74866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021" name="avatar">
          <a:extLst>
            <a:ext uri="{FF2B5EF4-FFF2-40B4-BE49-F238E27FC236}">
              <a16:creationId xmlns:a16="http://schemas.microsoft.com/office/drawing/2014/main" id="{427BAE2F-E5A7-4725-BA3C-E64C0CF704F6}"/>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022" name="avatar">
          <a:extLst>
            <a:ext uri="{FF2B5EF4-FFF2-40B4-BE49-F238E27FC236}">
              <a16:creationId xmlns:a16="http://schemas.microsoft.com/office/drawing/2014/main" id="{1F8B8707-9E45-40FA-BD0F-C3E45166708E}"/>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023" name="avatar">
          <a:extLst>
            <a:ext uri="{FF2B5EF4-FFF2-40B4-BE49-F238E27FC236}">
              <a16:creationId xmlns:a16="http://schemas.microsoft.com/office/drawing/2014/main" id="{072A471D-FE84-4F50-9162-835A6F8525B2}"/>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7024" name="avatar">
          <a:extLst>
            <a:ext uri="{FF2B5EF4-FFF2-40B4-BE49-F238E27FC236}">
              <a16:creationId xmlns:a16="http://schemas.microsoft.com/office/drawing/2014/main" id="{EC3BC7F0-3C1D-4030-9B45-FEC579601807}"/>
            </a:ext>
          </a:extLst>
        </xdr:cNvPr>
        <xdr:cNvSpPr>
          <a:spLocks noChangeAspect="1" noChangeArrowheads="1"/>
        </xdr:cNvSpPr>
      </xdr:nvSpPr>
      <xdr:spPr bwMode="auto">
        <a:xfrm>
          <a:off x="0" y="74866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025" name="avatar">
          <a:extLst>
            <a:ext uri="{FF2B5EF4-FFF2-40B4-BE49-F238E27FC236}">
              <a16:creationId xmlns:a16="http://schemas.microsoft.com/office/drawing/2014/main" id="{551F83D9-A940-4BA3-8871-A711456C688D}"/>
            </a:ext>
          </a:extLst>
        </xdr:cNvPr>
        <xdr:cNvSpPr>
          <a:spLocks noChangeAspect="1" noChangeArrowheads="1"/>
        </xdr:cNvSpPr>
      </xdr:nvSpPr>
      <xdr:spPr bwMode="auto">
        <a:xfrm>
          <a:off x="0" y="74866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026" name="avatar">
          <a:extLst>
            <a:ext uri="{FF2B5EF4-FFF2-40B4-BE49-F238E27FC236}">
              <a16:creationId xmlns:a16="http://schemas.microsoft.com/office/drawing/2014/main" id="{00D011F4-47EC-4AB7-BE02-C1E505576F20}"/>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027" name="avatar">
          <a:extLst>
            <a:ext uri="{FF2B5EF4-FFF2-40B4-BE49-F238E27FC236}">
              <a16:creationId xmlns:a16="http://schemas.microsoft.com/office/drawing/2014/main" id="{8A18FAB6-0851-4590-BF3A-10CE0534F10D}"/>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7028" name="avatar">
          <a:extLst>
            <a:ext uri="{FF2B5EF4-FFF2-40B4-BE49-F238E27FC236}">
              <a16:creationId xmlns:a16="http://schemas.microsoft.com/office/drawing/2014/main" id="{6A802420-27A4-476E-A33B-02C31E6D9C15}"/>
            </a:ext>
          </a:extLst>
        </xdr:cNvPr>
        <xdr:cNvSpPr>
          <a:spLocks noChangeAspect="1" noChangeArrowheads="1"/>
        </xdr:cNvSpPr>
      </xdr:nvSpPr>
      <xdr:spPr bwMode="auto">
        <a:xfrm>
          <a:off x="0" y="74866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029" name="avatar">
          <a:extLst>
            <a:ext uri="{FF2B5EF4-FFF2-40B4-BE49-F238E27FC236}">
              <a16:creationId xmlns:a16="http://schemas.microsoft.com/office/drawing/2014/main" id="{EA303FCF-64A8-49F7-9A20-FC0F3135492A}"/>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030" name="avatar">
          <a:extLst>
            <a:ext uri="{FF2B5EF4-FFF2-40B4-BE49-F238E27FC236}">
              <a16:creationId xmlns:a16="http://schemas.microsoft.com/office/drawing/2014/main" id="{F7BFB987-C469-41FD-9498-79B68857704B}"/>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031" name="avatar">
          <a:extLst>
            <a:ext uri="{FF2B5EF4-FFF2-40B4-BE49-F238E27FC236}">
              <a16:creationId xmlns:a16="http://schemas.microsoft.com/office/drawing/2014/main" id="{BFD554A6-2A4C-4739-9001-31D036A461F5}"/>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7032" name="avatar">
          <a:extLst>
            <a:ext uri="{FF2B5EF4-FFF2-40B4-BE49-F238E27FC236}">
              <a16:creationId xmlns:a16="http://schemas.microsoft.com/office/drawing/2014/main" id="{CC9EDC52-F7E4-4068-A247-3B7A489AFE7E}"/>
            </a:ext>
          </a:extLst>
        </xdr:cNvPr>
        <xdr:cNvSpPr>
          <a:spLocks noChangeAspect="1" noChangeArrowheads="1"/>
        </xdr:cNvSpPr>
      </xdr:nvSpPr>
      <xdr:spPr bwMode="auto">
        <a:xfrm>
          <a:off x="0" y="74866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033" name="avatar">
          <a:extLst>
            <a:ext uri="{FF2B5EF4-FFF2-40B4-BE49-F238E27FC236}">
              <a16:creationId xmlns:a16="http://schemas.microsoft.com/office/drawing/2014/main" id="{76341C0A-3BF3-4C0E-B3F5-68F85F2F2772}"/>
            </a:ext>
          </a:extLst>
        </xdr:cNvPr>
        <xdr:cNvSpPr>
          <a:spLocks noChangeAspect="1" noChangeArrowheads="1"/>
        </xdr:cNvSpPr>
      </xdr:nvSpPr>
      <xdr:spPr bwMode="auto">
        <a:xfrm>
          <a:off x="0" y="74866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034" name="avatar">
          <a:extLst>
            <a:ext uri="{FF2B5EF4-FFF2-40B4-BE49-F238E27FC236}">
              <a16:creationId xmlns:a16="http://schemas.microsoft.com/office/drawing/2014/main" id="{D02A0A63-35EF-47C6-B7D0-7A98AAE038C9}"/>
            </a:ext>
          </a:extLst>
        </xdr:cNvPr>
        <xdr:cNvSpPr>
          <a:spLocks noChangeAspect="1" noChangeArrowheads="1"/>
        </xdr:cNvSpPr>
      </xdr:nvSpPr>
      <xdr:spPr bwMode="auto">
        <a:xfrm>
          <a:off x="0" y="74866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035" name="avatar">
          <a:extLst>
            <a:ext uri="{FF2B5EF4-FFF2-40B4-BE49-F238E27FC236}">
              <a16:creationId xmlns:a16="http://schemas.microsoft.com/office/drawing/2014/main" id="{9DC95AB6-E66A-47DA-ACC4-49276A90DFC2}"/>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7036" name="avatar">
          <a:extLst>
            <a:ext uri="{FF2B5EF4-FFF2-40B4-BE49-F238E27FC236}">
              <a16:creationId xmlns:a16="http://schemas.microsoft.com/office/drawing/2014/main" id="{2A078409-A05A-45B4-BD2E-9BDD97D3F8CF}"/>
            </a:ext>
          </a:extLst>
        </xdr:cNvPr>
        <xdr:cNvSpPr>
          <a:spLocks noChangeAspect="1" noChangeArrowheads="1"/>
        </xdr:cNvSpPr>
      </xdr:nvSpPr>
      <xdr:spPr bwMode="auto">
        <a:xfrm>
          <a:off x="0" y="74866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037" name="avatar">
          <a:extLst>
            <a:ext uri="{FF2B5EF4-FFF2-40B4-BE49-F238E27FC236}">
              <a16:creationId xmlns:a16="http://schemas.microsoft.com/office/drawing/2014/main" id="{FF5AE9DB-62B1-4760-B9FF-D568D6D27859}"/>
            </a:ext>
          </a:extLst>
        </xdr:cNvPr>
        <xdr:cNvSpPr>
          <a:spLocks noChangeAspect="1" noChangeArrowheads="1"/>
        </xdr:cNvSpPr>
      </xdr:nvSpPr>
      <xdr:spPr bwMode="auto">
        <a:xfrm>
          <a:off x="0" y="7486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7</xdr:row>
      <xdr:rowOff>0</xdr:rowOff>
    </xdr:from>
    <xdr:ext cx="304800" cy="284163"/>
    <xdr:sp macro="" textlink="">
      <xdr:nvSpPr>
        <xdr:cNvPr id="67038" name="avatar">
          <a:extLst>
            <a:ext uri="{FF2B5EF4-FFF2-40B4-BE49-F238E27FC236}">
              <a16:creationId xmlns:a16="http://schemas.microsoft.com/office/drawing/2014/main" id="{2DF8F77E-90B4-4CBE-8371-AD78BC82013D}"/>
            </a:ext>
          </a:extLst>
        </xdr:cNvPr>
        <xdr:cNvSpPr>
          <a:spLocks noChangeAspect="1" noChangeArrowheads="1"/>
        </xdr:cNvSpPr>
      </xdr:nvSpPr>
      <xdr:spPr bwMode="auto">
        <a:xfrm>
          <a:off x="3705225" y="1333500"/>
          <a:ext cx="304800" cy="28416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87337"/>
    <xdr:sp macro="" textlink="">
      <xdr:nvSpPr>
        <xdr:cNvPr id="67039" name="avatar">
          <a:extLst>
            <a:ext uri="{FF2B5EF4-FFF2-40B4-BE49-F238E27FC236}">
              <a16:creationId xmlns:a16="http://schemas.microsoft.com/office/drawing/2014/main" id="{350FBD28-9D88-4484-B0F3-A139AFD66144}"/>
            </a:ext>
          </a:extLst>
        </xdr:cNvPr>
        <xdr:cNvSpPr>
          <a:spLocks noChangeAspect="1" noChangeArrowheads="1"/>
        </xdr:cNvSpPr>
      </xdr:nvSpPr>
      <xdr:spPr bwMode="auto">
        <a:xfrm>
          <a:off x="0" y="1333500"/>
          <a:ext cx="304800" cy="28733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040" name="avatar">
          <a:extLst>
            <a:ext uri="{FF2B5EF4-FFF2-40B4-BE49-F238E27FC236}">
              <a16:creationId xmlns:a16="http://schemas.microsoft.com/office/drawing/2014/main" id="{DC2B3821-E1CB-4261-90CC-DBF0735663B1}"/>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7</xdr:row>
      <xdr:rowOff>0</xdr:rowOff>
    </xdr:from>
    <xdr:ext cx="304800" cy="285432"/>
    <xdr:sp macro="" textlink="">
      <xdr:nvSpPr>
        <xdr:cNvPr id="67041" name="avatar">
          <a:extLst>
            <a:ext uri="{FF2B5EF4-FFF2-40B4-BE49-F238E27FC236}">
              <a16:creationId xmlns:a16="http://schemas.microsoft.com/office/drawing/2014/main" id="{D7384FFA-5D7E-42FF-BA1B-593D171FB1C6}"/>
            </a:ext>
          </a:extLst>
        </xdr:cNvPr>
        <xdr:cNvSpPr>
          <a:spLocks noChangeAspect="1" noChangeArrowheads="1"/>
        </xdr:cNvSpPr>
      </xdr:nvSpPr>
      <xdr:spPr bwMode="auto">
        <a:xfrm>
          <a:off x="3705225" y="1333500"/>
          <a:ext cx="304800" cy="28543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85432"/>
    <xdr:sp macro="" textlink="">
      <xdr:nvSpPr>
        <xdr:cNvPr id="67042" name="avatar">
          <a:extLst>
            <a:ext uri="{FF2B5EF4-FFF2-40B4-BE49-F238E27FC236}">
              <a16:creationId xmlns:a16="http://schemas.microsoft.com/office/drawing/2014/main" id="{5F0F95FF-563A-4292-A75C-9892FEFC54EB}"/>
            </a:ext>
          </a:extLst>
        </xdr:cNvPr>
        <xdr:cNvSpPr>
          <a:spLocks noChangeAspect="1" noChangeArrowheads="1"/>
        </xdr:cNvSpPr>
      </xdr:nvSpPr>
      <xdr:spPr bwMode="auto">
        <a:xfrm>
          <a:off x="0" y="1333500"/>
          <a:ext cx="304800" cy="28543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7</xdr:row>
      <xdr:rowOff>0</xdr:rowOff>
    </xdr:from>
    <xdr:ext cx="304800" cy="295274"/>
    <xdr:sp macro="" textlink="">
      <xdr:nvSpPr>
        <xdr:cNvPr id="67043" name="avatar">
          <a:extLst>
            <a:ext uri="{FF2B5EF4-FFF2-40B4-BE49-F238E27FC236}">
              <a16:creationId xmlns:a16="http://schemas.microsoft.com/office/drawing/2014/main" id="{F59F8C98-9DF8-44BA-8C37-588A64722DB8}"/>
            </a:ext>
          </a:extLst>
        </xdr:cNvPr>
        <xdr:cNvSpPr>
          <a:spLocks noChangeAspect="1" noChangeArrowheads="1"/>
        </xdr:cNvSpPr>
      </xdr:nvSpPr>
      <xdr:spPr bwMode="auto">
        <a:xfrm>
          <a:off x="3705225"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044" name="avatar">
          <a:extLst>
            <a:ext uri="{FF2B5EF4-FFF2-40B4-BE49-F238E27FC236}">
              <a16:creationId xmlns:a16="http://schemas.microsoft.com/office/drawing/2014/main" id="{A65F42AA-272A-4ED2-B3FB-2EE3F3CAF183}"/>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7</xdr:row>
      <xdr:rowOff>0</xdr:rowOff>
    </xdr:from>
    <xdr:ext cx="304800" cy="288001"/>
    <xdr:sp macro="" textlink="">
      <xdr:nvSpPr>
        <xdr:cNvPr id="67045" name="avatar">
          <a:extLst>
            <a:ext uri="{FF2B5EF4-FFF2-40B4-BE49-F238E27FC236}">
              <a16:creationId xmlns:a16="http://schemas.microsoft.com/office/drawing/2014/main" id="{0903B3A8-DD32-4AFC-B437-5F0BA2BA1656}"/>
            </a:ext>
          </a:extLst>
        </xdr:cNvPr>
        <xdr:cNvSpPr>
          <a:spLocks noChangeAspect="1" noChangeArrowheads="1"/>
        </xdr:cNvSpPr>
      </xdr:nvSpPr>
      <xdr:spPr bwMode="auto">
        <a:xfrm>
          <a:off x="3705225" y="1333500"/>
          <a:ext cx="304800" cy="2880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87337"/>
    <xdr:sp macro="" textlink="">
      <xdr:nvSpPr>
        <xdr:cNvPr id="67046" name="avatar">
          <a:extLst>
            <a:ext uri="{FF2B5EF4-FFF2-40B4-BE49-F238E27FC236}">
              <a16:creationId xmlns:a16="http://schemas.microsoft.com/office/drawing/2014/main" id="{D44010D1-9A14-4B69-BFDB-5FFB4EF1CCA2}"/>
            </a:ext>
          </a:extLst>
        </xdr:cNvPr>
        <xdr:cNvSpPr>
          <a:spLocks noChangeAspect="1" noChangeArrowheads="1"/>
        </xdr:cNvSpPr>
      </xdr:nvSpPr>
      <xdr:spPr bwMode="auto">
        <a:xfrm>
          <a:off x="0" y="1333500"/>
          <a:ext cx="304800" cy="28733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047" name="avatar">
          <a:extLst>
            <a:ext uri="{FF2B5EF4-FFF2-40B4-BE49-F238E27FC236}">
              <a16:creationId xmlns:a16="http://schemas.microsoft.com/office/drawing/2014/main" id="{A195C1F8-7B56-4FDE-81E0-FC82B1D075C8}"/>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7</xdr:row>
      <xdr:rowOff>0</xdr:rowOff>
    </xdr:from>
    <xdr:ext cx="304800" cy="306416"/>
    <xdr:sp macro="" textlink="">
      <xdr:nvSpPr>
        <xdr:cNvPr id="67048" name="avatar">
          <a:extLst>
            <a:ext uri="{FF2B5EF4-FFF2-40B4-BE49-F238E27FC236}">
              <a16:creationId xmlns:a16="http://schemas.microsoft.com/office/drawing/2014/main" id="{6820A63F-3CD3-4404-A4A9-57C0B3DC8F63}"/>
            </a:ext>
          </a:extLst>
        </xdr:cNvPr>
        <xdr:cNvSpPr>
          <a:spLocks noChangeAspect="1" noChangeArrowheads="1"/>
        </xdr:cNvSpPr>
      </xdr:nvSpPr>
      <xdr:spPr bwMode="auto">
        <a:xfrm>
          <a:off x="3705225" y="1333500"/>
          <a:ext cx="304800" cy="3064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84797"/>
    <xdr:sp macro="" textlink="">
      <xdr:nvSpPr>
        <xdr:cNvPr id="67049" name="avatar">
          <a:extLst>
            <a:ext uri="{FF2B5EF4-FFF2-40B4-BE49-F238E27FC236}">
              <a16:creationId xmlns:a16="http://schemas.microsoft.com/office/drawing/2014/main" id="{D7F99C58-AA43-4EE1-9050-B0F15B726C0D}"/>
            </a:ext>
          </a:extLst>
        </xdr:cNvPr>
        <xdr:cNvSpPr>
          <a:spLocks noChangeAspect="1" noChangeArrowheads="1"/>
        </xdr:cNvSpPr>
      </xdr:nvSpPr>
      <xdr:spPr bwMode="auto">
        <a:xfrm>
          <a:off x="0" y="1333500"/>
          <a:ext cx="304800" cy="28479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050" name="avatar">
          <a:extLst>
            <a:ext uri="{FF2B5EF4-FFF2-40B4-BE49-F238E27FC236}">
              <a16:creationId xmlns:a16="http://schemas.microsoft.com/office/drawing/2014/main" id="{D59C246C-E7EC-4651-8DC5-8960514F9768}"/>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7</xdr:row>
      <xdr:rowOff>0</xdr:rowOff>
    </xdr:from>
    <xdr:ext cx="304800" cy="294005"/>
    <xdr:sp macro="" textlink="">
      <xdr:nvSpPr>
        <xdr:cNvPr id="67051" name="avatar">
          <a:extLst>
            <a:ext uri="{FF2B5EF4-FFF2-40B4-BE49-F238E27FC236}">
              <a16:creationId xmlns:a16="http://schemas.microsoft.com/office/drawing/2014/main" id="{F1E27C4A-C940-4185-A2E4-4624C25727DD}"/>
            </a:ext>
          </a:extLst>
        </xdr:cNvPr>
        <xdr:cNvSpPr>
          <a:spLocks noChangeAspect="1" noChangeArrowheads="1"/>
        </xdr:cNvSpPr>
      </xdr:nvSpPr>
      <xdr:spPr bwMode="auto">
        <a:xfrm>
          <a:off x="3705225" y="1333500"/>
          <a:ext cx="304800" cy="29400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052" name="avatar">
          <a:extLst>
            <a:ext uri="{FF2B5EF4-FFF2-40B4-BE49-F238E27FC236}">
              <a16:creationId xmlns:a16="http://schemas.microsoft.com/office/drawing/2014/main" id="{D8B37F55-EDA2-4125-A77D-C293DD57AC17}"/>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053" name="avatar">
          <a:extLst>
            <a:ext uri="{FF2B5EF4-FFF2-40B4-BE49-F238E27FC236}">
              <a16:creationId xmlns:a16="http://schemas.microsoft.com/office/drawing/2014/main" id="{FA6949FE-6EDE-4F10-A2CE-22BE677DCB54}"/>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7</xdr:row>
      <xdr:rowOff>0</xdr:rowOff>
    </xdr:from>
    <xdr:ext cx="304800" cy="294004"/>
    <xdr:sp macro="" textlink="">
      <xdr:nvSpPr>
        <xdr:cNvPr id="67054" name="avatar">
          <a:extLst>
            <a:ext uri="{FF2B5EF4-FFF2-40B4-BE49-F238E27FC236}">
              <a16:creationId xmlns:a16="http://schemas.microsoft.com/office/drawing/2014/main" id="{7EE4EE41-69A1-414B-A72D-BD74191282F1}"/>
            </a:ext>
          </a:extLst>
        </xdr:cNvPr>
        <xdr:cNvSpPr>
          <a:spLocks noChangeAspect="1" noChangeArrowheads="1"/>
        </xdr:cNvSpPr>
      </xdr:nvSpPr>
      <xdr:spPr bwMode="auto">
        <a:xfrm>
          <a:off x="3705225" y="1333500"/>
          <a:ext cx="304800" cy="2940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4004"/>
    <xdr:sp macro="" textlink="">
      <xdr:nvSpPr>
        <xdr:cNvPr id="67055" name="avatar">
          <a:extLst>
            <a:ext uri="{FF2B5EF4-FFF2-40B4-BE49-F238E27FC236}">
              <a16:creationId xmlns:a16="http://schemas.microsoft.com/office/drawing/2014/main" id="{C8E7E583-65F5-4181-B885-C682D6AD3EB5}"/>
            </a:ext>
          </a:extLst>
        </xdr:cNvPr>
        <xdr:cNvSpPr>
          <a:spLocks noChangeAspect="1" noChangeArrowheads="1"/>
        </xdr:cNvSpPr>
      </xdr:nvSpPr>
      <xdr:spPr bwMode="auto">
        <a:xfrm>
          <a:off x="0" y="1333500"/>
          <a:ext cx="304800" cy="2940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2830150</xdr:colOff>
      <xdr:row>7</xdr:row>
      <xdr:rowOff>0</xdr:rowOff>
    </xdr:from>
    <xdr:ext cx="1179875" cy="1143000"/>
    <xdr:sp macro="" textlink="">
      <xdr:nvSpPr>
        <xdr:cNvPr id="67056" name="avatar">
          <a:extLst>
            <a:ext uri="{FF2B5EF4-FFF2-40B4-BE49-F238E27FC236}">
              <a16:creationId xmlns:a16="http://schemas.microsoft.com/office/drawing/2014/main" id="{76AFA33E-430A-45B3-8B36-5B294C6C2AFF}"/>
            </a:ext>
          </a:extLst>
        </xdr:cNvPr>
        <xdr:cNvSpPr>
          <a:spLocks noChangeAspect="1" noChangeArrowheads="1"/>
        </xdr:cNvSpPr>
      </xdr:nvSpPr>
      <xdr:spPr bwMode="auto">
        <a:xfrm>
          <a:off x="2830150" y="1333500"/>
          <a:ext cx="1179875" cy="11430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057" name="avatar">
          <a:extLst>
            <a:ext uri="{FF2B5EF4-FFF2-40B4-BE49-F238E27FC236}">
              <a16:creationId xmlns:a16="http://schemas.microsoft.com/office/drawing/2014/main" id="{ED0FB315-942A-4F7E-9EBB-5E8266C73CCF}"/>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058" name="avatar">
          <a:extLst>
            <a:ext uri="{FF2B5EF4-FFF2-40B4-BE49-F238E27FC236}">
              <a16:creationId xmlns:a16="http://schemas.microsoft.com/office/drawing/2014/main" id="{3F2EB76C-6EFA-4387-B3E9-A1E89E995551}"/>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059" name="avatar">
          <a:extLst>
            <a:ext uri="{FF2B5EF4-FFF2-40B4-BE49-F238E27FC236}">
              <a16:creationId xmlns:a16="http://schemas.microsoft.com/office/drawing/2014/main" id="{5F28D41B-A807-4B7C-8164-83E6A5EC0FC2}"/>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4639"/>
    <xdr:sp macro="" textlink="">
      <xdr:nvSpPr>
        <xdr:cNvPr id="67060" name="avatar">
          <a:extLst>
            <a:ext uri="{FF2B5EF4-FFF2-40B4-BE49-F238E27FC236}">
              <a16:creationId xmlns:a16="http://schemas.microsoft.com/office/drawing/2014/main" id="{4CE79CC7-89B3-4B1E-8B94-C4BE31971B4D}"/>
            </a:ext>
          </a:extLst>
        </xdr:cNvPr>
        <xdr:cNvSpPr>
          <a:spLocks noChangeAspect="1" noChangeArrowheads="1"/>
        </xdr:cNvSpPr>
      </xdr:nvSpPr>
      <xdr:spPr bwMode="auto">
        <a:xfrm>
          <a:off x="0" y="1333500"/>
          <a:ext cx="304800" cy="2946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061" name="avatar">
          <a:extLst>
            <a:ext uri="{FF2B5EF4-FFF2-40B4-BE49-F238E27FC236}">
              <a16:creationId xmlns:a16="http://schemas.microsoft.com/office/drawing/2014/main" id="{C8D01A74-539C-4E94-9BAD-31697D74BC85}"/>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062" name="avatar">
          <a:extLst>
            <a:ext uri="{FF2B5EF4-FFF2-40B4-BE49-F238E27FC236}">
              <a16:creationId xmlns:a16="http://schemas.microsoft.com/office/drawing/2014/main" id="{9AA1870E-AB4E-418B-BA42-8012EFC9F7E0}"/>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063" name="avatar">
          <a:extLst>
            <a:ext uri="{FF2B5EF4-FFF2-40B4-BE49-F238E27FC236}">
              <a16:creationId xmlns:a16="http://schemas.microsoft.com/office/drawing/2014/main" id="{FEAC93DC-E72D-4837-BB9C-111FB45FBDD3}"/>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7064" name="avatar">
          <a:extLst>
            <a:ext uri="{FF2B5EF4-FFF2-40B4-BE49-F238E27FC236}">
              <a16:creationId xmlns:a16="http://schemas.microsoft.com/office/drawing/2014/main" id="{A4E2EE6B-26C9-4B75-90CE-4E870D2D2D39}"/>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065" name="avatar">
          <a:extLst>
            <a:ext uri="{FF2B5EF4-FFF2-40B4-BE49-F238E27FC236}">
              <a16:creationId xmlns:a16="http://schemas.microsoft.com/office/drawing/2014/main" id="{FFB5A9A7-D095-4C59-852C-7EAA6AF7CE23}"/>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066" name="avatar">
          <a:extLst>
            <a:ext uri="{FF2B5EF4-FFF2-40B4-BE49-F238E27FC236}">
              <a16:creationId xmlns:a16="http://schemas.microsoft.com/office/drawing/2014/main" id="{6841A812-78BE-41F1-AC0C-6540EC194C50}"/>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067" name="avatar">
          <a:extLst>
            <a:ext uri="{FF2B5EF4-FFF2-40B4-BE49-F238E27FC236}">
              <a16:creationId xmlns:a16="http://schemas.microsoft.com/office/drawing/2014/main" id="{7CA72C04-AFCF-499D-AF51-3AAC48CE20E7}"/>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7068" name="avatar">
          <a:extLst>
            <a:ext uri="{FF2B5EF4-FFF2-40B4-BE49-F238E27FC236}">
              <a16:creationId xmlns:a16="http://schemas.microsoft.com/office/drawing/2014/main" id="{7D14A0CC-826A-41BD-A732-A38CCB4D465C}"/>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069" name="avatar">
          <a:extLst>
            <a:ext uri="{FF2B5EF4-FFF2-40B4-BE49-F238E27FC236}">
              <a16:creationId xmlns:a16="http://schemas.microsoft.com/office/drawing/2014/main" id="{148956EA-FD49-4504-A934-305165C13D70}"/>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070" name="avatar">
          <a:extLst>
            <a:ext uri="{FF2B5EF4-FFF2-40B4-BE49-F238E27FC236}">
              <a16:creationId xmlns:a16="http://schemas.microsoft.com/office/drawing/2014/main" id="{2964C62B-3253-4427-A534-6BC5B6FC99C5}"/>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071" name="avatar">
          <a:extLst>
            <a:ext uri="{FF2B5EF4-FFF2-40B4-BE49-F238E27FC236}">
              <a16:creationId xmlns:a16="http://schemas.microsoft.com/office/drawing/2014/main" id="{2D6F7470-1D30-46A0-A458-340645B6F648}"/>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7072" name="avatar">
          <a:extLst>
            <a:ext uri="{FF2B5EF4-FFF2-40B4-BE49-F238E27FC236}">
              <a16:creationId xmlns:a16="http://schemas.microsoft.com/office/drawing/2014/main" id="{FC2DA945-D1E1-4A03-9BC5-1EB3073D5CCF}"/>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073" name="avatar">
          <a:extLst>
            <a:ext uri="{FF2B5EF4-FFF2-40B4-BE49-F238E27FC236}">
              <a16:creationId xmlns:a16="http://schemas.microsoft.com/office/drawing/2014/main" id="{A804823F-242F-4818-95BE-487345342A61}"/>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074" name="avatar">
          <a:extLst>
            <a:ext uri="{FF2B5EF4-FFF2-40B4-BE49-F238E27FC236}">
              <a16:creationId xmlns:a16="http://schemas.microsoft.com/office/drawing/2014/main" id="{B034E794-4DDD-4A26-BA10-46877B2587FC}"/>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075" name="avatar">
          <a:extLst>
            <a:ext uri="{FF2B5EF4-FFF2-40B4-BE49-F238E27FC236}">
              <a16:creationId xmlns:a16="http://schemas.microsoft.com/office/drawing/2014/main" id="{C1795160-25C6-4EB2-B293-EB78295BC438}"/>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7076" name="avatar">
          <a:extLst>
            <a:ext uri="{FF2B5EF4-FFF2-40B4-BE49-F238E27FC236}">
              <a16:creationId xmlns:a16="http://schemas.microsoft.com/office/drawing/2014/main" id="{39F86F07-6122-445C-B8BF-56718022835F}"/>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077" name="avatar">
          <a:extLst>
            <a:ext uri="{FF2B5EF4-FFF2-40B4-BE49-F238E27FC236}">
              <a16:creationId xmlns:a16="http://schemas.microsoft.com/office/drawing/2014/main" id="{75C6B5BA-26A8-45E8-A252-FFEF318EB4B1}"/>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078" name="avatar">
          <a:extLst>
            <a:ext uri="{FF2B5EF4-FFF2-40B4-BE49-F238E27FC236}">
              <a16:creationId xmlns:a16="http://schemas.microsoft.com/office/drawing/2014/main" id="{0BB136A0-1FA9-4BA6-83A8-9EA7ECFCBC1C}"/>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079" name="avatar">
          <a:extLst>
            <a:ext uri="{FF2B5EF4-FFF2-40B4-BE49-F238E27FC236}">
              <a16:creationId xmlns:a16="http://schemas.microsoft.com/office/drawing/2014/main" id="{C910BA53-9321-41E1-9C2C-107632D90F52}"/>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7080" name="avatar">
          <a:extLst>
            <a:ext uri="{FF2B5EF4-FFF2-40B4-BE49-F238E27FC236}">
              <a16:creationId xmlns:a16="http://schemas.microsoft.com/office/drawing/2014/main" id="{DCB5CB96-78E9-48BC-B6FD-4B731FF3842B}"/>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081" name="avatar">
          <a:extLst>
            <a:ext uri="{FF2B5EF4-FFF2-40B4-BE49-F238E27FC236}">
              <a16:creationId xmlns:a16="http://schemas.microsoft.com/office/drawing/2014/main" id="{445E021F-A6CB-4590-BD0B-28ACAE092980}"/>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082" name="avatar">
          <a:extLst>
            <a:ext uri="{FF2B5EF4-FFF2-40B4-BE49-F238E27FC236}">
              <a16:creationId xmlns:a16="http://schemas.microsoft.com/office/drawing/2014/main" id="{5C052439-7C66-4C31-96DD-DA88AD7DC9F9}"/>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083" name="avatar">
          <a:extLst>
            <a:ext uri="{FF2B5EF4-FFF2-40B4-BE49-F238E27FC236}">
              <a16:creationId xmlns:a16="http://schemas.microsoft.com/office/drawing/2014/main" id="{2B554AF0-53A3-48C4-9DBB-0DDFB806A944}"/>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7084" name="avatar">
          <a:extLst>
            <a:ext uri="{FF2B5EF4-FFF2-40B4-BE49-F238E27FC236}">
              <a16:creationId xmlns:a16="http://schemas.microsoft.com/office/drawing/2014/main" id="{AF6F1E92-C1B3-4E3E-B971-0E0AAE9A90B1}"/>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085" name="avatar">
          <a:extLst>
            <a:ext uri="{FF2B5EF4-FFF2-40B4-BE49-F238E27FC236}">
              <a16:creationId xmlns:a16="http://schemas.microsoft.com/office/drawing/2014/main" id="{EBF8F358-A971-46FE-B85D-9D154D93B218}"/>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086" name="avatar">
          <a:extLst>
            <a:ext uri="{FF2B5EF4-FFF2-40B4-BE49-F238E27FC236}">
              <a16:creationId xmlns:a16="http://schemas.microsoft.com/office/drawing/2014/main" id="{43D488FF-2ABD-457D-A341-6A066083D1AA}"/>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087" name="avatar">
          <a:extLst>
            <a:ext uri="{FF2B5EF4-FFF2-40B4-BE49-F238E27FC236}">
              <a16:creationId xmlns:a16="http://schemas.microsoft.com/office/drawing/2014/main" id="{18DB3F80-8DDD-49FB-9950-E2385D49B5B0}"/>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7088" name="avatar">
          <a:extLst>
            <a:ext uri="{FF2B5EF4-FFF2-40B4-BE49-F238E27FC236}">
              <a16:creationId xmlns:a16="http://schemas.microsoft.com/office/drawing/2014/main" id="{A4A4DD8D-5CB5-408B-8B13-91E8872750E7}"/>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089" name="avatar">
          <a:extLst>
            <a:ext uri="{FF2B5EF4-FFF2-40B4-BE49-F238E27FC236}">
              <a16:creationId xmlns:a16="http://schemas.microsoft.com/office/drawing/2014/main" id="{B2E69976-DADC-405E-818B-CBD698DB935D}"/>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090" name="avatar">
          <a:extLst>
            <a:ext uri="{FF2B5EF4-FFF2-40B4-BE49-F238E27FC236}">
              <a16:creationId xmlns:a16="http://schemas.microsoft.com/office/drawing/2014/main" id="{E9F701F1-0FB6-4EB7-8368-BC8305E1083A}"/>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091" name="avatar">
          <a:extLst>
            <a:ext uri="{FF2B5EF4-FFF2-40B4-BE49-F238E27FC236}">
              <a16:creationId xmlns:a16="http://schemas.microsoft.com/office/drawing/2014/main" id="{4FD24F01-1E2B-404E-A76C-B106075E7683}"/>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7092" name="avatar">
          <a:extLst>
            <a:ext uri="{FF2B5EF4-FFF2-40B4-BE49-F238E27FC236}">
              <a16:creationId xmlns:a16="http://schemas.microsoft.com/office/drawing/2014/main" id="{9FB56137-F6FC-4A83-9A33-13B3025368D6}"/>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093" name="avatar">
          <a:extLst>
            <a:ext uri="{FF2B5EF4-FFF2-40B4-BE49-F238E27FC236}">
              <a16:creationId xmlns:a16="http://schemas.microsoft.com/office/drawing/2014/main" id="{239D334E-D6C6-45FF-A318-ADA4EB6D2328}"/>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094" name="avatar">
          <a:extLst>
            <a:ext uri="{FF2B5EF4-FFF2-40B4-BE49-F238E27FC236}">
              <a16:creationId xmlns:a16="http://schemas.microsoft.com/office/drawing/2014/main" id="{B2E977C7-AE9C-41A6-8D2E-1E3630BF931D}"/>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095" name="avatar">
          <a:extLst>
            <a:ext uri="{FF2B5EF4-FFF2-40B4-BE49-F238E27FC236}">
              <a16:creationId xmlns:a16="http://schemas.microsoft.com/office/drawing/2014/main" id="{85C0F471-AE98-41FC-8152-615358F6EFF5}"/>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7096" name="avatar">
          <a:extLst>
            <a:ext uri="{FF2B5EF4-FFF2-40B4-BE49-F238E27FC236}">
              <a16:creationId xmlns:a16="http://schemas.microsoft.com/office/drawing/2014/main" id="{B61E1D3A-41C6-4C41-990C-011B7AA9896F}"/>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097" name="avatar">
          <a:extLst>
            <a:ext uri="{FF2B5EF4-FFF2-40B4-BE49-F238E27FC236}">
              <a16:creationId xmlns:a16="http://schemas.microsoft.com/office/drawing/2014/main" id="{2D2A436B-AC6E-41B0-91FA-D863D12BD509}"/>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098" name="avatar">
          <a:extLst>
            <a:ext uri="{FF2B5EF4-FFF2-40B4-BE49-F238E27FC236}">
              <a16:creationId xmlns:a16="http://schemas.microsoft.com/office/drawing/2014/main" id="{727BCD2A-96D4-483E-BBB5-0357AA4FA916}"/>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099" name="avatar">
          <a:extLst>
            <a:ext uri="{FF2B5EF4-FFF2-40B4-BE49-F238E27FC236}">
              <a16:creationId xmlns:a16="http://schemas.microsoft.com/office/drawing/2014/main" id="{7969CB91-3397-4049-91EF-87A4BC1CA2CD}"/>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7100" name="avatar">
          <a:extLst>
            <a:ext uri="{FF2B5EF4-FFF2-40B4-BE49-F238E27FC236}">
              <a16:creationId xmlns:a16="http://schemas.microsoft.com/office/drawing/2014/main" id="{8141D28E-F890-4C3D-9AD4-F276A2250719}"/>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01" name="avatar">
          <a:extLst>
            <a:ext uri="{FF2B5EF4-FFF2-40B4-BE49-F238E27FC236}">
              <a16:creationId xmlns:a16="http://schemas.microsoft.com/office/drawing/2014/main" id="{778EF2B2-2F86-4AE4-829E-78AF35E2F7D2}"/>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102" name="avatar">
          <a:extLst>
            <a:ext uri="{FF2B5EF4-FFF2-40B4-BE49-F238E27FC236}">
              <a16:creationId xmlns:a16="http://schemas.microsoft.com/office/drawing/2014/main" id="{2C9DF835-0C93-49FE-90A6-4551FA1C77EC}"/>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03" name="avatar">
          <a:extLst>
            <a:ext uri="{FF2B5EF4-FFF2-40B4-BE49-F238E27FC236}">
              <a16:creationId xmlns:a16="http://schemas.microsoft.com/office/drawing/2014/main" id="{2B28E552-7AAE-45DD-9AB9-40649CB4ED0C}"/>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7104" name="avatar">
          <a:extLst>
            <a:ext uri="{FF2B5EF4-FFF2-40B4-BE49-F238E27FC236}">
              <a16:creationId xmlns:a16="http://schemas.microsoft.com/office/drawing/2014/main" id="{04825112-53D9-4282-B1EC-676B4D9D7C3F}"/>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105" name="avatar">
          <a:extLst>
            <a:ext uri="{FF2B5EF4-FFF2-40B4-BE49-F238E27FC236}">
              <a16:creationId xmlns:a16="http://schemas.microsoft.com/office/drawing/2014/main" id="{E176B407-E55F-442D-AE6A-B72F9C149AF4}"/>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106" name="avatar">
          <a:extLst>
            <a:ext uri="{FF2B5EF4-FFF2-40B4-BE49-F238E27FC236}">
              <a16:creationId xmlns:a16="http://schemas.microsoft.com/office/drawing/2014/main" id="{520F60A5-F1DE-4967-B963-802DB29CF0DB}"/>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07" name="avatar">
          <a:extLst>
            <a:ext uri="{FF2B5EF4-FFF2-40B4-BE49-F238E27FC236}">
              <a16:creationId xmlns:a16="http://schemas.microsoft.com/office/drawing/2014/main" id="{76EC81D3-999F-45A2-BC93-26E1125785D9}"/>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7108" name="avatar">
          <a:extLst>
            <a:ext uri="{FF2B5EF4-FFF2-40B4-BE49-F238E27FC236}">
              <a16:creationId xmlns:a16="http://schemas.microsoft.com/office/drawing/2014/main" id="{5B5FB653-3700-47DA-8BFE-4F439C911885}"/>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09" name="avatar">
          <a:extLst>
            <a:ext uri="{FF2B5EF4-FFF2-40B4-BE49-F238E27FC236}">
              <a16:creationId xmlns:a16="http://schemas.microsoft.com/office/drawing/2014/main" id="{5260C370-2323-4A77-BDAB-6AF78663A550}"/>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110" name="avatar">
          <a:extLst>
            <a:ext uri="{FF2B5EF4-FFF2-40B4-BE49-F238E27FC236}">
              <a16:creationId xmlns:a16="http://schemas.microsoft.com/office/drawing/2014/main" id="{9381A573-C2FF-4F45-A202-B2FA66634719}"/>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11" name="avatar">
          <a:extLst>
            <a:ext uri="{FF2B5EF4-FFF2-40B4-BE49-F238E27FC236}">
              <a16:creationId xmlns:a16="http://schemas.microsoft.com/office/drawing/2014/main" id="{896C4148-41A8-41CD-9E23-CA41A94DDD96}"/>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7112" name="avatar">
          <a:extLst>
            <a:ext uri="{FF2B5EF4-FFF2-40B4-BE49-F238E27FC236}">
              <a16:creationId xmlns:a16="http://schemas.microsoft.com/office/drawing/2014/main" id="{0E730963-29EF-41E6-9036-5DF424758C5D}"/>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113" name="avatar">
          <a:extLst>
            <a:ext uri="{FF2B5EF4-FFF2-40B4-BE49-F238E27FC236}">
              <a16:creationId xmlns:a16="http://schemas.microsoft.com/office/drawing/2014/main" id="{64BFE631-55D9-4FE2-AAD2-E1EB0F83F9CD}"/>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114" name="avatar">
          <a:extLst>
            <a:ext uri="{FF2B5EF4-FFF2-40B4-BE49-F238E27FC236}">
              <a16:creationId xmlns:a16="http://schemas.microsoft.com/office/drawing/2014/main" id="{60DD1214-4FD9-451C-95FE-BF547800E34D}"/>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15" name="avatar">
          <a:extLst>
            <a:ext uri="{FF2B5EF4-FFF2-40B4-BE49-F238E27FC236}">
              <a16:creationId xmlns:a16="http://schemas.microsoft.com/office/drawing/2014/main" id="{D956F00D-51C8-49AA-B2F8-B2C2586CC00A}"/>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7116" name="avatar">
          <a:extLst>
            <a:ext uri="{FF2B5EF4-FFF2-40B4-BE49-F238E27FC236}">
              <a16:creationId xmlns:a16="http://schemas.microsoft.com/office/drawing/2014/main" id="{8034902E-E5EE-4573-B0D0-563CB16378E7}"/>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17" name="avatar">
          <a:extLst>
            <a:ext uri="{FF2B5EF4-FFF2-40B4-BE49-F238E27FC236}">
              <a16:creationId xmlns:a16="http://schemas.microsoft.com/office/drawing/2014/main" id="{55E31B6A-3C5C-4D56-80F9-0ECDC33F0B57}"/>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118" name="avatar">
          <a:extLst>
            <a:ext uri="{FF2B5EF4-FFF2-40B4-BE49-F238E27FC236}">
              <a16:creationId xmlns:a16="http://schemas.microsoft.com/office/drawing/2014/main" id="{17050627-57B7-4DA1-9A24-66B618403BB9}"/>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19" name="avatar">
          <a:extLst>
            <a:ext uri="{FF2B5EF4-FFF2-40B4-BE49-F238E27FC236}">
              <a16:creationId xmlns:a16="http://schemas.microsoft.com/office/drawing/2014/main" id="{71AFAB48-C510-4FE0-AB14-58E1E38B04CB}"/>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7120" name="avatar">
          <a:extLst>
            <a:ext uri="{FF2B5EF4-FFF2-40B4-BE49-F238E27FC236}">
              <a16:creationId xmlns:a16="http://schemas.microsoft.com/office/drawing/2014/main" id="{AB176ACD-246A-4E51-9E06-E31440253F7B}"/>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121" name="avatar">
          <a:extLst>
            <a:ext uri="{FF2B5EF4-FFF2-40B4-BE49-F238E27FC236}">
              <a16:creationId xmlns:a16="http://schemas.microsoft.com/office/drawing/2014/main" id="{444BD750-16BF-4A91-86E1-86D25C0001EF}"/>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122" name="avatar">
          <a:extLst>
            <a:ext uri="{FF2B5EF4-FFF2-40B4-BE49-F238E27FC236}">
              <a16:creationId xmlns:a16="http://schemas.microsoft.com/office/drawing/2014/main" id="{4D8FB293-B161-490F-8889-81E025DB43C9}"/>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23" name="avatar">
          <a:extLst>
            <a:ext uri="{FF2B5EF4-FFF2-40B4-BE49-F238E27FC236}">
              <a16:creationId xmlns:a16="http://schemas.microsoft.com/office/drawing/2014/main" id="{AAD37061-F62C-4FD7-BC4D-EA74BE59BA92}"/>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7124" name="avatar">
          <a:extLst>
            <a:ext uri="{FF2B5EF4-FFF2-40B4-BE49-F238E27FC236}">
              <a16:creationId xmlns:a16="http://schemas.microsoft.com/office/drawing/2014/main" id="{C2BA4E40-9227-49BE-92DC-CA4513239E6B}"/>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25" name="avatar">
          <a:extLst>
            <a:ext uri="{FF2B5EF4-FFF2-40B4-BE49-F238E27FC236}">
              <a16:creationId xmlns:a16="http://schemas.microsoft.com/office/drawing/2014/main" id="{AEEE8C34-7ED8-44C8-8DC7-023580388F41}"/>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126" name="avatar">
          <a:extLst>
            <a:ext uri="{FF2B5EF4-FFF2-40B4-BE49-F238E27FC236}">
              <a16:creationId xmlns:a16="http://schemas.microsoft.com/office/drawing/2014/main" id="{99881C86-1986-4691-9D2F-F5942440BDEF}"/>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27" name="avatar">
          <a:extLst>
            <a:ext uri="{FF2B5EF4-FFF2-40B4-BE49-F238E27FC236}">
              <a16:creationId xmlns:a16="http://schemas.microsoft.com/office/drawing/2014/main" id="{398921CB-58D8-47F8-ACEA-649B67D006A8}"/>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7128" name="avatar">
          <a:extLst>
            <a:ext uri="{FF2B5EF4-FFF2-40B4-BE49-F238E27FC236}">
              <a16:creationId xmlns:a16="http://schemas.microsoft.com/office/drawing/2014/main" id="{A3E00DCA-D03D-491B-8F90-1C0266BF98E1}"/>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129" name="avatar">
          <a:extLst>
            <a:ext uri="{FF2B5EF4-FFF2-40B4-BE49-F238E27FC236}">
              <a16:creationId xmlns:a16="http://schemas.microsoft.com/office/drawing/2014/main" id="{61D6F8C0-57A5-469F-815B-8907178AA993}"/>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130" name="avatar">
          <a:extLst>
            <a:ext uri="{FF2B5EF4-FFF2-40B4-BE49-F238E27FC236}">
              <a16:creationId xmlns:a16="http://schemas.microsoft.com/office/drawing/2014/main" id="{F47A61BE-0A4E-4828-B32D-0EFA38F67368}"/>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31" name="avatar">
          <a:extLst>
            <a:ext uri="{FF2B5EF4-FFF2-40B4-BE49-F238E27FC236}">
              <a16:creationId xmlns:a16="http://schemas.microsoft.com/office/drawing/2014/main" id="{D71E1C64-6129-46A9-8720-0D42E52A4081}"/>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7132" name="avatar">
          <a:extLst>
            <a:ext uri="{FF2B5EF4-FFF2-40B4-BE49-F238E27FC236}">
              <a16:creationId xmlns:a16="http://schemas.microsoft.com/office/drawing/2014/main" id="{08ADB986-E1EB-48BB-BBC4-58CF20B777C6}"/>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33" name="avatar">
          <a:extLst>
            <a:ext uri="{FF2B5EF4-FFF2-40B4-BE49-F238E27FC236}">
              <a16:creationId xmlns:a16="http://schemas.microsoft.com/office/drawing/2014/main" id="{25208EF5-905E-4CA6-9F8E-39285B6F36AE}"/>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134" name="avatar">
          <a:extLst>
            <a:ext uri="{FF2B5EF4-FFF2-40B4-BE49-F238E27FC236}">
              <a16:creationId xmlns:a16="http://schemas.microsoft.com/office/drawing/2014/main" id="{A80216D6-7DB5-4A53-BC56-23654A0F01F3}"/>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35" name="avatar">
          <a:extLst>
            <a:ext uri="{FF2B5EF4-FFF2-40B4-BE49-F238E27FC236}">
              <a16:creationId xmlns:a16="http://schemas.microsoft.com/office/drawing/2014/main" id="{2BD26AEA-65A4-4C4F-875A-0C6AE21DE682}"/>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7136" name="avatar">
          <a:extLst>
            <a:ext uri="{FF2B5EF4-FFF2-40B4-BE49-F238E27FC236}">
              <a16:creationId xmlns:a16="http://schemas.microsoft.com/office/drawing/2014/main" id="{C69DA637-BF25-43B5-A48C-B5144B09421F}"/>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137" name="avatar">
          <a:extLst>
            <a:ext uri="{FF2B5EF4-FFF2-40B4-BE49-F238E27FC236}">
              <a16:creationId xmlns:a16="http://schemas.microsoft.com/office/drawing/2014/main" id="{8686871A-73E3-480F-A0F6-068BFF616BCD}"/>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138" name="avatar">
          <a:extLst>
            <a:ext uri="{FF2B5EF4-FFF2-40B4-BE49-F238E27FC236}">
              <a16:creationId xmlns:a16="http://schemas.microsoft.com/office/drawing/2014/main" id="{FBACC782-57B9-42F0-9C04-7B9339F93F48}"/>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39" name="avatar">
          <a:extLst>
            <a:ext uri="{FF2B5EF4-FFF2-40B4-BE49-F238E27FC236}">
              <a16:creationId xmlns:a16="http://schemas.microsoft.com/office/drawing/2014/main" id="{64C56A40-DD37-462F-B378-4824BCB5A051}"/>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7140" name="avatar">
          <a:extLst>
            <a:ext uri="{FF2B5EF4-FFF2-40B4-BE49-F238E27FC236}">
              <a16:creationId xmlns:a16="http://schemas.microsoft.com/office/drawing/2014/main" id="{B2C1F65D-72D7-47FF-A6CF-FFDE316CCAF3}"/>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41" name="avatar">
          <a:extLst>
            <a:ext uri="{FF2B5EF4-FFF2-40B4-BE49-F238E27FC236}">
              <a16:creationId xmlns:a16="http://schemas.microsoft.com/office/drawing/2014/main" id="{5607FD0F-67E3-4B66-8CCC-41950C3977C7}"/>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142" name="avatar">
          <a:extLst>
            <a:ext uri="{FF2B5EF4-FFF2-40B4-BE49-F238E27FC236}">
              <a16:creationId xmlns:a16="http://schemas.microsoft.com/office/drawing/2014/main" id="{1041422C-FDDE-4C2F-9A1F-A4944EF38851}"/>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43" name="avatar">
          <a:extLst>
            <a:ext uri="{FF2B5EF4-FFF2-40B4-BE49-F238E27FC236}">
              <a16:creationId xmlns:a16="http://schemas.microsoft.com/office/drawing/2014/main" id="{CD3D9D88-6260-42C0-95AF-1C2ADE79B05F}"/>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7144" name="avatar">
          <a:extLst>
            <a:ext uri="{FF2B5EF4-FFF2-40B4-BE49-F238E27FC236}">
              <a16:creationId xmlns:a16="http://schemas.microsoft.com/office/drawing/2014/main" id="{2A10FAC3-3727-4067-8F34-BCAC234D1CB6}"/>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145" name="avatar">
          <a:extLst>
            <a:ext uri="{FF2B5EF4-FFF2-40B4-BE49-F238E27FC236}">
              <a16:creationId xmlns:a16="http://schemas.microsoft.com/office/drawing/2014/main" id="{D4457D67-CB01-4B16-AC10-F3028F230B51}"/>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146" name="avatar">
          <a:extLst>
            <a:ext uri="{FF2B5EF4-FFF2-40B4-BE49-F238E27FC236}">
              <a16:creationId xmlns:a16="http://schemas.microsoft.com/office/drawing/2014/main" id="{868E5B9B-AFF2-42B7-8678-3832948318CC}"/>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47" name="avatar">
          <a:extLst>
            <a:ext uri="{FF2B5EF4-FFF2-40B4-BE49-F238E27FC236}">
              <a16:creationId xmlns:a16="http://schemas.microsoft.com/office/drawing/2014/main" id="{4CD5D89D-F3BD-48FC-B916-D051ABAC20AC}"/>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7148" name="avatar">
          <a:extLst>
            <a:ext uri="{FF2B5EF4-FFF2-40B4-BE49-F238E27FC236}">
              <a16:creationId xmlns:a16="http://schemas.microsoft.com/office/drawing/2014/main" id="{E09BE6FB-1132-4C9A-9AA6-B9A389DB8178}"/>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49" name="avatar">
          <a:extLst>
            <a:ext uri="{FF2B5EF4-FFF2-40B4-BE49-F238E27FC236}">
              <a16:creationId xmlns:a16="http://schemas.microsoft.com/office/drawing/2014/main" id="{7F97D32F-BD8E-4677-A735-9AE1C309CEB3}"/>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150" name="avatar">
          <a:extLst>
            <a:ext uri="{FF2B5EF4-FFF2-40B4-BE49-F238E27FC236}">
              <a16:creationId xmlns:a16="http://schemas.microsoft.com/office/drawing/2014/main" id="{94B74AC0-88A4-498E-BFF3-403680ED6F15}"/>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51" name="avatar">
          <a:extLst>
            <a:ext uri="{FF2B5EF4-FFF2-40B4-BE49-F238E27FC236}">
              <a16:creationId xmlns:a16="http://schemas.microsoft.com/office/drawing/2014/main" id="{1716E85A-3588-4842-8522-8B033698FF10}"/>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7152" name="avatar">
          <a:extLst>
            <a:ext uri="{FF2B5EF4-FFF2-40B4-BE49-F238E27FC236}">
              <a16:creationId xmlns:a16="http://schemas.microsoft.com/office/drawing/2014/main" id="{D5C69D28-C62C-4BEA-9250-494C5EDD685F}"/>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153" name="avatar">
          <a:extLst>
            <a:ext uri="{FF2B5EF4-FFF2-40B4-BE49-F238E27FC236}">
              <a16:creationId xmlns:a16="http://schemas.microsoft.com/office/drawing/2014/main" id="{8AF3FEEA-D2EC-4BCB-A07C-4F41E5591347}"/>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154" name="avatar">
          <a:extLst>
            <a:ext uri="{FF2B5EF4-FFF2-40B4-BE49-F238E27FC236}">
              <a16:creationId xmlns:a16="http://schemas.microsoft.com/office/drawing/2014/main" id="{EFD72FA6-CEE6-4567-A1E5-746636F679E3}"/>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55" name="avatar">
          <a:extLst>
            <a:ext uri="{FF2B5EF4-FFF2-40B4-BE49-F238E27FC236}">
              <a16:creationId xmlns:a16="http://schemas.microsoft.com/office/drawing/2014/main" id="{89430718-08FE-4958-9100-3D823F186FED}"/>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7156" name="avatar">
          <a:extLst>
            <a:ext uri="{FF2B5EF4-FFF2-40B4-BE49-F238E27FC236}">
              <a16:creationId xmlns:a16="http://schemas.microsoft.com/office/drawing/2014/main" id="{63814A24-E4CF-4FD8-A603-55F1C21C6C29}"/>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57" name="avatar">
          <a:extLst>
            <a:ext uri="{FF2B5EF4-FFF2-40B4-BE49-F238E27FC236}">
              <a16:creationId xmlns:a16="http://schemas.microsoft.com/office/drawing/2014/main" id="{8C10A0B8-C528-43EC-B78D-663FB54F06F1}"/>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158" name="avatar">
          <a:extLst>
            <a:ext uri="{FF2B5EF4-FFF2-40B4-BE49-F238E27FC236}">
              <a16:creationId xmlns:a16="http://schemas.microsoft.com/office/drawing/2014/main" id="{68A31EE1-DD95-4904-A88C-1A5A33544E24}"/>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59" name="avatar">
          <a:extLst>
            <a:ext uri="{FF2B5EF4-FFF2-40B4-BE49-F238E27FC236}">
              <a16:creationId xmlns:a16="http://schemas.microsoft.com/office/drawing/2014/main" id="{84736EBD-578B-45AF-9C42-CE3627F489BD}"/>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7160" name="avatar">
          <a:extLst>
            <a:ext uri="{FF2B5EF4-FFF2-40B4-BE49-F238E27FC236}">
              <a16:creationId xmlns:a16="http://schemas.microsoft.com/office/drawing/2014/main" id="{8A03B3BB-E5EE-40CB-971C-0B96ECB0D451}"/>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161" name="avatar">
          <a:extLst>
            <a:ext uri="{FF2B5EF4-FFF2-40B4-BE49-F238E27FC236}">
              <a16:creationId xmlns:a16="http://schemas.microsoft.com/office/drawing/2014/main" id="{8CBB5F5A-E93A-40DA-96E9-BDBDEE2DFFC1}"/>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162" name="avatar">
          <a:extLst>
            <a:ext uri="{FF2B5EF4-FFF2-40B4-BE49-F238E27FC236}">
              <a16:creationId xmlns:a16="http://schemas.microsoft.com/office/drawing/2014/main" id="{B8653F8F-8EF0-4190-9A49-0216FACFA11D}"/>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63" name="avatar">
          <a:extLst>
            <a:ext uri="{FF2B5EF4-FFF2-40B4-BE49-F238E27FC236}">
              <a16:creationId xmlns:a16="http://schemas.microsoft.com/office/drawing/2014/main" id="{335A2925-7362-469F-B61A-001BFA70A84B}"/>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7164" name="avatar">
          <a:extLst>
            <a:ext uri="{FF2B5EF4-FFF2-40B4-BE49-F238E27FC236}">
              <a16:creationId xmlns:a16="http://schemas.microsoft.com/office/drawing/2014/main" id="{7D718753-67E1-4E4F-8F3B-D4E43E5F6D4B}"/>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65" name="avatar">
          <a:extLst>
            <a:ext uri="{FF2B5EF4-FFF2-40B4-BE49-F238E27FC236}">
              <a16:creationId xmlns:a16="http://schemas.microsoft.com/office/drawing/2014/main" id="{DF6A1FC2-9848-46B6-96E5-C8362BA86168}"/>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166" name="avatar">
          <a:extLst>
            <a:ext uri="{FF2B5EF4-FFF2-40B4-BE49-F238E27FC236}">
              <a16:creationId xmlns:a16="http://schemas.microsoft.com/office/drawing/2014/main" id="{C2FDCBD7-E7FA-40B8-986E-48983533F643}"/>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67" name="avatar">
          <a:extLst>
            <a:ext uri="{FF2B5EF4-FFF2-40B4-BE49-F238E27FC236}">
              <a16:creationId xmlns:a16="http://schemas.microsoft.com/office/drawing/2014/main" id="{619C633B-D24C-44B7-983F-397CD78B423B}"/>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7168" name="avatar">
          <a:extLst>
            <a:ext uri="{FF2B5EF4-FFF2-40B4-BE49-F238E27FC236}">
              <a16:creationId xmlns:a16="http://schemas.microsoft.com/office/drawing/2014/main" id="{629F62A4-D504-461E-B15E-45E597109F3E}"/>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169" name="avatar">
          <a:extLst>
            <a:ext uri="{FF2B5EF4-FFF2-40B4-BE49-F238E27FC236}">
              <a16:creationId xmlns:a16="http://schemas.microsoft.com/office/drawing/2014/main" id="{D785C87E-4EA8-4DA0-862B-20F2E840D2C0}"/>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170" name="avatar">
          <a:extLst>
            <a:ext uri="{FF2B5EF4-FFF2-40B4-BE49-F238E27FC236}">
              <a16:creationId xmlns:a16="http://schemas.microsoft.com/office/drawing/2014/main" id="{8CBC58D0-375E-4C3D-95BA-A5874B301338}"/>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71" name="avatar">
          <a:extLst>
            <a:ext uri="{FF2B5EF4-FFF2-40B4-BE49-F238E27FC236}">
              <a16:creationId xmlns:a16="http://schemas.microsoft.com/office/drawing/2014/main" id="{19D5A94A-84A0-4465-BE25-51A9BF826C6A}"/>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7172" name="avatar">
          <a:extLst>
            <a:ext uri="{FF2B5EF4-FFF2-40B4-BE49-F238E27FC236}">
              <a16:creationId xmlns:a16="http://schemas.microsoft.com/office/drawing/2014/main" id="{BEE9EE2A-4A26-4253-A28C-3B749A16D4FD}"/>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73" name="avatar">
          <a:extLst>
            <a:ext uri="{FF2B5EF4-FFF2-40B4-BE49-F238E27FC236}">
              <a16:creationId xmlns:a16="http://schemas.microsoft.com/office/drawing/2014/main" id="{1777686E-8485-47B9-9EEF-E3DD0068D043}"/>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174" name="avatar">
          <a:extLst>
            <a:ext uri="{FF2B5EF4-FFF2-40B4-BE49-F238E27FC236}">
              <a16:creationId xmlns:a16="http://schemas.microsoft.com/office/drawing/2014/main" id="{48DF03BD-102D-489E-9CB9-E321DAE2DB4E}"/>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75" name="avatar">
          <a:extLst>
            <a:ext uri="{FF2B5EF4-FFF2-40B4-BE49-F238E27FC236}">
              <a16:creationId xmlns:a16="http://schemas.microsoft.com/office/drawing/2014/main" id="{8F5D550B-8AE7-4851-AFDF-DF686DD46630}"/>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7176" name="avatar">
          <a:extLst>
            <a:ext uri="{FF2B5EF4-FFF2-40B4-BE49-F238E27FC236}">
              <a16:creationId xmlns:a16="http://schemas.microsoft.com/office/drawing/2014/main" id="{135908FC-1FC6-4214-8A4B-9F41A3DCE087}"/>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177" name="avatar">
          <a:extLst>
            <a:ext uri="{FF2B5EF4-FFF2-40B4-BE49-F238E27FC236}">
              <a16:creationId xmlns:a16="http://schemas.microsoft.com/office/drawing/2014/main" id="{BAE2B54D-31EE-4576-8311-06AFF9B67769}"/>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178" name="avatar">
          <a:extLst>
            <a:ext uri="{FF2B5EF4-FFF2-40B4-BE49-F238E27FC236}">
              <a16:creationId xmlns:a16="http://schemas.microsoft.com/office/drawing/2014/main" id="{410557E1-3F86-4AFC-B0B4-38FF8A2EC586}"/>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79" name="avatar">
          <a:extLst>
            <a:ext uri="{FF2B5EF4-FFF2-40B4-BE49-F238E27FC236}">
              <a16:creationId xmlns:a16="http://schemas.microsoft.com/office/drawing/2014/main" id="{D40D8ACB-B2B4-4FFD-917A-848CF1ED749D}"/>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7180" name="avatar">
          <a:extLst>
            <a:ext uri="{FF2B5EF4-FFF2-40B4-BE49-F238E27FC236}">
              <a16:creationId xmlns:a16="http://schemas.microsoft.com/office/drawing/2014/main" id="{EC843588-1208-45DE-8611-2ED47DEDEF98}"/>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81" name="avatar">
          <a:extLst>
            <a:ext uri="{FF2B5EF4-FFF2-40B4-BE49-F238E27FC236}">
              <a16:creationId xmlns:a16="http://schemas.microsoft.com/office/drawing/2014/main" id="{6DD923E5-4F91-43BE-A612-A361D523020E}"/>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182" name="avatar">
          <a:extLst>
            <a:ext uri="{FF2B5EF4-FFF2-40B4-BE49-F238E27FC236}">
              <a16:creationId xmlns:a16="http://schemas.microsoft.com/office/drawing/2014/main" id="{873B8D35-610C-42CC-8898-C07F32B68337}"/>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83" name="avatar">
          <a:extLst>
            <a:ext uri="{FF2B5EF4-FFF2-40B4-BE49-F238E27FC236}">
              <a16:creationId xmlns:a16="http://schemas.microsoft.com/office/drawing/2014/main" id="{CAD62337-09AA-4BE8-ABFF-54F7EB8375E6}"/>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7184" name="avatar">
          <a:extLst>
            <a:ext uri="{FF2B5EF4-FFF2-40B4-BE49-F238E27FC236}">
              <a16:creationId xmlns:a16="http://schemas.microsoft.com/office/drawing/2014/main" id="{A30F2465-E886-4CE4-832E-7FA63F8B56B5}"/>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185" name="avatar">
          <a:extLst>
            <a:ext uri="{FF2B5EF4-FFF2-40B4-BE49-F238E27FC236}">
              <a16:creationId xmlns:a16="http://schemas.microsoft.com/office/drawing/2014/main" id="{E536EA96-2E7D-4050-80A6-9B9BA6A6439C}"/>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186" name="avatar">
          <a:extLst>
            <a:ext uri="{FF2B5EF4-FFF2-40B4-BE49-F238E27FC236}">
              <a16:creationId xmlns:a16="http://schemas.microsoft.com/office/drawing/2014/main" id="{1B6C5FDF-1BB0-4716-8FF1-70A6B33C0056}"/>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87" name="avatar">
          <a:extLst>
            <a:ext uri="{FF2B5EF4-FFF2-40B4-BE49-F238E27FC236}">
              <a16:creationId xmlns:a16="http://schemas.microsoft.com/office/drawing/2014/main" id="{B932606F-4372-4D0B-83B8-DCDBB18FD106}"/>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7188" name="avatar">
          <a:extLst>
            <a:ext uri="{FF2B5EF4-FFF2-40B4-BE49-F238E27FC236}">
              <a16:creationId xmlns:a16="http://schemas.microsoft.com/office/drawing/2014/main" id="{91F5BBB3-721B-49BD-B224-A6A93F44A6F2}"/>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89" name="avatar">
          <a:extLst>
            <a:ext uri="{FF2B5EF4-FFF2-40B4-BE49-F238E27FC236}">
              <a16:creationId xmlns:a16="http://schemas.microsoft.com/office/drawing/2014/main" id="{11B330D6-00FB-421E-99C9-B1A5073E7567}"/>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190" name="avatar">
          <a:extLst>
            <a:ext uri="{FF2B5EF4-FFF2-40B4-BE49-F238E27FC236}">
              <a16:creationId xmlns:a16="http://schemas.microsoft.com/office/drawing/2014/main" id="{EE222A20-6204-4140-8202-E2B0C6E06E18}"/>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91" name="avatar">
          <a:extLst>
            <a:ext uri="{FF2B5EF4-FFF2-40B4-BE49-F238E27FC236}">
              <a16:creationId xmlns:a16="http://schemas.microsoft.com/office/drawing/2014/main" id="{F805EF77-590D-46CE-8E00-4F2423A609F3}"/>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7192" name="avatar">
          <a:extLst>
            <a:ext uri="{FF2B5EF4-FFF2-40B4-BE49-F238E27FC236}">
              <a16:creationId xmlns:a16="http://schemas.microsoft.com/office/drawing/2014/main" id="{1A04BD55-2E77-435A-8C25-C46735396B22}"/>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193" name="avatar">
          <a:extLst>
            <a:ext uri="{FF2B5EF4-FFF2-40B4-BE49-F238E27FC236}">
              <a16:creationId xmlns:a16="http://schemas.microsoft.com/office/drawing/2014/main" id="{74D7613C-CBD4-4FBE-9090-CF2DF29BF074}"/>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194" name="avatar">
          <a:extLst>
            <a:ext uri="{FF2B5EF4-FFF2-40B4-BE49-F238E27FC236}">
              <a16:creationId xmlns:a16="http://schemas.microsoft.com/office/drawing/2014/main" id="{09FA3033-50D8-400B-B788-67FB7605648E}"/>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95" name="avatar">
          <a:extLst>
            <a:ext uri="{FF2B5EF4-FFF2-40B4-BE49-F238E27FC236}">
              <a16:creationId xmlns:a16="http://schemas.microsoft.com/office/drawing/2014/main" id="{CB3AC4A6-4F66-4275-BDD3-823F63873133}"/>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7196" name="avatar">
          <a:extLst>
            <a:ext uri="{FF2B5EF4-FFF2-40B4-BE49-F238E27FC236}">
              <a16:creationId xmlns:a16="http://schemas.microsoft.com/office/drawing/2014/main" id="{5B04A74A-1330-466A-8591-88E8855E3D5F}"/>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97" name="avatar">
          <a:extLst>
            <a:ext uri="{FF2B5EF4-FFF2-40B4-BE49-F238E27FC236}">
              <a16:creationId xmlns:a16="http://schemas.microsoft.com/office/drawing/2014/main" id="{C5DA9704-FC87-4CEC-98AE-C66F62CCDFA5}"/>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198" name="avatar">
          <a:extLst>
            <a:ext uri="{FF2B5EF4-FFF2-40B4-BE49-F238E27FC236}">
              <a16:creationId xmlns:a16="http://schemas.microsoft.com/office/drawing/2014/main" id="{5BA125B0-5523-4718-BB97-B488CDD3B2AA}"/>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99" name="avatar">
          <a:extLst>
            <a:ext uri="{FF2B5EF4-FFF2-40B4-BE49-F238E27FC236}">
              <a16:creationId xmlns:a16="http://schemas.microsoft.com/office/drawing/2014/main" id="{7AA7AFB8-D5F3-4E65-BC90-463AB8BE861C}"/>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7200" name="avatar">
          <a:extLst>
            <a:ext uri="{FF2B5EF4-FFF2-40B4-BE49-F238E27FC236}">
              <a16:creationId xmlns:a16="http://schemas.microsoft.com/office/drawing/2014/main" id="{A6B61DB2-310F-4EE2-A106-2BB413977570}"/>
            </a:ext>
          </a:extLst>
        </xdr:cNvPr>
        <xdr:cNvSpPr>
          <a:spLocks noChangeAspect="1" noChangeArrowheads="1"/>
        </xdr:cNvSpPr>
      </xdr:nvSpPr>
      <xdr:spPr bwMode="auto">
        <a:xfrm>
          <a:off x="0" y="13335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201" name="avatar">
          <a:extLst>
            <a:ext uri="{FF2B5EF4-FFF2-40B4-BE49-F238E27FC236}">
              <a16:creationId xmlns:a16="http://schemas.microsoft.com/office/drawing/2014/main" id="{D1887A0E-0F1F-4C06-BCCF-E74E66AF7981}"/>
            </a:ext>
          </a:extLst>
        </xdr:cNvPr>
        <xdr:cNvSpPr>
          <a:spLocks noChangeAspect="1" noChangeArrowheads="1"/>
        </xdr:cNvSpPr>
      </xdr:nvSpPr>
      <xdr:spPr bwMode="auto">
        <a:xfrm>
          <a:off x="0" y="13335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202" name="avatar">
          <a:extLst>
            <a:ext uri="{FF2B5EF4-FFF2-40B4-BE49-F238E27FC236}">
              <a16:creationId xmlns:a16="http://schemas.microsoft.com/office/drawing/2014/main" id="{C8BEA3A3-0BF6-435A-9263-8766D60FD1BE}"/>
            </a:ext>
          </a:extLst>
        </xdr:cNvPr>
        <xdr:cNvSpPr>
          <a:spLocks noChangeAspect="1" noChangeArrowheads="1"/>
        </xdr:cNvSpPr>
      </xdr:nvSpPr>
      <xdr:spPr bwMode="auto">
        <a:xfrm>
          <a:off x="0" y="13335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203" name="avatar">
          <a:extLst>
            <a:ext uri="{FF2B5EF4-FFF2-40B4-BE49-F238E27FC236}">
              <a16:creationId xmlns:a16="http://schemas.microsoft.com/office/drawing/2014/main" id="{7F17255E-D823-474F-95E1-1B2982CD2E50}"/>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7204" name="avatar">
          <a:extLst>
            <a:ext uri="{FF2B5EF4-FFF2-40B4-BE49-F238E27FC236}">
              <a16:creationId xmlns:a16="http://schemas.microsoft.com/office/drawing/2014/main" id="{5E470CFB-06BA-47F0-A0B1-F9A0FD56C2AD}"/>
            </a:ext>
          </a:extLst>
        </xdr:cNvPr>
        <xdr:cNvSpPr>
          <a:spLocks noChangeAspect="1" noChangeArrowheads="1"/>
        </xdr:cNvSpPr>
      </xdr:nvSpPr>
      <xdr:spPr bwMode="auto">
        <a:xfrm>
          <a:off x="0" y="13335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205" name="avatar">
          <a:extLst>
            <a:ext uri="{FF2B5EF4-FFF2-40B4-BE49-F238E27FC236}">
              <a16:creationId xmlns:a16="http://schemas.microsoft.com/office/drawing/2014/main" id="{72B7E26B-9CCA-4943-8347-25706AED9A4D}"/>
            </a:ext>
          </a:extLst>
        </xdr:cNvPr>
        <xdr:cNvSpPr>
          <a:spLocks noChangeAspect="1" noChangeArrowheads="1"/>
        </xdr:cNvSpPr>
      </xdr:nvSpPr>
      <xdr:spPr bwMode="auto">
        <a:xfrm>
          <a:off x="0" y="13335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311150"/>
    <xdr:sp macro="" textlink="">
      <xdr:nvSpPr>
        <xdr:cNvPr id="67206" name="avatar">
          <a:extLst>
            <a:ext uri="{FF2B5EF4-FFF2-40B4-BE49-F238E27FC236}">
              <a16:creationId xmlns:a16="http://schemas.microsoft.com/office/drawing/2014/main" id="{F4EBBE14-33AD-4D17-B883-239639F51A9A}"/>
            </a:ext>
          </a:extLst>
        </xdr:cNvPr>
        <xdr:cNvSpPr>
          <a:spLocks noChangeAspect="1" noChangeArrowheads="1"/>
        </xdr:cNvSpPr>
      </xdr:nvSpPr>
      <xdr:spPr bwMode="auto">
        <a:xfrm>
          <a:off x="4695825" y="1143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6704"/>
    <xdr:sp macro="" textlink="">
      <xdr:nvSpPr>
        <xdr:cNvPr id="67207" name="avatar">
          <a:extLst>
            <a:ext uri="{FF2B5EF4-FFF2-40B4-BE49-F238E27FC236}">
              <a16:creationId xmlns:a16="http://schemas.microsoft.com/office/drawing/2014/main" id="{C6A8E990-55C5-4B7C-B30C-C47709BBEA96}"/>
            </a:ext>
          </a:extLst>
        </xdr:cNvPr>
        <xdr:cNvSpPr>
          <a:spLocks noChangeAspect="1" noChangeArrowheads="1"/>
        </xdr:cNvSpPr>
      </xdr:nvSpPr>
      <xdr:spPr bwMode="auto">
        <a:xfrm>
          <a:off x="0" y="1143000"/>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208" name="avatar">
          <a:extLst>
            <a:ext uri="{FF2B5EF4-FFF2-40B4-BE49-F238E27FC236}">
              <a16:creationId xmlns:a16="http://schemas.microsoft.com/office/drawing/2014/main" id="{39177ED1-61A2-40C4-8FD0-33A584E017B4}"/>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307974"/>
    <xdr:sp macro="" textlink="">
      <xdr:nvSpPr>
        <xdr:cNvPr id="67209" name="avatar">
          <a:extLst>
            <a:ext uri="{FF2B5EF4-FFF2-40B4-BE49-F238E27FC236}">
              <a16:creationId xmlns:a16="http://schemas.microsoft.com/office/drawing/2014/main" id="{FDE1C2FA-4F60-4009-B905-78EE78A70EBA}"/>
            </a:ext>
          </a:extLst>
        </xdr:cNvPr>
        <xdr:cNvSpPr>
          <a:spLocks noChangeAspect="1" noChangeArrowheads="1"/>
        </xdr:cNvSpPr>
      </xdr:nvSpPr>
      <xdr:spPr bwMode="auto">
        <a:xfrm>
          <a:off x="4695825" y="1143000"/>
          <a:ext cx="304800" cy="3079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7974"/>
    <xdr:sp macro="" textlink="">
      <xdr:nvSpPr>
        <xdr:cNvPr id="67210" name="avatar">
          <a:extLst>
            <a:ext uri="{FF2B5EF4-FFF2-40B4-BE49-F238E27FC236}">
              <a16:creationId xmlns:a16="http://schemas.microsoft.com/office/drawing/2014/main" id="{48332A73-C390-4DF8-9076-88F1295883F3}"/>
            </a:ext>
          </a:extLst>
        </xdr:cNvPr>
        <xdr:cNvSpPr>
          <a:spLocks noChangeAspect="1" noChangeArrowheads="1"/>
        </xdr:cNvSpPr>
      </xdr:nvSpPr>
      <xdr:spPr bwMode="auto">
        <a:xfrm>
          <a:off x="0" y="1143000"/>
          <a:ext cx="304800" cy="3079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295274"/>
    <xdr:sp macro="" textlink="">
      <xdr:nvSpPr>
        <xdr:cNvPr id="67211" name="avatar">
          <a:extLst>
            <a:ext uri="{FF2B5EF4-FFF2-40B4-BE49-F238E27FC236}">
              <a16:creationId xmlns:a16="http://schemas.microsoft.com/office/drawing/2014/main" id="{337A9542-B54C-4848-90CE-1665D803EDE0}"/>
            </a:ext>
          </a:extLst>
        </xdr:cNvPr>
        <xdr:cNvSpPr>
          <a:spLocks noChangeAspect="1" noChangeArrowheads="1"/>
        </xdr:cNvSpPr>
      </xdr:nvSpPr>
      <xdr:spPr bwMode="auto">
        <a:xfrm>
          <a:off x="4695825"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212" name="avatar">
          <a:extLst>
            <a:ext uri="{FF2B5EF4-FFF2-40B4-BE49-F238E27FC236}">
              <a16:creationId xmlns:a16="http://schemas.microsoft.com/office/drawing/2014/main" id="{26B310EA-664F-4F4A-97E7-5F45404AA6AD}"/>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313718"/>
    <xdr:sp macro="" textlink="">
      <xdr:nvSpPr>
        <xdr:cNvPr id="67213" name="avatar">
          <a:extLst>
            <a:ext uri="{FF2B5EF4-FFF2-40B4-BE49-F238E27FC236}">
              <a16:creationId xmlns:a16="http://schemas.microsoft.com/office/drawing/2014/main" id="{B2E8113D-3344-4A47-8A38-ADF1EE3C1DDA}"/>
            </a:ext>
          </a:extLst>
        </xdr:cNvPr>
        <xdr:cNvSpPr>
          <a:spLocks noChangeAspect="1" noChangeArrowheads="1"/>
        </xdr:cNvSpPr>
      </xdr:nvSpPr>
      <xdr:spPr bwMode="auto">
        <a:xfrm>
          <a:off x="4695825" y="1143000"/>
          <a:ext cx="304800" cy="31371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6704"/>
    <xdr:sp macro="" textlink="">
      <xdr:nvSpPr>
        <xdr:cNvPr id="67214" name="avatar">
          <a:extLst>
            <a:ext uri="{FF2B5EF4-FFF2-40B4-BE49-F238E27FC236}">
              <a16:creationId xmlns:a16="http://schemas.microsoft.com/office/drawing/2014/main" id="{F35ADB21-2546-4739-B927-EB5479762D81}"/>
            </a:ext>
          </a:extLst>
        </xdr:cNvPr>
        <xdr:cNvSpPr>
          <a:spLocks noChangeAspect="1" noChangeArrowheads="1"/>
        </xdr:cNvSpPr>
      </xdr:nvSpPr>
      <xdr:spPr bwMode="auto">
        <a:xfrm>
          <a:off x="0" y="1143000"/>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215" name="avatar">
          <a:extLst>
            <a:ext uri="{FF2B5EF4-FFF2-40B4-BE49-F238E27FC236}">
              <a16:creationId xmlns:a16="http://schemas.microsoft.com/office/drawing/2014/main" id="{70321394-DF67-469A-956F-6AB7D4B5D2AC}"/>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323850"/>
    <xdr:sp macro="" textlink="">
      <xdr:nvSpPr>
        <xdr:cNvPr id="67216" name="avatar">
          <a:extLst>
            <a:ext uri="{FF2B5EF4-FFF2-40B4-BE49-F238E27FC236}">
              <a16:creationId xmlns:a16="http://schemas.microsoft.com/office/drawing/2014/main" id="{E66AF4D7-4877-4974-A2EB-1B5A6628BA26}"/>
            </a:ext>
          </a:extLst>
        </xdr:cNvPr>
        <xdr:cNvSpPr>
          <a:spLocks noChangeAspect="1" noChangeArrowheads="1"/>
        </xdr:cNvSpPr>
      </xdr:nvSpPr>
      <xdr:spPr bwMode="auto">
        <a:xfrm>
          <a:off x="4695825" y="1143000"/>
          <a:ext cx="304800" cy="3238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6704"/>
    <xdr:sp macro="" textlink="">
      <xdr:nvSpPr>
        <xdr:cNvPr id="67217" name="avatar">
          <a:extLst>
            <a:ext uri="{FF2B5EF4-FFF2-40B4-BE49-F238E27FC236}">
              <a16:creationId xmlns:a16="http://schemas.microsoft.com/office/drawing/2014/main" id="{63942B19-2B76-4886-862B-14E47B5CBFF1}"/>
            </a:ext>
          </a:extLst>
        </xdr:cNvPr>
        <xdr:cNvSpPr>
          <a:spLocks noChangeAspect="1" noChangeArrowheads="1"/>
        </xdr:cNvSpPr>
      </xdr:nvSpPr>
      <xdr:spPr bwMode="auto">
        <a:xfrm>
          <a:off x="0" y="1143000"/>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218" name="avatar">
          <a:extLst>
            <a:ext uri="{FF2B5EF4-FFF2-40B4-BE49-F238E27FC236}">
              <a16:creationId xmlns:a16="http://schemas.microsoft.com/office/drawing/2014/main" id="{9CD7FA5A-005C-4228-B151-1AB409DB9FB5}"/>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219" name="avatar">
          <a:extLst>
            <a:ext uri="{FF2B5EF4-FFF2-40B4-BE49-F238E27FC236}">
              <a16:creationId xmlns:a16="http://schemas.microsoft.com/office/drawing/2014/main" id="{A36B2C39-44EB-4A31-8D5F-DAE8D1FA1E41}"/>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220" name="avatar">
          <a:extLst>
            <a:ext uri="{FF2B5EF4-FFF2-40B4-BE49-F238E27FC236}">
              <a16:creationId xmlns:a16="http://schemas.microsoft.com/office/drawing/2014/main" id="{8B683817-69EC-4C93-8730-389239681CEB}"/>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221" name="avatar">
          <a:extLst>
            <a:ext uri="{FF2B5EF4-FFF2-40B4-BE49-F238E27FC236}">
              <a16:creationId xmlns:a16="http://schemas.microsoft.com/office/drawing/2014/main" id="{C10A52EC-C05F-493A-A5FC-75E92C162AE6}"/>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222" name="avatar">
          <a:extLst>
            <a:ext uri="{FF2B5EF4-FFF2-40B4-BE49-F238E27FC236}">
              <a16:creationId xmlns:a16="http://schemas.microsoft.com/office/drawing/2014/main" id="{FB93B764-05E4-406B-824D-5021C26D83E0}"/>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223" name="avatar">
          <a:extLst>
            <a:ext uri="{FF2B5EF4-FFF2-40B4-BE49-F238E27FC236}">
              <a16:creationId xmlns:a16="http://schemas.microsoft.com/office/drawing/2014/main" id="{8ECA3A0A-27D1-435D-A785-215EA0749967}"/>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224" name="avatar">
          <a:extLst>
            <a:ext uri="{FF2B5EF4-FFF2-40B4-BE49-F238E27FC236}">
              <a16:creationId xmlns:a16="http://schemas.microsoft.com/office/drawing/2014/main" id="{F93693B8-5802-4E57-8829-4C68E628E68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225" name="avatar">
          <a:extLst>
            <a:ext uri="{FF2B5EF4-FFF2-40B4-BE49-F238E27FC236}">
              <a16:creationId xmlns:a16="http://schemas.microsoft.com/office/drawing/2014/main" id="{E27AAF22-B002-4D4C-9938-9F16C07C33BA}"/>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226" name="avatar">
          <a:extLst>
            <a:ext uri="{FF2B5EF4-FFF2-40B4-BE49-F238E27FC236}">
              <a16:creationId xmlns:a16="http://schemas.microsoft.com/office/drawing/2014/main" id="{E3F28B32-CB9A-45CD-ADA0-C575BD5C3EFA}"/>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227" name="avatar">
          <a:extLst>
            <a:ext uri="{FF2B5EF4-FFF2-40B4-BE49-F238E27FC236}">
              <a16:creationId xmlns:a16="http://schemas.microsoft.com/office/drawing/2014/main" id="{2EB87E63-836D-4E45-8D65-F0164E955FB8}"/>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228" name="avatar">
          <a:extLst>
            <a:ext uri="{FF2B5EF4-FFF2-40B4-BE49-F238E27FC236}">
              <a16:creationId xmlns:a16="http://schemas.microsoft.com/office/drawing/2014/main" id="{F298FDFA-F4A0-49EA-8BB6-10C1CAD084E8}"/>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229" name="avatar">
          <a:extLst>
            <a:ext uri="{FF2B5EF4-FFF2-40B4-BE49-F238E27FC236}">
              <a16:creationId xmlns:a16="http://schemas.microsoft.com/office/drawing/2014/main" id="{77DC084C-40FF-42B2-BBBD-63AEC50C5C7A}"/>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230" name="avatar">
          <a:extLst>
            <a:ext uri="{FF2B5EF4-FFF2-40B4-BE49-F238E27FC236}">
              <a16:creationId xmlns:a16="http://schemas.microsoft.com/office/drawing/2014/main" id="{B7CE0082-ED85-4433-9EBC-4B392406A876}"/>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231" name="avatar">
          <a:extLst>
            <a:ext uri="{FF2B5EF4-FFF2-40B4-BE49-F238E27FC236}">
              <a16:creationId xmlns:a16="http://schemas.microsoft.com/office/drawing/2014/main" id="{DB92D81B-DB7F-45AC-A90C-EE1204927555}"/>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232" name="avatar">
          <a:extLst>
            <a:ext uri="{FF2B5EF4-FFF2-40B4-BE49-F238E27FC236}">
              <a16:creationId xmlns:a16="http://schemas.microsoft.com/office/drawing/2014/main" id="{D841C087-B37D-46CD-A959-D65D3A56C09D}"/>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233" name="avatar">
          <a:extLst>
            <a:ext uri="{FF2B5EF4-FFF2-40B4-BE49-F238E27FC236}">
              <a16:creationId xmlns:a16="http://schemas.microsoft.com/office/drawing/2014/main" id="{C4F54459-1B7F-430C-AA60-2E2375C3778A}"/>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234" name="avatar">
          <a:extLst>
            <a:ext uri="{FF2B5EF4-FFF2-40B4-BE49-F238E27FC236}">
              <a16:creationId xmlns:a16="http://schemas.microsoft.com/office/drawing/2014/main" id="{82904351-0E3C-47CB-911B-9BF76FD84C3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235" name="avatar">
          <a:extLst>
            <a:ext uri="{FF2B5EF4-FFF2-40B4-BE49-F238E27FC236}">
              <a16:creationId xmlns:a16="http://schemas.microsoft.com/office/drawing/2014/main" id="{C9B6B92D-109C-4B62-8CD9-34F7CAD8A67B}"/>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236" name="avatar">
          <a:extLst>
            <a:ext uri="{FF2B5EF4-FFF2-40B4-BE49-F238E27FC236}">
              <a16:creationId xmlns:a16="http://schemas.microsoft.com/office/drawing/2014/main" id="{0428D76F-CEE9-4E26-AE12-EA7B8A7875E0}"/>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237" name="avatar">
          <a:extLst>
            <a:ext uri="{FF2B5EF4-FFF2-40B4-BE49-F238E27FC236}">
              <a16:creationId xmlns:a16="http://schemas.microsoft.com/office/drawing/2014/main" id="{7C871ACF-831E-4971-B94F-340E770062EC}"/>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238" name="avatar">
          <a:extLst>
            <a:ext uri="{FF2B5EF4-FFF2-40B4-BE49-F238E27FC236}">
              <a16:creationId xmlns:a16="http://schemas.microsoft.com/office/drawing/2014/main" id="{039AD1A9-5E9C-4BF0-A3BA-8D8D71A04AF8}"/>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239" name="avatar">
          <a:extLst>
            <a:ext uri="{FF2B5EF4-FFF2-40B4-BE49-F238E27FC236}">
              <a16:creationId xmlns:a16="http://schemas.microsoft.com/office/drawing/2014/main" id="{B8B9B9BA-6FC1-4024-B838-6731334B632F}"/>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240" name="avatar">
          <a:extLst>
            <a:ext uri="{FF2B5EF4-FFF2-40B4-BE49-F238E27FC236}">
              <a16:creationId xmlns:a16="http://schemas.microsoft.com/office/drawing/2014/main" id="{304E27E9-35A4-4EDF-8397-0862A6B39964}"/>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241" name="avatar">
          <a:extLst>
            <a:ext uri="{FF2B5EF4-FFF2-40B4-BE49-F238E27FC236}">
              <a16:creationId xmlns:a16="http://schemas.microsoft.com/office/drawing/2014/main" id="{F5151213-1153-4A0D-AD77-082D7626E1EC}"/>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242" name="avatar">
          <a:extLst>
            <a:ext uri="{FF2B5EF4-FFF2-40B4-BE49-F238E27FC236}">
              <a16:creationId xmlns:a16="http://schemas.microsoft.com/office/drawing/2014/main" id="{A3684498-B83E-45BC-A4D8-14EFE04A88C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243" name="avatar">
          <a:extLst>
            <a:ext uri="{FF2B5EF4-FFF2-40B4-BE49-F238E27FC236}">
              <a16:creationId xmlns:a16="http://schemas.microsoft.com/office/drawing/2014/main" id="{3F62B2FD-E4DB-4DD4-90B2-C7EF2C5C9CD7}"/>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244" name="avatar">
          <a:extLst>
            <a:ext uri="{FF2B5EF4-FFF2-40B4-BE49-F238E27FC236}">
              <a16:creationId xmlns:a16="http://schemas.microsoft.com/office/drawing/2014/main" id="{A33929C8-E88D-41CE-9706-05F01828395F}"/>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245" name="avatar">
          <a:extLst>
            <a:ext uri="{FF2B5EF4-FFF2-40B4-BE49-F238E27FC236}">
              <a16:creationId xmlns:a16="http://schemas.microsoft.com/office/drawing/2014/main" id="{42FBD8F0-B39E-4703-AC50-0918BF43C812}"/>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246" name="avatar">
          <a:extLst>
            <a:ext uri="{FF2B5EF4-FFF2-40B4-BE49-F238E27FC236}">
              <a16:creationId xmlns:a16="http://schemas.microsoft.com/office/drawing/2014/main" id="{AA0AC3B8-848E-456B-87E0-68AADDD63715}"/>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247" name="avatar">
          <a:extLst>
            <a:ext uri="{FF2B5EF4-FFF2-40B4-BE49-F238E27FC236}">
              <a16:creationId xmlns:a16="http://schemas.microsoft.com/office/drawing/2014/main" id="{0E1B3372-93F0-46A3-A854-737476BAF5D9}"/>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248" name="avatar">
          <a:extLst>
            <a:ext uri="{FF2B5EF4-FFF2-40B4-BE49-F238E27FC236}">
              <a16:creationId xmlns:a16="http://schemas.microsoft.com/office/drawing/2014/main" id="{1F0754BD-56BE-49E8-B942-47B97F52EABF}"/>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249" name="avatar">
          <a:extLst>
            <a:ext uri="{FF2B5EF4-FFF2-40B4-BE49-F238E27FC236}">
              <a16:creationId xmlns:a16="http://schemas.microsoft.com/office/drawing/2014/main" id="{0DBB8BDF-746D-4868-9F43-AC644FCF2DD6}"/>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250" name="avatar">
          <a:extLst>
            <a:ext uri="{FF2B5EF4-FFF2-40B4-BE49-F238E27FC236}">
              <a16:creationId xmlns:a16="http://schemas.microsoft.com/office/drawing/2014/main" id="{DA5AB230-C165-4DF7-9C1B-618D7FC27D64}"/>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251" name="avatar">
          <a:extLst>
            <a:ext uri="{FF2B5EF4-FFF2-40B4-BE49-F238E27FC236}">
              <a16:creationId xmlns:a16="http://schemas.microsoft.com/office/drawing/2014/main" id="{B8585C70-41B0-4103-9876-5629A5FD6F07}"/>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252" name="avatar">
          <a:extLst>
            <a:ext uri="{FF2B5EF4-FFF2-40B4-BE49-F238E27FC236}">
              <a16:creationId xmlns:a16="http://schemas.microsoft.com/office/drawing/2014/main" id="{7C98125B-210D-4B6C-A752-8B208A4F884D}"/>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253" name="avatar">
          <a:extLst>
            <a:ext uri="{FF2B5EF4-FFF2-40B4-BE49-F238E27FC236}">
              <a16:creationId xmlns:a16="http://schemas.microsoft.com/office/drawing/2014/main" id="{89456405-C071-45DA-9087-6E2DBB099252}"/>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254" name="avatar">
          <a:extLst>
            <a:ext uri="{FF2B5EF4-FFF2-40B4-BE49-F238E27FC236}">
              <a16:creationId xmlns:a16="http://schemas.microsoft.com/office/drawing/2014/main" id="{942FE805-B7A5-4DB6-B3FF-740E9DAEA29B}"/>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255" name="avatar">
          <a:extLst>
            <a:ext uri="{FF2B5EF4-FFF2-40B4-BE49-F238E27FC236}">
              <a16:creationId xmlns:a16="http://schemas.microsoft.com/office/drawing/2014/main" id="{5D1509DC-663B-4117-A85A-EAA19E2DCB74}"/>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256" name="avatar">
          <a:extLst>
            <a:ext uri="{FF2B5EF4-FFF2-40B4-BE49-F238E27FC236}">
              <a16:creationId xmlns:a16="http://schemas.microsoft.com/office/drawing/2014/main" id="{09E12EA7-CE10-49C7-9B90-E713224ED73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257" name="avatar">
          <a:extLst>
            <a:ext uri="{FF2B5EF4-FFF2-40B4-BE49-F238E27FC236}">
              <a16:creationId xmlns:a16="http://schemas.microsoft.com/office/drawing/2014/main" id="{C7818A79-86C4-40E4-B274-52D784F40119}"/>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258" name="avatar">
          <a:extLst>
            <a:ext uri="{FF2B5EF4-FFF2-40B4-BE49-F238E27FC236}">
              <a16:creationId xmlns:a16="http://schemas.microsoft.com/office/drawing/2014/main" id="{57CC6CD5-CF21-4DAC-A010-759852D01E34}"/>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259" name="avatar">
          <a:extLst>
            <a:ext uri="{FF2B5EF4-FFF2-40B4-BE49-F238E27FC236}">
              <a16:creationId xmlns:a16="http://schemas.microsoft.com/office/drawing/2014/main" id="{AC033D38-B769-4F17-A83A-D5A83213C8D6}"/>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260" name="avatar">
          <a:extLst>
            <a:ext uri="{FF2B5EF4-FFF2-40B4-BE49-F238E27FC236}">
              <a16:creationId xmlns:a16="http://schemas.microsoft.com/office/drawing/2014/main" id="{419BFF9D-91FC-4BC7-8E63-2E3BA9B247C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261" name="avatar">
          <a:extLst>
            <a:ext uri="{FF2B5EF4-FFF2-40B4-BE49-F238E27FC236}">
              <a16:creationId xmlns:a16="http://schemas.microsoft.com/office/drawing/2014/main" id="{57F9015A-FFE2-445D-850F-5E875A86C5FD}"/>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262" name="avatar">
          <a:extLst>
            <a:ext uri="{FF2B5EF4-FFF2-40B4-BE49-F238E27FC236}">
              <a16:creationId xmlns:a16="http://schemas.microsoft.com/office/drawing/2014/main" id="{3B6A2379-D150-4BD8-9D82-B4A03FBBE6F5}"/>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263" name="avatar">
          <a:extLst>
            <a:ext uri="{FF2B5EF4-FFF2-40B4-BE49-F238E27FC236}">
              <a16:creationId xmlns:a16="http://schemas.microsoft.com/office/drawing/2014/main" id="{42422B3E-7C5D-4953-8F2C-2F919EE3622F}"/>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264" name="avatar">
          <a:extLst>
            <a:ext uri="{FF2B5EF4-FFF2-40B4-BE49-F238E27FC236}">
              <a16:creationId xmlns:a16="http://schemas.microsoft.com/office/drawing/2014/main" id="{3610B01F-FAD1-4E9A-9DC5-ADF2E88A067D}"/>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265" name="avatar">
          <a:extLst>
            <a:ext uri="{FF2B5EF4-FFF2-40B4-BE49-F238E27FC236}">
              <a16:creationId xmlns:a16="http://schemas.microsoft.com/office/drawing/2014/main" id="{11240D30-E117-4944-BC70-6BDF6B30E3FD}"/>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266" name="avatar">
          <a:extLst>
            <a:ext uri="{FF2B5EF4-FFF2-40B4-BE49-F238E27FC236}">
              <a16:creationId xmlns:a16="http://schemas.microsoft.com/office/drawing/2014/main" id="{7313EA77-32FF-4A24-AE5C-51522D96B9D3}"/>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267" name="avatar">
          <a:extLst>
            <a:ext uri="{FF2B5EF4-FFF2-40B4-BE49-F238E27FC236}">
              <a16:creationId xmlns:a16="http://schemas.microsoft.com/office/drawing/2014/main" id="{2CD43503-16F5-4950-B54C-2CFA88B92182}"/>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268" name="avatar">
          <a:extLst>
            <a:ext uri="{FF2B5EF4-FFF2-40B4-BE49-F238E27FC236}">
              <a16:creationId xmlns:a16="http://schemas.microsoft.com/office/drawing/2014/main" id="{390C5B50-2907-4D39-92CC-BE09ECD6DA8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269" name="avatar">
          <a:extLst>
            <a:ext uri="{FF2B5EF4-FFF2-40B4-BE49-F238E27FC236}">
              <a16:creationId xmlns:a16="http://schemas.microsoft.com/office/drawing/2014/main" id="{583113BD-1BCA-4545-A17A-EDF54AF88F69}"/>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270" name="avatar">
          <a:extLst>
            <a:ext uri="{FF2B5EF4-FFF2-40B4-BE49-F238E27FC236}">
              <a16:creationId xmlns:a16="http://schemas.microsoft.com/office/drawing/2014/main" id="{F0A237BB-67A4-484E-8806-B6CD7A5E664B}"/>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271" name="avatar">
          <a:extLst>
            <a:ext uri="{FF2B5EF4-FFF2-40B4-BE49-F238E27FC236}">
              <a16:creationId xmlns:a16="http://schemas.microsoft.com/office/drawing/2014/main" id="{F2E8D08A-D118-4205-9423-2D4C6578E1BE}"/>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272" name="avatar">
          <a:extLst>
            <a:ext uri="{FF2B5EF4-FFF2-40B4-BE49-F238E27FC236}">
              <a16:creationId xmlns:a16="http://schemas.microsoft.com/office/drawing/2014/main" id="{6FDF27CE-336B-430F-9D2D-3FB93FE3794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273" name="avatar">
          <a:extLst>
            <a:ext uri="{FF2B5EF4-FFF2-40B4-BE49-F238E27FC236}">
              <a16:creationId xmlns:a16="http://schemas.microsoft.com/office/drawing/2014/main" id="{36518A16-735E-4161-8D5A-1106B770B622}"/>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274" name="avatar">
          <a:extLst>
            <a:ext uri="{FF2B5EF4-FFF2-40B4-BE49-F238E27FC236}">
              <a16:creationId xmlns:a16="http://schemas.microsoft.com/office/drawing/2014/main" id="{37668428-C95C-4FC2-8639-37B8EB0EEE0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275" name="avatar">
          <a:extLst>
            <a:ext uri="{FF2B5EF4-FFF2-40B4-BE49-F238E27FC236}">
              <a16:creationId xmlns:a16="http://schemas.microsoft.com/office/drawing/2014/main" id="{BE519875-1575-4A95-ABD9-D5B0CD6A9884}"/>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276" name="avatar">
          <a:extLst>
            <a:ext uri="{FF2B5EF4-FFF2-40B4-BE49-F238E27FC236}">
              <a16:creationId xmlns:a16="http://schemas.microsoft.com/office/drawing/2014/main" id="{F81BD28B-FE76-461D-965B-7726E332217B}"/>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277" name="avatar">
          <a:extLst>
            <a:ext uri="{FF2B5EF4-FFF2-40B4-BE49-F238E27FC236}">
              <a16:creationId xmlns:a16="http://schemas.microsoft.com/office/drawing/2014/main" id="{C79FD708-F630-4320-B701-58F889D53DBB}"/>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278" name="avatar">
          <a:extLst>
            <a:ext uri="{FF2B5EF4-FFF2-40B4-BE49-F238E27FC236}">
              <a16:creationId xmlns:a16="http://schemas.microsoft.com/office/drawing/2014/main" id="{E94BB0A4-8CEA-428D-AE34-2376E44F3237}"/>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279" name="avatar">
          <a:extLst>
            <a:ext uri="{FF2B5EF4-FFF2-40B4-BE49-F238E27FC236}">
              <a16:creationId xmlns:a16="http://schemas.microsoft.com/office/drawing/2014/main" id="{025F16F2-1EA8-4F4E-950B-D434C88EFDAA}"/>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280" name="avatar">
          <a:extLst>
            <a:ext uri="{FF2B5EF4-FFF2-40B4-BE49-F238E27FC236}">
              <a16:creationId xmlns:a16="http://schemas.microsoft.com/office/drawing/2014/main" id="{98FD7A77-F980-42D7-AF35-B9BBD16D99A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281" name="avatar">
          <a:extLst>
            <a:ext uri="{FF2B5EF4-FFF2-40B4-BE49-F238E27FC236}">
              <a16:creationId xmlns:a16="http://schemas.microsoft.com/office/drawing/2014/main" id="{3B5426BE-4A65-4D30-87BD-925DD08406A2}"/>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282" name="avatar">
          <a:extLst>
            <a:ext uri="{FF2B5EF4-FFF2-40B4-BE49-F238E27FC236}">
              <a16:creationId xmlns:a16="http://schemas.microsoft.com/office/drawing/2014/main" id="{718971C5-0863-4259-891C-ECCCDB4D5D3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283" name="avatar">
          <a:extLst>
            <a:ext uri="{FF2B5EF4-FFF2-40B4-BE49-F238E27FC236}">
              <a16:creationId xmlns:a16="http://schemas.microsoft.com/office/drawing/2014/main" id="{98BF5A34-C54F-40A1-9C1A-02ACC5BB24D0}"/>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284" name="avatar">
          <a:extLst>
            <a:ext uri="{FF2B5EF4-FFF2-40B4-BE49-F238E27FC236}">
              <a16:creationId xmlns:a16="http://schemas.microsoft.com/office/drawing/2014/main" id="{99C4B9BD-0D08-4560-82E4-D370A82C513F}"/>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285" name="avatar">
          <a:extLst>
            <a:ext uri="{FF2B5EF4-FFF2-40B4-BE49-F238E27FC236}">
              <a16:creationId xmlns:a16="http://schemas.microsoft.com/office/drawing/2014/main" id="{97356189-0EB4-4EA6-9AFB-5937C346D520}"/>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286" name="avatar">
          <a:extLst>
            <a:ext uri="{FF2B5EF4-FFF2-40B4-BE49-F238E27FC236}">
              <a16:creationId xmlns:a16="http://schemas.microsoft.com/office/drawing/2014/main" id="{652DA186-2E48-435D-A7E0-8552C16AFC6A}"/>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287" name="avatar">
          <a:extLst>
            <a:ext uri="{FF2B5EF4-FFF2-40B4-BE49-F238E27FC236}">
              <a16:creationId xmlns:a16="http://schemas.microsoft.com/office/drawing/2014/main" id="{107488DF-F7C9-46AE-B693-E3E43C9AEB21}"/>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288" name="avatar">
          <a:extLst>
            <a:ext uri="{FF2B5EF4-FFF2-40B4-BE49-F238E27FC236}">
              <a16:creationId xmlns:a16="http://schemas.microsoft.com/office/drawing/2014/main" id="{E9621238-9FAB-421A-A3A8-3EA3384F9AC8}"/>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289" name="avatar">
          <a:extLst>
            <a:ext uri="{FF2B5EF4-FFF2-40B4-BE49-F238E27FC236}">
              <a16:creationId xmlns:a16="http://schemas.microsoft.com/office/drawing/2014/main" id="{E0FD6EB3-179C-4749-9FEC-E119FF907786}"/>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290" name="avatar">
          <a:extLst>
            <a:ext uri="{FF2B5EF4-FFF2-40B4-BE49-F238E27FC236}">
              <a16:creationId xmlns:a16="http://schemas.microsoft.com/office/drawing/2014/main" id="{1C9F2B72-1E5E-4349-A1D9-42D251B7AC9B}"/>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291" name="avatar">
          <a:extLst>
            <a:ext uri="{FF2B5EF4-FFF2-40B4-BE49-F238E27FC236}">
              <a16:creationId xmlns:a16="http://schemas.microsoft.com/office/drawing/2014/main" id="{2F2FCADC-199B-405C-BC26-3C1F71607759}"/>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292" name="avatar">
          <a:extLst>
            <a:ext uri="{FF2B5EF4-FFF2-40B4-BE49-F238E27FC236}">
              <a16:creationId xmlns:a16="http://schemas.microsoft.com/office/drawing/2014/main" id="{9232F03C-09DA-4473-AA17-E145BF1D96B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293" name="avatar">
          <a:extLst>
            <a:ext uri="{FF2B5EF4-FFF2-40B4-BE49-F238E27FC236}">
              <a16:creationId xmlns:a16="http://schemas.microsoft.com/office/drawing/2014/main" id="{C349A870-5BE4-481B-8121-0D3A17D7FFDA}"/>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294" name="avatar">
          <a:extLst>
            <a:ext uri="{FF2B5EF4-FFF2-40B4-BE49-F238E27FC236}">
              <a16:creationId xmlns:a16="http://schemas.microsoft.com/office/drawing/2014/main" id="{C1CFA7ED-A9C2-4328-A8A3-9B83CBA817BD}"/>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295" name="avatar">
          <a:extLst>
            <a:ext uri="{FF2B5EF4-FFF2-40B4-BE49-F238E27FC236}">
              <a16:creationId xmlns:a16="http://schemas.microsoft.com/office/drawing/2014/main" id="{B0B5713E-53B5-47BA-B464-6E613C8C1B6F}"/>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296" name="avatar">
          <a:extLst>
            <a:ext uri="{FF2B5EF4-FFF2-40B4-BE49-F238E27FC236}">
              <a16:creationId xmlns:a16="http://schemas.microsoft.com/office/drawing/2014/main" id="{34297FD8-DDAA-44C3-A650-8A43097C9560}"/>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297" name="avatar">
          <a:extLst>
            <a:ext uri="{FF2B5EF4-FFF2-40B4-BE49-F238E27FC236}">
              <a16:creationId xmlns:a16="http://schemas.microsoft.com/office/drawing/2014/main" id="{7A554B63-9929-43F6-8BB3-7F234C9C1585}"/>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298" name="avatar">
          <a:extLst>
            <a:ext uri="{FF2B5EF4-FFF2-40B4-BE49-F238E27FC236}">
              <a16:creationId xmlns:a16="http://schemas.microsoft.com/office/drawing/2014/main" id="{2D31D28C-3A8B-4E11-8CF5-0000D85881BB}"/>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299" name="avatar">
          <a:extLst>
            <a:ext uri="{FF2B5EF4-FFF2-40B4-BE49-F238E27FC236}">
              <a16:creationId xmlns:a16="http://schemas.microsoft.com/office/drawing/2014/main" id="{67D4F274-4511-4233-8D4F-637127CE5BF1}"/>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300" name="avatar">
          <a:extLst>
            <a:ext uri="{FF2B5EF4-FFF2-40B4-BE49-F238E27FC236}">
              <a16:creationId xmlns:a16="http://schemas.microsoft.com/office/drawing/2014/main" id="{53E89C1E-1F9A-4051-997F-52FFF0E09BD2}"/>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301" name="avatar">
          <a:extLst>
            <a:ext uri="{FF2B5EF4-FFF2-40B4-BE49-F238E27FC236}">
              <a16:creationId xmlns:a16="http://schemas.microsoft.com/office/drawing/2014/main" id="{C80CD148-7332-4193-AD94-02E6EED0A256}"/>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302" name="avatar">
          <a:extLst>
            <a:ext uri="{FF2B5EF4-FFF2-40B4-BE49-F238E27FC236}">
              <a16:creationId xmlns:a16="http://schemas.microsoft.com/office/drawing/2014/main" id="{6FB00012-F38E-4F44-AF58-B7F873AC255D}"/>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303" name="avatar">
          <a:extLst>
            <a:ext uri="{FF2B5EF4-FFF2-40B4-BE49-F238E27FC236}">
              <a16:creationId xmlns:a16="http://schemas.microsoft.com/office/drawing/2014/main" id="{64308B24-B1E9-4969-AD84-45FDDEFE2822}"/>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304" name="avatar">
          <a:extLst>
            <a:ext uri="{FF2B5EF4-FFF2-40B4-BE49-F238E27FC236}">
              <a16:creationId xmlns:a16="http://schemas.microsoft.com/office/drawing/2014/main" id="{1636CF9B-FAA7-4F5A-A4C2-469C00D5540A}"/>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305" name="avatar">
          <a:extLst>
            <a:ext uri="{FF2B5EF4-FFF2-40B4-BE49-F238E27FC236}">
              <a16:creationId xmlns:a16="http://schemas.microsoft.com/office/drawing/2014/main" id="{5BD588E6-5CF1-46A6-A7EB-2377E4EE500C}"/>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306" name="avatar">
          <a:extLst>
            <a:ext uri="{FF2B5EF4-FFF2-40B4-BE49-F238E27FC236}">
              <a16:creationId xmlns:a16="http://schemas.microsoft.com/office/drawing/2014/main" id="{FC1000E3-7E5C-4961-9375-0A2F23FF4E91}"/>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307" name="avatar">
          <a:extLst>
            <a:ext uri="{FF2B5EF4-FFF2-40B4-BE49-F238E27FC236}">
              <a16:creationId xmlns:a16="http://schemas.microsoft.com/office/drawing/2014/main" id="{D73310FD-B0C6-4793-8DA5-74EB29638DB0}"/>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308" name="avatar">
          <a:extLst>
            <a:ext uri="{FF2B5EF4-FFF2-40B4-BE49-F238E27FC236}">
              <a16:creationId xmlns:a16="http://schemas.microsoft.com/office/drawing/2014/main" id="{F4214515-6CC9-42AD-AFEC-8F81FD12787F}"/>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309" name="avatar">
          <a:extLst>
            <a:ext uri="{FF2B5EF4-FFF2-40B4-BE49-F238E27FC236}">
              <a16:creationId xmlns:a16="http://schemas.microsoft.com/office/drawing/2014/main" id="{32AE07DF-06A7-4393-8C4B-2309BF31ECA0}"/>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310" name="avatar">
          <a:extLst>
            <a:ext uri="{FF2B5EF4-FFF2-40B4-BE49-F238E27FC236}">
              <a16:creationId xmlns:a16="http://schemas.microsoft.com/office/drawing/2014/main" id="{27EA1538-240B-43C8-81F9-214868847D3A}"/>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311" name="avatar">
          <a:extLst>
            <a:ext uri="{FF2B5EF4-FFF2-40B4-BE49-F238E27FC236}">
              <a16:creationId xmlns:a16="http://schemas.microsoft.com/office/drawing/2014/main" id="{5A80BC25-3E88-496E-8341-AF94D2C5EC7C}"/>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312" name="avatar">
          <a:extLst>
            <a:ext uri="{FF2B5EF4-FFF2-40B4-BE49-F238E27FC236}">
              <a16:creationId xmlns:a16="http://schemas.microsoft.com/office/drawing/2014/main" id="{BB1A6677-3C9E-43A9-94E5-65543BE663E4}"/>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313" name="avatar">
          <a:extLst>
            <a:ext uri="{FF2B5EF4-FFF2-40B4-BE49-F238E27FC236}">
              <a16:creationId xmlns:a16="http://schemas.microsoft.com/office/drawing/2014/main" id="{81419497-C7C8-4044-A0B4-B850B34E564E}"/>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314" name="avatar">
          <a:extLst>
            <a:ext uri="{FF2B5EF4-FFF2-40B4-BE49-F238E27FC236}">
              <a16:creationId xmlns:a16="http://schemas.microsoft.com/office/drawing/2014/main" id="{96826C0D-4EC8-4D5A-96C7-549453A41A93}"/>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315" name="avatar">
          <a:extLst>
            <a:ext uri="{FF2B5EF4-FFF2-40B4-BE49-F238E27FC236}">
              <a16:creationId xmlns:a16="http://schemas.microsoft.com/office/drawing/2014/main" id="{963A206B-69F8-41D0-9100-5D7581BA928A}"/>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316" name="avatar">
          <a:extLst>
            <a:ext uri="{FF2B5EF4-FFF2-40B4-BE49-F238E27FC236}">
              <a16:creationId xmlns:a16="http://schemas.microsoft.com/office/drawing/2014/main" id="{C31A9974-2FDA-4F2D-8511-004FA73AD8B2}"/>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317" name="avatar">
          <a:extLst>
            <a:ext uri="{FF2B5EF4-FFF2-40B4-BE49-F238E27FC236}">
              <a16:creationId xmlns:a16="http://schemas.microsoft.com/office/drawing/2014/main" id="{B1FC7386-53A3-4E23-987A-DBDA1077553D}"/>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318" name="avatar">
          <a:extLst>
            <a:ext uri="{FF2B5EF4-FFF2-40B4-BE49-F238E27FC236}">
              <a16:creationId xmlns:a16="http://schemas.microsoft.com/office/drawing/2014/main" id="{360587F8-3CE3-445E-A32E-B435DFCB5B73}"/>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319" name="avatar">
          <a:extLst>
            <a:ext uri="{FF2B5EF4-FFF2-40B4-BE49-F238E27FC236}">
              <a16:creationId xmlns:a16="http://schemas.microsoft.com/office/drawing/2014/main" id="{9F382EDB-68FB-4ABB-AE9B-4BA8B5A5746D}"/>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320" name="avatar">
          <a:extLst>
            <a:ext uri="{FF2B5EF4-FFF2-40B4-BE49-F238E27FC236}">
              <a16:creationId xmlns:a16="http://schemas.microsoft.com/office/drawing/2014/main" id="{CF5F9B2A-3A48-4FF9-B3B6-EA867CE87152}"/>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321" name="avatar">
          <a:extLst>
            <a:ext uri="{FF2B5EF4-FFF2-40B4-BE49-F238E27FC236}">
              <a16:creationId xmlns:a16="http://schemas.microsoft.com/office/drawing/2014/main" id="{47DF4682-7806-4703-A0E1-20D9CE9AEBEC}"/>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322" name="avatar">
          <a:extLst>
            <a:ext uri="{FF2B5EF4-FFF2-40B4-BE49-F238E27FC236}">
              <a16:creationId xmlns:a16="http://schemas.microsoft.com/office/drawing/2014/main" id="{FF98D337-70ED-4763-AB24-9AEF813354CF}"/>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323" name="avatar">
          <a:extLst>
            <a:ext uri="{FF2B5EF4-FFF2-40B4-BE49-F238E27FC236}">
              <a16:creationId xmlns:a16="http://schemas.microsoft.com/office/drawing/2014/main" id="{B09B8663-ABD3-41B2-B519-39877CBDF509}"/>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324" name="avatar">
          <a:extLst>
            <a:ext uri="{FF2B5EF4-FFF2-40B4-BE49-F238E27FC236}">
              <a16:creationId xmlns:a16="http://schemas.microsoft.com/office/drawing/2014/main" id="{6B2C0C2C-ED52-4AB2-A746-6341EF174A6C}"/>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325" name="avatar">
          <a:extLst>
            <a:ext uri="{FF2B5EF4-FFF2-40B4-BE49-F238E27FC236}">
              <a16:creationId xmlns:a16="http://schemas.microsoft.com/office/drawing/2014/main" id="{CB08F14A-7B1C-4B00-941E-165B3ECCBF95}"/>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326" name="avatar">
          <a:extLst>
            <a:ext uri="{FF2B5EF4-FFF2-40B4-BE49-F238E27FC236}">
              <a16:creationId xmlns:a16="http://schemas.microsoft.com/office/drawing/2014/main" id="{E93CD214-974B-473B-9B68-8EBC8C83EFCF}"/>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327" name="avatar">
          <a:extLst>
            <a:ext uri="{FF2B5EF4-FFF2-40B4-BE49-F238E27FC236}">
              <a16:creationId xmlns:a16="http://schemas.microsoft.com/office/drawing/2014/main" id="{DB0F0185-64F8-4814-BC3E-771C2AF42DF1}"/>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328" name="avatar">
          <a:extLst>
            <a:ext uri="{FF2B5EF4-FFF2-40B4-BE49-F238E27FC236}">
              <a16:creationId xmlns:a16="http://schemas.microsoft.com/office/drawing/2014/main" id="{FDAFE2D3-4748-453E-958E-C9EC1DF255B4}"/>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329" name="avatar">
          <a:extLst>
            <a:ext uri="{FF2B5EF4-FFF2-40B4-BE49-F238E27FC236}">
              <a16:creationId xmlns:a16="http://schemas.microsoft.com/office/drawing/2014/main" id="{6E2CDFDD-294B-481F-A6B2-38E5D4330713}"/>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330" name="avatar">
          <a:extLst>
            <a:ext uri="{FF2B5EF4-FFF2-40B4-BE49-F238E27FC236}">
              <a16:creationId xmlns:a16="http://schemas.microsoft.com/office/drawing/2014/main" id="{6FA14A6F-F20E-4E7A-A534-E1390C9D4471}"/>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331" name="avatar">
          <a:extLst>
            <a:ext uri="{FF2B5EF4-FFF2-40B4-BE49-F238E27FC236}">
              <a16:creationId xmlns:a16="http://schemas.microsoft.com/office/drawing/2014/main" id="{A19366E3-15E1-41AD-944A-F0C0645B5C7A}"/>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332" name="avatar">
          <a:extLst>
            <a:ext uri="{FF2B5EF4-FFF2-40B4-BE49-F238E27FC236}">
              <a16:creationId xmlns:a16="http://schemas.microsoft.com/office/drawing/2014/main" id="{91394CB1-A633-4FA7-8FED-858310F2A73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333" name="avatar">
          <a:extLst>
            <a:ext uri="{FF2B5EF4-FFF2-40B4-BE49-F238E27FC236}">
              <a16:creationId xmlns:a16="http://schemas.microsoft.com/office/drawing/2014/main" id="{B34F2566-A1A1-427B-94E1-94D37F3C3C4C}"/>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334" name="avatar">
          <a:extLst>
            <a:ext uri="{FF2B5EF4-FFF2-40B4-BE49-F238E27FC236}">
              <a16:creationId xmlns:a16="http://schemas.microsoft.com/office/drawing/2014/main" id="{B9DF4BBC-C3CC-4422-912B-533FFDC8AF3B}"/>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335" name="avatar">
          <a:extLst>
            <a:ext uri="{FF2B5EF4-FFF2-40B4-BE49-F238E27FC236}">
              <a16:creationId xmlns:a16="http://schemas.microsoft.com/office/drawing/2014/main" id="{264A8686-4583-41FF-BA59-5AF19EEA1D86}"/>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336" name="avatar">
          <a:extLst>
            <a:ext uri="{FF2B5EF4-FFF2-40B4-BE49-F238E27FC236}">
              <a16:creationId xmlns:a16="http://schemas.microsoft.com/office/drawing/2014/main" id="{9AF1075E-F4F3-42BC-9754-E2D23491443A}"/>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337" name="avatar">
          <a:extLst>
            <a:ext uri="{FF2B5EF4-FFF2-40B4-BE49-F238E27FC236}">
              <a16:creationId xmlns:a16="http://schemas.microsoft.com/office/drawing/2014/main" id="{303E793F-EDB6-4739-857F-4DE2DBFB71DC}"/>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338" name="avatar">
          <a:extLst>
            <a:ext uri="{FF2B5EF4-FFF2-40B4-BE49-F238E27FC236}">
              <a16:creationId xmlns:a16="http://schemas.microsoft.com/office/drawing/2014/main" id="{3D9DB2E7-8B1E-4DD2-BBBD-A61D7A7E2332}"/>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339" name="avatar">
          <a:extLst>
            <a:ext uri="{FF2B5EF4-FFF2-40B4-BE49-F238E27FC236}">
              <a16:creationId xmlns:a16="http://schemas.microsoft.com/office/drawing/2014/main" id="{A9B54BE8-D17A-4250-94A6-2D9A75BC133E}"/>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340" name="avatar">
          <a:extLst>
            <a:ext uri="{FF2B5EF4-FFF2-40B4-BE49-F238E27FC236}">
              <a16:creationId xmlns:a16="http://schemas.microsoft.com/office/drawing/2014/main" id="{69220D35-9271-4C0F-9E6F-CD0EB0C6046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341" name="avatar">
          <a:extLst>
            <a:ext uri="{FF2B5EF4-FFF2-40B4-BE49-F238E27FC236}">
              <a16:creationId xmlns:a16="http://schemas.microsoft.com/office/drawing/2014/main" id="{CD9DDEDD-D470-4C5D-BA8E-A86C3C511A8C}"/>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342" name="avatar">
          <a:extLst>
            <a:ext uri="{FF2B5EF4-FFF2-40B4-BE49-F238E27FC236}">
              <a16:creationId xmlns:a16="http://schemas.microsoft.com/office/drawing/2014/main" id="{77C498D8-FA1D-48EF-B73F-9E80372091C6}"/>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343" name="avatar">
          <a:extLst>
            <a:ext uri="{FF2B5EF4-FFF2-40B4-BE49-F238E27FC236}">
              <a16:creationId xmlns:a16="http://schemas.microsoft.com/office/drawing/2014/main" id="{99EED0B1-807F-4068-844F-13ECDF3CC1B7}"/>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344" name="avatar">
          <a:extLst>
            <a:ext uri="{FF2B5EF4-FFF2-40B4-BE49-F238E27FC236}">
              <a16:creationId xmlns:a16="http://schemas.microsoft.com/office/drawing/2014/main" id="{692F2679-E739-4A25-8F73-BA82AC6B2EAF}"/>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345" name="avatar">
          <a:extLst>
            <a:ext uri="{FF2B5EF4-FFF2-40B4-BE49-F238E27FC236}">
              <a16:creationId xmlns:a16="http://schemas.microsoft.com/office/drawing/2014/main" id="{F83C5ABC-6943-4A7B-AEA0-90B731D73A2A}"/>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346" name="avatar">
          <a:extLst>
            <a:ext uri="{FF2B5EF4-FFF2-40B4-BE49-F238E27FC236}">
              <a16:creationId xmlns:a16="http://schemas.microsoft.com/office/drawing/2014/main" id="{DB3BFC9A-03F7-4944-8E1A-847EE6404B3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347" name="avatar">
          <a:extLst>
            <a:ext uri="{FF2B5EF4-FFF2-40B4-BE49-F238E27FC236}">
              <a16:creationId xmlns:a16="http://schemas.microsoft.com/office/drawing/2014/main" id="{47C9D82B-14D6-4757-8440-A7AF321A56E5}"/>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348" name="avatar">
          <a:extLst>
            <a:ext uri="{FF2B5EF4-FFF2-40B4-BE49-F238E27FC236}">
              <a16:creationId xmlns:a16="http://schemas.microsoft.com/office/drawing/2014/main" id="{BCDA19E3-6EBF-48B8-94E5-E35D5AD5DFD3}"/>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349" name="avatar">
          <a:extLst>
            <a:ext uri="{FF2B5EF4-FFF2-40B4-BE49-F238E27FC236}">
              <a16:creationId xmlns:a16="http://schemas.microsoft.com/office/drawing/2014/main" id="{38EC0D8E-230C-45E6-AABA-09258EE0BD71}"/>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350" name="avatar">
          <a:extLst>
            <a:ext uri="{FF2B5EF4-FFF2-40B4-BE49-F238E27FC236}">
              <a16:creationId xmlns:a16="http://schemas.microsoft.com/office/drawing/2014/main" id="{BF02C7EB-5636-4F76-8005-4DD798427603}"/>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351" name="avatar">
          <a:extLst>
            <a:ext uri="{FF2B5EF4-FFF2-40B4-BE49-F238E27FC236}">
              <a16:creationId xmlns:a16="http://schemas.microsoft.com/office/drawing/2014/main" id="{87E8E6F6-F756-4998-AC2B-BB01BA8FBE8B}"/>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352" name="avatar">
          <a:extLst>
            <a:ext uri="{FF2B5EF4-FFF2-40B4-BE49-F238E27FC236}">
              <a16:creationId xmlns:a16="http://schemas.microsoft.com/office/drawing/2014/main" id="{7CB863AB-0D9D-4A45-AA18-7D56D1095724}"/>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353" name="avatar">
          <a:extLst>
            <a:ext uri="{FF2B5EF4-FFF2-40B4-BE49-F238E27FC236}">
              <a16:creationId xmlns:a16="http://schemas.microsoft.com/office/drawing/2014/main" id="{2AFEC727-27D5-4884-9812-690E1336449E}"/>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354" name="avatar">
          <a:extLst>
            <a:ext uri="{FF2B5EF4-FFF2-40B4-BE49-F238E27FC236}">
              <a16:creationId xmlns:a16="http://schemas.microsoft.com/office/drawing/2014/main" id="{FB8D8069-E110-4EDA-B47A-81ADEA3DD3DD}"/>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355" name="avatar">
          <a:extLst>
            <a:ext uri="{FF2B5EF4-FFF2-40B4-BE49-F238E27FC236}">
              <a16:creationId xmlns:a16="http://schemas.microsoft.com/office/drawing/2014/main" id="{1EFDC8D3-B1C6-4EDC-927A-C45089477B9B}"/>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356" name="avatar">
          <a:extLst>
            <a:ext uri="{FF2B5EF4-FFF2-40B4-BE49-F238E27FC236}">
              <a16:creationId xmlns:a16="http://schemas.microsoft.com/office/drawing/2014/main" id="{B4489E74-9120-49D9-97EC-810492644431}"/>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357" name="avatar">
          <a:extLst>
            <a:ext uri="{FF2B5EF4-FFF2-40B4-BE49-F238E27FC236}">
              <a16:creationId xmlns:a16="http://schemas.microsoft.com/office/drawing/2014/main" id="{8475CED8-05E1-471F-A0B1-7275237E81A2}"/>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358" name="avatar">
          <a:extLst>
            <a:ext uri="{FF2B5EF4-FFF2-40B4-BE49-F238E27FC236}">
              <a16:creationId xmlns:a16="http://schemas.microsoft.com/office/drawing/2014/main" id="{1AC0927D-CA1C-4C2C-903F-17CE1ADA0762}"/>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359" name="avatar">
          <a:extLst>
            <a:ext uri="{FF2B5EF4-FFF2-40B4-BE49-F238E27FC236}">
              <a16:creationId xmlns:a16="http://schemas.microsoft.com/office/drawing/2014/main" id="{D0FE562E-ADFD-470C-A229-B605B04CB27F}"/>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360" name="avatar">
          <a:extLst>
            <a:ext uri="{FF2B5EF4-FFF2-40B4-BE49-F238E27FC236}">
              <a16:creationId xmlns:a16="http://schemas.microsoft.com/office/drawing/2014/main" id="{7638CB97-ED61-41AD-8CD4-D8BF5BA74220}"/>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361" name="avatar">
          <a:extLst>
            <a:ext uri="{FF2B5EF4-FFF2-40B4-BE49-F238E27FC236}">
              <a16:creationId xmlns:a16="http://schemas.microsoft.com/office/drawing/2014/main" id="{E0D03CB0-CB9B-4554-B2B3-0BE98959114D}"/>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362" name="avatar">
          <a:extLst>
            <a:ext uri="{FF2B5EF4-FFF2-40B4-BE49-F238E27FC236}">
              <a16:creationId xmlns:a16="http://schemas.microsoft.com/office/drawing/2014/main" id="{CDAB2C0E-7E67-42C8-B668-E85010B86771}"/>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283528"/>
    <xdr:sp macro="" textlink="">
      <xdr:nvSpPr>
        <xdr:cNvPr id="67363" name="avatar">
          <a:extLst>
            <a:ext uri="{FF2B5EF4-FFF2-40B4-BE49-F238E27FC236}">
              <a16:creationId xmlns:a16="http://schemas.microsoft.com/office/drawing/2014/main" id="{807D8893-2B57-4DBF-81CE-B21FF38D3AD6}"/>
            </a:ext>
          </a:extLst>
        </xdr:cNvPr>
        <xdr:cNvSpPr>
          <a:spLocks noChangeAspect="1" noChangeArrowheads="1"/>
        </xdr:cNvSpPr>
      </xdr:nvSpPr>
      <xdr:spPr bwMode="auto">
        <a:xfrm>
          <a:off x="4695825" y="1143000"/>
          <a:ext cx="304800" cy="28352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82892"/>
    <xdr:sp macro="" textlink="">
      <xdr:nvSpPr>
        <xdr:cNvPr id="67364" name="avatar">
          <a:extLst>
            <a:ext uri="{FF2B5EF4-FFF2-40B4-BE49-F238E27FC236}">
              <a16:creationId xmlns:a16="http://schemas.microsoft.com/office/drawing/2014/main" id="{940B9D4E-EF5E-40FD-8362-E0590D4E4DF1}"/>
            </a:ext>
          </a:extLst>
        </xdr:cNvPr>
        <xdr:cNvSpPr>
          <a:spLocks noChangeAspect="1" noChangeArrowheads="1"/>
        </xdr:cNvSpPr>
      </xdr:nvSpPr>
      <xdr:spPr bwMode="auto">
        <a:xfrm>
          <a:off x="0" y="1143000"/>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365" name="avatar">
          <a:extLst>
            <a:ext uri="{FF2B5EF4-FFF2-40B4-BE49-F238E27FC236}">
              <a16:creationId xmlns:a16="http://schemas.microsoft.com/office/drawing/2014/main" id="{061FD914-12E9-4C82-B115-1D721126847F}"/>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282892"/>
    <xdr:sp macro="" textlink="">
      <xdr:nvSpPr>
        <xdr:cNvPr id="67366" name="avatar">
          <a:extLst>
            <a:ext uri="{FF2B5EF4-FFF2-40B4-BE49-F238E27FC236}">
              <a16:creationId xmlns:a16="http://schemas.microsoft.com/office/drawing/2014/main" id="{483D4D7B-CC34-48A8-BE6B-ECDF8978ABF7}"/>
            </a:ext>
          </a:extLst>
        </xdr:cNvPr>
        <xdr:cNvSpPr>
          <a:spLocks noChangeAspect="1" noChangeArrowheads="1"/>
        </xdr:cNvSpPr>
      </xdr:nvSpPr>
      <xdr:spPr bwMode="auto">
        <a:xfrm>
          <a:off x="4695825" y="1143000"/>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82892"/>
    <xdr:sp macro="" textlink="">
      <xdr:nvSpPr>
        <xdr:cNvPr id="67367" name="avatar">
          <a:extLst>
            <a:ext uri="{FF2B5EF4-FFF2-40B4-BE49-F238E27FC236}">
              <a16:creationId xmlns:a16="http://schemas.microsoft.com/office/drawing/2014/main" id="{09A5B043-253F-42F0-BD60-E604F693D531}"/>
            </a:ext>
          </a:extLst>
        </xdr:cNvPr>
        <xdr:cNvSpPr>
          <a:spLocks noChangeAspect="1" noChangeArrowheads="1"/>
        </xdr:cNvSpPr>
      </xdr:nvSpPr>
      <xdr:spPr bwMode="auto">
        <a:xfrm>
          <a:off x="0" y="1143000"/>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295274"/>
    <xdr:sp macro="" textlink="">
      <xdr:nvSpPr>
        <xdr:cNvPr id="67368" name="avatar">
          <a:extLst>
            <a:ext uri="{FF2B5EF4-FFF2-40B4-BE49-F238E27FC236}">
              <a16:creationId xmlns:a16="http://schemas.microsoft.com/office/drawing/2014/main" id="{5ECE3052-840A-42FE-B084-B120A04A5C6F}"/>
            </a:ext>
          </a:extLst>
        </xdr:cNvPr>
        <xdr:cNvSpPr>
          <a:spLocks noChangeAspect="1" noChangeArrowheads="1"/>
        </xdr:cNvSpPr>
      </xdr:nvSpPr>
      <xdr:spPr bwMode="auto">
        <a:xfrm>
          <a:off x="4695825"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369" name="avatar">
          <a:extLst>
            <a:ext uri="{FF2B5EF4-FFF2-40B4-BE49-F238E27FC236}">
              <a16:creationId xmlns:a16="http://schemas.microsoft.com/office/drawing/2014/main" id="{D01794D0-A86A-48B1-8373-D3F54BF9CA07}"/>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283556"/>
    <xdr:sp macro="" textlink="">
      <xdr:nvSpPr>
        <xdr:cNvPr id="67370" name="avatar">
          <a:extLst>
            <a:ext uri="{FF2B5EF4-FFF2-40B4-BE49-F238E27FC236}">
              <a16:creationId xmlns:a16="http://schemas.microsoft.com/office/drawing/2014/main" id="{5313236F-1750-4C06-B40A-46BB280715D5}"/>
            </a:ext>
          </a:extLst>
        </xdr:cNvPr>
        <xdr:cNvSpPr>
          <a:spLocks noChangeAspect="1" noChangeArrowheads="1"/>
        </xdr:cNvSpPr>
      </xdr:nvSpPr>
      <xdr:spPr bwMode="auto">
        <a:xfrm>
          <a:off x="4695825" y="1143000"/>
          <a:ext cx="304800" cy="28355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82892"/>
    <xdr:sp macro="" textlink="">
      <xdr:nvSpPr>
        <xdr:cNvPr id="67371" name="avatar">
          <a:extLst>
            <a:ext uri="{FF2B5EF4-FFF2-40B4-BE49-F238E27FC236}">
              <a16:creationId xmlns:a16="http://schemas.microsoft.com/office/drawing/2014/main" id="{6E52ECE1-EE34-4136-9E4B-4A9469EDA196}"/>
            </a:ext>
          </a:extLst>
        </xdr:cNvPr>
        <xdr:cNvSpPr>
          <a:spLocks noChangeAspect="1" noChangeArrowheads="1"/>
        </xdr:cNvSpPr>
      </xdr:nvSpPr>
      <xdr:spPr bwMode="auto">
        <a:xfrm>
          <a:off x="0" y="1143000"/>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372" name="avatar">
          <a:extLst>
            <a:ext uri="{FF2B5EF4-FFF2-40B4-BE49-F238E27FC236}">
              <a16:creationId xmlns:a16="http://schemas.microsoft.com/office/drawing/2014/main" id="{037DB4AC-F6D8-4224-84C1-085F1785CE44}"/>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307051"/>
    <xdr:sp macro="" textlink="">
      <xdr:nvSpPr>
        <xdr:cNvPr id="67373" name="avatar">
          <a:extLst>
            <a:ext uri="{FF2B5EF4-FFF2-40B4-BE49-F238E27FC236}">
              <a16:creationId xmlns:a16="http://schemas.microsoft.com/office/drawing/2014/main" id="{2CF623FF-E8F9-466B-AADB-D9C9CDD101B7}"/>
            </a:ext>
          </a:extLst>
        </xdr:cNvPr>
        <xdr:cNvSpPr>
          <a:spLocks noChangeAspect="1" noChangeArrowheads="1"/>
        </xdr:cNvSpPr>
      </xdr:nvSpPr>
      <xdr:spPr bwMode="auto">
        <a:xfrm>
          <a:off x="4695825" y="1143000"/>
          <a:ext cx="304800" cy="30705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84162"/>
    <xdr:sp macro="" textlink="">
      <xdr:nvSpPr>
        <xdr:cNvPr id="67374" name="avatar">
          <a:extLst>
            <a:ext uri="{FF2B5EF4-FFF2-40B4-BE49-F238E27FC236}">
              <a16:creationId xmlns:a16="http://schemas.microsoft.com/office/drawing/2014/main" id="{64F809A2-1198-4262-A2D0-DF598A375578}"/>
            </a:ext>
          </a:extLst>
        </xdr:cNvPr>
        <xdr:cNvSpPr>
          <a:spLocks noChangeAspect="1" noChangeArrowheads="1"/>
        </xdr:cNvSpPr>
      </xdr:nvSpPr>
      <xdr:spPr bwMode="auto">
        <a:xfrm>
          <a:off x="0" y="1143000"/>
          <a:ext cx="304800" cy="28416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375" name="avatar">
          <a:extLst>
            <a:ext uri="{FF2B5EF4-FFF2-40B4-BE49-F238E27FC236}">
              <a16:creationId xmlns:a16="http://schemas.microsoft.com/office/drawing/2014/main" id="{ADF7B89F-E70D-4E74-B76D-A004C214FB93}"/>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311150"/>
    <xdr:sp macro="" textlink="">
      <xdr:nvSpPr>
        <xdr:cNvPr id="67376" name="avatar">
          <a:extLst>
            <a:ext uri="{FF2B5EF4-FFF2-40B4-BE49-F238E27FC236}">
              <a16:creationId xmlns:a16="http://schemas.microsoft.com/office/drawing/2014/main" id="{E1C77F38-0BF4-41BB-B013-7AB0CD3696AD}"/>
            </a:ext>
          </a:extLst>
        </xdr:cNvPr>
        <xdr:cNvSpPr>
          <a:spLocks noChangeAspect="1" noChangeArrowheads="1"/>
        </xdr:cNvSpPr>
      </xdr:nvSpPr>
      <xdr:spPr bwMode="auto">
        <a:xfrm>
          <a:off x="4695825" y="1143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6704"/>
    <xdr:sp macro="" textlink="">
      <xdr:nvSpPr>
        <xdr:cNvPr id="67377" name="avatar">
          <a:extLst>
            <a:ext uri="{FF2B5EF4-FFF2-40B4-BE49-F238E27FC236}">
              <a16:creationId xmlns:a16="http://schemas.microsoft.com/office/drawing/2014/main" id="{A1C1509E-0FC5-4518-9C87-1C34F67AE0E5}"/>
            </a:ext>
          </a:extLst>
        </xdr:cNvPr>
        <xdr:cNvSpPr>
          <a:spLocks noChangeAspect="1" noChangeArrowheads="1"/>
        </xdr:cNvSpPr>
      </xdr:nvSpPr>
      <xdr:spPr bwMode="auto">
        <a:xfrm>
          <a:off x="0" y="1143000"/>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378" name="avatar">
          <a:extLst>
            <a:ext uri="{FF2B5EF4-FFF2-40B4-BE49-F238E27FC236}">
              <a16:creationId xmlns:a16="http://schemas.microsoft.com/office/drawing/2014/main" id="{D0397840-A495-4000-86AC-241D61A0CE25}"/>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307974"/>
    <xdr:sp macro="" textlink="">
      <xdr:nvSpPr>
        <xdr:cNvPr id="67379" name="avatar">
          <a:extLst>
            <a:ext uri="{FF2B5EF4-FFF2-40B4-BE49-F238E27FC236}">
              <a16:creationId xmlns:a16="http://schemas.microsoft.com/office/drawing/2014/main" id="{EF0820C7-C0C8-4158-8D01-64697A27B84C}"/>
            </a:ext>
          </a:extLst>
        </xdr:cNvPr>
        <xdr:cNvSpPr>
          <a:spLocks noChangeAspect="1" noChangeArrowheads="1"/>
        </xdr:cNvSpPr>
      </xdr:nvSpPr>
      <xdr:spPr bwMode="auto">
        <a:xfrm>
          <a:off x="4695825" y="1143000"/>
          <a:ext cx="304800" cy="3079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7974"/>
    <xdr:sp macro="" textlink="">
      <xdr:nvSpPr>
        <xdr:cNvPr id="67380" name="avatar">
          <a:extLst>
            <a:ext uri="{FF2B5EF4-FFF2-40B4-BE49-F238E27FC236}">
              <a16:creationId xmlns:a16="http://schemas.microsoft.com/office/drawing/2014/main" id="{7F703BF3-DB16-4C55-80F1-1769A55BB630}"/>
            </a:ext>
          </a:extLst>
        </xdr:cNvPr>
        <xdr:cNvSpPr>
          <a:spLocks noChangeAspect="1" noChangeArrowheads="1"/>
        </xdr:cNvSpPr>
      </xdr:nvSpPr>
      <xdr:spPr bwMode="auto">
        <a:xfrm>
          <a:off x="0" y="1143000"/>
          <a:ext cx="304800" cy="3079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295274"/>
    <xdr:sp macro="" textlink="">
      <xdr:nvSpPr>
        <xdr:cNvPr id="67381" name="avatar">
          <a:extLst>
            <a:ext uri="{FF2B5EF4-FFF2-40B4-BE49-F238E27FC236}">
              <a16:creationId xmlns:a16="http://schemas.microsoft.com/office/drawing/2014/main" id="{E73E5D1B-8553-4172-9C2A-BC47540699B7}"/>
            </a:ext>
          </a:extLst>
        </xdr:cNvPr>
        <xdr:cNvSpPr>
          <a:spLocks noChangeAspect="1" noChangeArrowheads="1"/>
        </xdr:cNvSpPr>
      </xdr:nvSpPr>
      <xdr:spPr bwMode="auto">
        <a:xfrm>
          <a:off x="4695825"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382" name="avatar">
          <a:extLst>
            <a:ext uri="{FF2B5EF4-FFF2-40B4-BE49-F238E27FC236}">
              <a16:creationId xmlns:a16="http://schemas.microsoft.com/office/drawing/2014/main" id="{871DBE06-75AA-41A5-A018-C8CED0A8FBB0}"/>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313718"/>
    <xdr:sp macro="" textlink="">
      <xdr:nvSpPr>
        <xdr:cNvPr id="67383" name="avatar">
          <a:extLst>
            <a:ext uri="{FF2B5EF4-FFF2-40B4-BE49-F238E27FC236}">
              <a16:creationId xmlns:a16="http://schemas.microsoft.com/office/drawing/2014/main" id="{8774BC6E-2FEA-42A0-8FDE-E5A49CA78E1A}"/>
            </a:ext>
          </a:extLst>
        </xdr:cNvPr>
        <xdr:cNvSpPr>
          <a:spLocks noChangeAspect="1" noChangeArrowheads="1"/>
        </xdr:cNvSpPr>
      </xdr:nvSpPr>
      <xdr:spPr bwMode="auto">
        <a:xfrm>
          <a:off x="4695825" y="1143000"/>
          <a:ext cx="304800" cy="31371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6704"/>
    <xdr:sp macro="" textlink="">
      <xdr:nvSpPr>
        <xdr:cNvPr id="67384" name="avatar">
          <a:extLst>
            <a:ext uri="{FF2B5EF4-FFF2-40B4-BE49-F238E27FC236}">
              <a16:creationId xmlns:a16="http://schemas.microsoft.com/office/drawing/2014/main" id="{E1C02C8C-343B-468F-AF37-0DC14FBB1C29}"/>
            </a:ext>
          </a:extLst>
        </xdr:cNvPr>
        <xdr:cNvSpPr>
          <a:spLocks noChangeAspect="1" noChangeArrowheads="1"/>
        </xdr:cNvSpPr>
      </xdr:nvSpPr>
      <xdr:spPr bwMode="auto">
        <a:xfrm>
          <a:off x="0" y="1143000"/>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385" name="avatar">
          <a:extLst>
            <a:ext uri="{FF2B5EF4-FFF2-40B4-BE49-F238E27FC236}">
              <a16:creationId xmlns:a16="http://schemas.microsoft.com/office/drawing/2014/main" id="{859580F7-AF53-4C9C-AE24-44A1B43117A3}"/>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323850"/>
    <xdr:sp macro="" textlink="">
      <xdr:nvSpPr>
        <xdr:cNvPr id="67386" name="avatar">
          <a:extLst>
            <a:ext uri="{FF2B5EF4-FFF2-40B4-BE49-F238E27FC236}">
              <a16:creationId xmlns:a16="http://schemas.microsoft.com/office/drawing/2014/main" id="{1A874C45-AD7F-401D-9445-AB0B144279E5}"/>
            </a:ext>
          </a:extLst>
        </xdr:cNvPr>
        <xdr:cNvSpPr>
          <a:spLocks noChangeAspect="1" noChangeArrowheads="1"/>
        </xdr:cNvSpPr>
      </xdr:nvSpPr>
      <xdr:spPr bwMode="auto">
        <a:xfrm>
          <a:off x="4695825" y="1143000"/>
          <a:ext cx="304800" cy="3238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6704"/>
    <xdr:sp macro="" textlink="">
      <xdr:nvSpPr>
        <xdr:cNvPr id="67387" name="avatar">
          <a:extLst>
            <a:ext uri="{FF2B5EF4-FFF2-40B4-BE49-F238E27FC236}">
              <a16:creationId xmlns:a16="http://schemas.microsoft.com/office/drawing/2014/main" id="{E0B572F3-7F0A-4DE6-8E12-EB3D7C892BE2}"/>
            </a:ext>
          </a:extLst>
        </xdr:cNvPr>
        <xdr:cNvSpPr>
          <a:spLocks noChangeAspect="1" noChangeArrowheads="1"/>
        </xdr:cNvSpPr>
      </xdr:nvSpPr>
      <xdr:spPr bwMode="auto">
        <a:xfrm>
          <a:off x="0" y="1143000"/>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388" name="avatar">
          <a:extLst>
            <a:ext uri="{FF2B5EF4-FFF2-40B4-BE49-F238E27FC236}">
              <a16:creationId xmlns:a16="http://schemas.microsoft.com/office/drawing/2014/main" id="{2B41B328-338D-435F-AC24-E7F12712E2FF}"/>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389" name="avatar">
          <a:extLst>
            <a:ext uri="{FF2B5EF4-FFF2-40B4-BE49-F238E27FC236}">
              <a16:creationId xmlns:a16="http://schemas.microsoft.com/office/drawing/2014/main" id="{DAE1CC1F-A994-4F4D-9D68-A84B6EE6F890}"/>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390" name="avatar">
          <a:extLst>
            <a:ext uri="{FF2B5EF4-FFF2-40B4-BE49-F238E27FC236}">
              <a16:creationId xmlns:a16="http://schemas.microsoft.com/office/drawing/2014/main" id="{954049D9-1DF8-4452-875A-DBE8BD17C5CF}"/>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391" name="avatar">
          <a:extLst>
            <a:ext uri="{FF2B5EF4-FFF2-40B4-BE49-F238E27FC236}">
              <a16:creationId xmlns:a16="http://schemas.microsoft.com/office/drawing/2014/main" id="{22D8FA9B-113F-42A4-82FD-44F75EB53BCB}"/>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392" name="avatar">
          <a:extLst>
            <a:ext uri="{FF2B5EF4-FFF2-40B4-BE49-F238E27FC236}">
              <a16:creationId xmlns:a16="http://schemas.microsoft.com/office/drawing/2014/main" id="{36C909A8-0DC6-4A33-B897-78FB5BF22BB6}"/>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393" name="avatar">
          <a:extLst>
            <a:ext uri="{FF2B5EF4-FFF2-40B4-BE49-F238E27FC236}">
              <a16:creationId xmlns:a16="http://schemas.microsoft.com/office/drawing/2014/main" id="{CCBDDAFF-A6CE-4D97-8B07-404A5156746A}"/>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394" name="avatar">
          <a:extLst>
            <a:ext uri="{FF2B5EF4-FFF2-40B4-BE49-F238E27FC236}">
              <a16:creationId xmlns:a16="http://schemas.microsoft.com/office/drawing/2014/main" id="{CE549B24-57E1-4B15-9C57-AABA45C2AB9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395" name="avatar">
          <a:extLst>
            <a:ext uri="{FF2B5EF4-FFF2-40B4-BE49-F238E27FC236}">
              <a16:creationId xmlns:a16="http://schemas.microsoft.com/office/drawing/2014/main" id="{9A28CB55-3AA9-4354-B1E5-A6874219584F}"/>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396" name="avatar">
          <a:extLst>
            <a:ext uri="{FF2B5EF4-FFF2-40B4-BE49-F238E27FC236}">
              <a16:creationId xmlns:a16="http://schemas.microsoft.com/office/drawing/2014/main" id="{2EEF0C3F-D017-47BE-AE7B-405B91421950}"/>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397" name="avatar">
          <a:extLst>
            <a:ext uri="{FF2B5EF4-FFF2-40B4-BE49-F238E27FC236}">
              <a16:creationId xmlns:a16="http://schemas.microsoft.com/office/drawing/2014/main" id="{1DF22016-8519-4B02-A9B3-5E2CB49C04B3}"/>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398" name="avatar">
          <a:extLst>
            <a:ext uri="{FF2B5EF4-FFF2-40B4-BE49-F238E27FC236}">
              <a16:creationId xmlns:a16="http://schemas.microsoft.com/office/drawing/2014/main" id="{F52BDD53-A44E-4421-BE37-5A2B564A57D0}"/>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399" name="avatar">
          <a:extLst>
            <a:ext uri="{FF2B5EF4-FFF2-40B4-BE49-F238E27FC236}">
              <a16:creationId xmlns:a16="http://schemas.microsoft.com/office/drawing/2014/main" id="{93B1F1B4-DE21-4DB8-9736-117392CBFCC3}"/>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400" name="avatar">
          <a:extLst>
            <a:ext uri="{FF2B5EF4-FFF2-40B4-BE49-F238E27FC236}">
              <a16:creationId xmlns:a16="http://schemas.microsoft.com/office/drawing/2014/main" id="{3808D59D-88F6-46CC-9607-0DB18A764630}"/>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401" name="avatar">
          <a:extLst>
            <a:ext uri="{FF2B5EF4-FFF2-40B4-BE49-F238E27FC236}">
              <a16:creationId xmlns:a16="http://schemas.microsoft.com/office/drawing/2014/main" id="{51F91144-BE97-4D74-B9DF-4342237DB15B}"/>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02" name="avatar">
          <a:extLst>
            <a:ext uri="{FF2B5EF4-FFF2-40B4-BE49-F238E27FC236}">
              <a16:creationId xmlns:a16="http://schemas.microsoft.com/office/drawing/2014/main" id="{02035AA4-249F-4775-85A7-A0D88D58B49E}"/>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403" name="avatar">
          <a:extLst>
            <a:ext uri="{FF2B5EF4-FFF2-40B4-BE49-F238E27FC236}">
              <a16:creationId xmlns:a16="http://schemas.microsoft.com/office/drawing/2014/main" id="{F5923ADE-55A6-4BB3-A585-317691FF7895}"/>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04" name="avatar">
          <a:extLst>
            <a:ext uri="{FF2B5EF4-FFF2-40B4-BE49-F238E27FC236}">
              <a16:creationId xmlns:a16="http://schemas.microsoft.com/office/drawing/2014/main" id="{06D69860-63FB-4AD0-9BC2-A1D64A86825E}"/>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405" name="avatar">
          <a:extLst>
            <a:ext uri="{FF2B5EF4-FFF2-40B4-BE49-F238E27FC236}">
              <a16:creationId xmlns:a16="http://schemas.microsoft.com/office/drawing/2014/main" id="{CB56CCEA-0037-42C3-A160-9E2ECCDF3D86}"/>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06" name="avatar">
          <a:extLst>
            <a:ext uri="{FF2B5EF4-FFF2-40B4-BE49-F238E27FC236}">
              <a16:creationId xmlns:a16="http://schemas.microsoft.com/office/drawing/2014/main" id="{6335E4AD-133A-4CAD-B3EC-26BBD9D3AD62}"/>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407" name="avatar">
          <a:extLst>
            <a:ext uri="{FF2B5EF4-FFF2-40B4-BE49-F238E27FC236}">
              <a16:creationId xmlns:a16="http://schemas.microsoft.com/office/drawing/2014/main" id="{B8C54C2A-3BDA-48E0-9907-77304DB3426A}"/>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408" name="avatar">
          <a:extLst>
            <a:ext uri="{FF2B5EF4-FFF2-40B4-BE49-F238E27FC236}">
              <a16:creationId xmlns:a16="http://schemas.microsoft.com/office/drawing/2014/main" id="{71B308FE-C1B2-4EE1-8F12-E34D90CA7222}"/>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409" name="avatar">
          <a:extLst>
            <a:ext uri="{FF2B5EF4-FFF2-40B4-BE49-F238E27FC236}">
              <a16:creationId xmlns:a16="http://schemas.microsoft.com/office/drawing/2014/main" id="{E9A8966A-7A17-439A-9B80-8F256A5371FC}"/>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10" name="avatar">
          <a:extLst>
            <a:ext uri="{FF2B5EF4-FFF2-40B4-BE49-F238E27FC236}">
              <a16:creationId xmlns:a16="http://schemas.microsoft.com/office/drawing/2014/main" id="{DB2F41B7-034E-42A7-9410-B0FDFCD899F8}"/>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411" name="avatar">
          <a:extLst>
            <a:ext uri="{FF2B5EF4-FFF2-40B4-BE49-F238E27FC236}">
              <a16:creationId xmlns:a16="http://schemas.microsoft.com/office/drawing/2014/main" id="{4880C1BC-15A7-4310-BF11-146FEF4B6F71}"/>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12" name="avatar">
          <a:extLst>
            <a:ext uri="{FF2B5EF4-FFF2-40B4-BE49-F238E27FC236}">
              <a16:creationId xmlns:a16="http://schemas.microsoft.com/office/drawing/2014/main" id="{ACBB062A-8087-4757-8819-E204C7161F1A}"/>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413" name="avatar">
          <a:extLst>
            <a:ext uri="{FF2B5EF4-FFF2-40B4-BE49-F238E27FC236}">
              <a16:creationId xmlns:a16="http://schemas.microsoft.com/office/drawing/2014/main" id="{656C445D-1C43-436E-84F0-FB738C5D926B}"/>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14" name="avatar">
          <a:extLst>
            <a:ext uri="{FF2B5EF4-FFF2-40B4-BE49-F238E27FC236}">
              <a16:creationId xmlns:a16="http://schemas.microsoft.com/office/drawing/2014/main" id="{5C8E92F8-1293-4383-8BF7-0D58AC0D5FC4}"/>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415" name="avatar">
          <a:extLst>
            <a:ext uri="{FF2B5EF4-FFF2-40B4-BE49-F238E27FC236}">
              <a16:creationId xmlns:a16="http://schemas.microsoft.com/office/drawing/2014/main" id="{921442F2-288B-4C69-A601-2B4A75EAEAE7}"/>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416" name="avatar">
          <a:extLst>
            <a:ext uri="{FF2B5EF4-FFF2-40B4-BE49-F238E27FC236}">
              <a16:creationId xmlns:a16="http://schemas.microsoft.com/office/drawing/2014/main" id="{9AAE9FAF-FFAD-4C68-8892-27D0B0C92C98}"/>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417" name="avatar">
          <a:extLst>
            <a:ext uri="{FF2B5EF4-FFF2-40B4-BE49-F238E27FC236}">
              <a16:creationId xmlns:a16="http://schemas.microsoft.com/office/drawing/2014/main" id="{05AE107A-2A18-48AC-BFD1-A1A9550BA97A}"/>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18" name="avatar">
          <a:extLst>
            <a:ext uri="{FF2B5EF4-FFF2-40B4-BE49-F238E27FC236}">
              <a16:creationId xmlns:a16="http://schemas.microsoft.com/office/drawing/2014/main" id="{5E2A0676-7FCD-4106-A469-F181499399F5}"/>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419" name="avatar">
          <a:extLst>
            <a:ext uri="{FF2B5EF4-FFF2-40B4-BE49-F238E27FC236}">
              <a16:creationId xmlns:a16="http://schemas.microsoft.com/office/drawing/2014/main" id="{FD2FBC90-7A6B-4EB8-9BD4-29CCE15F089F}"/>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20" name="avatar">
          <a:extLst>
            <a:ext uri="{FF2B5EF4-FFF2-40B4-BE49-F238E27FC236}">
              <a16:creationId xmlns:a16="http://schemas.microsoft.com/office/drawing/2014/main" id="{E06245DF-C045-4BD7-A98E-DB924B268772}"/>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421" name="avatar">
          <a:extLst>
            <a:ext uri="{FF2B5EF4-FFF2-40B4-BE49-F238E27FC236}">
              <a16:creationId xmlns:a16="http://schemas.microsoft.com/office/drawing/2014/main" id="{46FD3514-9ACE-4CDD-9BC1-BB4E5914854F}"/>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22" name="avatar">
          <a:extLst>
            <a:ext uri="{FF2B5EF4-FFF2-40B4-BE49-F238E27FC236}">
              <a16:creationId xmlns:a16="http://schemas.microsoft.com/office/drawing/2014/main" id="{36A2BD19-63F2-4579-B5F7-B5C1913DB20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423" name="avatar">
          <a:extLst>
            <a:ext uri="{FF2B5EF4-FFF2-40B4-BE49-F238E27FC236}">
              <a16:creationId xmlns:a16="http://schemas.microsoft.com/office/drawing/2014/main" id="{5F6585E6-6E86-4C1B-94A0-6B7F5B397E9F}"/>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424" name="avatar">
          <a:extLst>
            <a:ext uri="{FF2B5EF4-FFF2-40B4-BE49-F238E27FC236}">
              <a16:creationId xmlns:a16="http://schemas.microsoft.com/office/drawing/2014/main" id="{CDCDCE4C-C671-4932-935A-EBA67DBE4F20}"/>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425" name="avatar">
          <a:extLst>
            <a:ext uri="{FF2B5EF4-FFF2-40B4-BE49-F238E27FC236}">
              <a16:creationId xmlns:a16="http://schemas.microsoft.com/office/drawing/2014/main" id="{E569829E-C2BC-4215-87CC-2A756FE35879}"/>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26" name="avatar">
          <a:extLst>
            <a:ext uri="{FF2B5EF4-FFF2-40B4-BE49-F238E27FC236}">
              <a16:creationId xmlns:a16="http://schemas.microsoft.com/office/drawing/2014/main" id="{B2E1F66E-FF3F-4D23-A54A-C39C97BC259D}"/>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427" name="avatar">
          <a:extLst>
            <a:ext uri="{FF2B5EF4-FFF2-40B4-BE49-F238E27FC236}">
              <a16:creationId xmlns:a16="http://schemas.microsoft.com/office/drawing/2014/main" id="{C11435F1-8D02-4FDB-ACA0-C5C405DAAC57}"/>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28" name="avatar">
          <a:extLst>
            <a:ext uri="{FF2B5EF4-FFF2-40B4-BE49-F238E27FC236}">
              <a16:creationId xmlns:a16="http://schemas.microsoft.com/office/drawing/2014/main" id="{E3833735-B987-48B9-AF6F-374ACED0523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429" name="avatar">
          <a:extLst>
            <a:ext uri="{FF2B5EF4-FFF2-40B4-BE49-F238E27FC236}">
              <a16:creationId xmlns:a16="http://schemas.microsoft.com/office/drawing/2014/main" id="{74242335-EB2E-4EAC-B9B4-42B624CA12A2}"/>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30" name="avatar">
          <a:extLst>
            <a:ext uri="{FF2B5EF4-FFF2-40B4-BE49-F238E27FC236}">
              <a16:creationId xmlns:a16="http://schemas.microsoft.com/office/drawing/2014/main" id="{B006ED68-930B-45A8-8211-93C01EE9535C}"/>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431" name="avatar">
          <a:extLst>
            <a:ext uri="{FF2B5EF4-FFF2-40B4-BE49-F238E27FC236}">
              <a16:creationId xmlns:a16="http://schemas.microsoft.com/office/drawing/2014/main" id="{9CE0D13F-06A0-4075-A39D-532EA073227A}"/>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432" name="avatar">
          <a:extLst>
            <a:ext uri="{FF2B5EF4-FFF2-40B4-BE49-F238E27FC236}">
              <a16:creationId xmlns:a16="http://schemas.microsoft.com/office/drawing/2014/main" id="{C3C1FD09-AF53-407C-A32F-A2EA80ADA5DA}"/>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433" name="avatar">
          <a:extLst>
            <a:ext uri="{FF2B5EF4-FFF2-40B4-BE49-F238E27FC236}">
              <a16:creationId xmlns:a16="http://schemas.microsoft.com/office/drawing/2014/main" id="{64BC1839-A591-4CC8-98DE-BBFF18C9AE1A}"/>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34" name="avatar">
          <a:extLst>
            <a:ext uri="{FF2B5EF4-FFF2-40B4-BE49-F238E27FC236}">
              <a16:creationId xmlns:a16="http://schemas.microsoft.com/office/drawing/2014/main" id="{3B466BB3-2019-4A24-A27E-3F703A03455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435" name="avatar">
          <a:extLst>
            <a:ext uri="{FF2B5EF4-FFF2-40B4-BE49-F238E27FC236}">
              <a16:creationId xmlns:a16="http://schemas.microsoft.com/office/drawing/2014/main" id="{ECC63673-B528-4894-8F36-BD3AB7301198}"/>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36" name="avatar">
          <a:extLst>
            <a:ext uri="{FF2B5EF4-FFF2-40B4-BE49-F238E27FC236}">
              <a16:creationId xmlns:a16="http://schemas.microsoft.com/office/drawing/2014/main" id="{880C0DBB-DDC4-4F87-A295-2F9547D81828}"/>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437" name="avatar">
          <a:extLst>
            <a:ext uri="{FF2B5EF4-FFF2-40B4-BE49-F238E27FC236}">
              <a16:creationId xmlns:a16="http://schemas.microsoft.com/office/drawing/2014/main" id="{11B0FF41-D1EC-4E59-A1A5-0E4C05E148A1}"/>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38" name="avatar">
          <a:extLst>
            <a:ext uri="{FF2B5EF4-FFF2-40B4-BE49-F238E27FC236}">
              <a16:creationId xmlns:a16="http://schemas.microsoft.com/office/drawing/2014/main" id="{755BEACC-FF16-470B-B297-954CC25BE734}"/>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439" name="avatar">
          <a:extLst>
            <a:ext uri="{FF2B5EF4-FFF2-40B4-BE49-F238E27FC236}">
              <a16:creationId xmlns:a16="http://schemas.microsoft.com/office/drawing/2014/main" id="{180D34EB-9CC3-47A6-B680-EE80B096C7DA}"/>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440" name="avatar">
          <a:extLst>
            <a:ext uri="{FF2B5EF4-FFF2-40B4-BE49-F238E27FC236}">
              <a16:creationId xmlns:a16="http://schemas.microsoft.com/office/drawing/2014/main" id="{E136696F-E349-4813-A272-8BE640211E7F}"/>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441" name="avatar">
          <a:extLst>
            <a:ext uri="{FF2B5EF4-FFF2-40B4-BE49-F238E27FC236}">
              <a16:creationId xmlns:a16="http://schemas.microsoft.com/office/drawing/2014/main" id="{A6BFF33F-9467-4426-9324-AE0127FF496E}"/>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42" name="avatar">
          <a:extLst>
            <a:ext uri="{FF2B5EF4-FFF2-40B4-BE49-F238E27FC236}">
              <a16:creationId xmlns:a16="http://schemas.microsoft.com/office/drawing/2014/main" id="{442889A6-7AE9-4043-9987-63D75493E48D}"/>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443" name="avatar">
          <a:extLst>
            <a:ext uri="{FF2B5EF4-FFF2-40B4-BE49-F238E27FC236}">
              <a16:creationId xmlns:a16="http://schemas.microsoft.com/office/drawing/2014/main" id="{01EB76AA-E3FC-40D0-8098-16D5724F18FC}"/>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44" name="avatar">
          <a:extLst>
            <a:ext uri="{FF2B5EF4-FFF2-40B4-BE49-F238E27FC236}">
              <a16:creationId xmlns:a16="http://schemas.microsoft.com/office/drawing/2014/main" id="{D5CBB5D5-3BA3-4861-A84C-3089E14D9D8F}"/>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445" name="avatar">
          <a:extLst>
            <a:ext uri="{FF2B5EF4-FFF2-40B4-BE49-F238E27FC236}">
              <a16:creationId xmlns:a16="http://schemas.microsoft.com/office/drawing/2014/main" id="{1C50688B-2543-4634-8216-BA2ABB1A8F94}"/>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46" name="avatar">
          <a:extLst>
            <a:ext uri="{FF2B5EF4-FFF2-40B4-BE49-F238E27FC236}">
              <a16:creationId xmlns:a16="http://schemas.microsoft.com/office/drawing/2014/main" id="{C24FFAD2-B88D-4E97-B1C5-31897C710124}"/>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447" name="avatar">
          <a:extLst>
            <a:ext uri="{FF2B5EF4-FFF2-40B4-BE49-F238E27FC236}">
              <a16:creationId xmlns:a16="http://schemas.microsoft.com/office/drawing/2014/main" id="{C612AFF4-8604-43A6-834E-0FD25E77F065}"/>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448" name="avatar">
          <a:extLst>
            <a:ext uri="{FF2B5EF4-FFF2-40B4-BE49-F238E27FC236}">
              <a16:creationId xmlns:a16="http://schemas.microsoft.com/office/drawing/2014/main" id="{B474DB48-C91A-4A1B-BD18-A37B7D76B929}"/>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449" name="avatar">
          <a:extLst>
            <a:ext uri="{FF2B5EF4-FFF2-40B4-BE49-F238E27FC236}">
              <a16:creationId xmlns:a16="http://schemas.microsoft.com/office/drawing/2014/main" id="{6CDA3244-0FFA-4D98-9F70-BE62FE8940E8}"/>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50" name="avatar">
          <a:extLst>
            <a:ext uri="{FF2B5EF4-FFF2-40B4-BE49-F238E27FC236}">
              <a16:creationId xmlns:a16="http://schemas.microsoft.com/office/drawing/2014/main" id="{A2360C33-6DF0-46EA-B667-F787381774BC}"/>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451" name="avatar">
          <a:extLst>
            <a:ext uri="{FF2B5EF4-FFF2-40B4-BE49-F238E27FC236}">
              <a16:creationId xmlns:a16="http://schemas.microsoft.com/office/drawing/2014/main" id="{BD80EFF2-AF62-4493-B484-5719F5949BEC}"/>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52" name="avatar">
          <a:extLst>
            <a:ext uri="{FF2B5EF4-FFF2-40B4-BE49-F238E27FC236}">
              <a16:creationId xmlns:a16="http://schemas.microsoft.com/office/drawing/2014/main" id="{C124D76C-F580-477A-97CC-3253FD7EED7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453" name="avatar">
          <a:extLst>
            <a:ext uri="{FF2B5EF4-FFF2-40B4-BE49-F238E27FC236}">
              <a16:creationId xmlns:a16="http://schemas.microsoft.com/office/drawing/2014/main" id="{D789F37B-085C-458E-ABE8-8379625E9EB3}"/>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54" name="avatar">
          <a:extLst>
            <a:ext uri="{FF2B5EF4-FFF2-40B4-BE49-F238E27FC236}">
              <a16:creationId xmlns:a16="http://schemas.microsoft.com/office/drawing/2014/main" id="{FEBD7250-2B72-4BE5-9958-CE7046D27A3F}"/>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455" name="avatar">
          <a:extLst>
            <a:ext uri="{FF2B5EF4-FFF2-40B4-BE49-F238E27FC236}">
              <a16:creationId xmlns:a16="http://schemas.microsoft.com/office/drawing/2014/main" id="{1074208D-6AE9-4F96-9886-DFCCE6788C89}"/>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456" name="avatar">
          <a:extLst>
            <a:ext uri="{FF2B5EF4-FFF2-40B4-BE49-F238E27FC236}">
              <a16:creationId xmlns:a16="http://schemas.microsoft.com/office/drawing/2014/main" id="{54FB1666-14C6-477F-9393-DAB39634029E}"/>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457" name="avatar">
          <a:extLst>
            <a:ext uri="{FF2B5EF4-FFF2-40B4-BE49-F238E27FC236}">
              <a16:creationId xmlns:a16="http://schemas.microsoft.com/office/drawing/2014/main" id="{A82082F9-1B9E-4E16-B2CF-6C744F2F0EA2}"/>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58" name="avatar">
          <a:extLst>
            <a:ext uri="{FF2B5EF4-FFF2-40B4-BE49-F238E27FC236}">
              <a16:creationId xmlns:a16="http://schemas.microsoft.com/office/drawing/2014/main" id="{13ABDBB8-3707-4D7E-BB0B-F4B3D6F186D1}"/>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459" name="avatar">
          <a:extLst>
            <a:ext uri="{FF2B5EF4-FFF2-40B4-BE49-F238E27FC236}">
              <a16:creationId xmlns:a16="http://schemas.microsoft.com/office/drawing/2014/main" id="{A8EE9B7B-F699-4F7F-8FE3-4D276C562A58}"/>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60" name="avatar">
          <a:extLst>
            <a:ext uri="{FF2B5EF4-FFF2-40B4-BE49-F238E27FC236}">
              <a16:creationId xmlns:a16="http://schemas.microsoft.com/office/drawing/2014/main" id="{8650C171-92F5-4801-9C7B-6CA0F1BFB424}"/>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461" name="avatar">
          <a:extLst>
            <a:ext uri="{FF2B5EF4-FFF2-40B4-BE49-F238E27FC236}">
              <a16:creationId xmlns:a16="http://schemas.microsoft.com/office/drawing/2014/main" id="{1370E3A5-66D1-41EF-A0D2-3D085E2EFFA4}"/>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62" name="avatar">
          <a:extLst>
            <a:ext uri="{FF2B5EF4-FFF2-40B4-BE49-F238E27FC236}">
              <a16:creationId xmlns:a16="http://schemas.microsoft.com/office/drawing/2014/main" id="{FBEA7749-8D7B-4342-99C9-B2653B2616C1}"/>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463" name="avatar">
          <a:extLst>
            <a:ext uri="{FF2B5EF4-FFF2-40B4-BE49-F238E27FC236}">
              <a16:creationId xmlns:a16="http://schemas.microsoft.com/office/drawing/2014/main" id="{7A1E4341-B0D9-4495-9851-6CF5D3DF251A}"/>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464" name="avatar">
          <a:extLst>
            <a:ext uri="{FF2B5EF4-FFF2-40B4-BE49-F238E27FC236}">
              <a16:creationId xmlns:a16="http://schemas.microsoft.com/office/drawing/2014/main" id="{57E7E28A-9FF2-4F8A-95A5-924B83336D5F}"/>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465" name="avatar">
          <a:extLst>
            <a:ext uri="{FF2B5EF4-FFF2-40B4-BE49-F238E27FC236}">
              <a16:creationId xmlns:a16="http://schemas.microsoft.com/office/drawing/2014/main" id="{FAF133B4-F27B-40EF-8A24-0422F7BD5E5D}"/>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66" name="avatar">
          <a:extLst>
            <a:ext uri="{FF2B5EF4-FFF2-40B4-BE49-F238E27FC236}">
              <a16:creationId xmlns:a16="http://schemas.microsoft.com/office/drawing/2014/main" id="{F75ED79E-F0C4-46BA-A072-AC99FAE6B45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467" name="avatar">
          <a:extLst>
            <a:ext uri="{FF2B5EF4-FFF2-40B4-BE49-F238E27FC236}">
              <a16:creationId xmlns:a16="http://schemas.microsoft.com/office/drawing/2014/main" id="{0E6A2686-939B-46BE-B76F-90232DF83929}"/>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68" name="avatar">
          <a:extLst>
            <a:ext uri="{FF2B5EF4-FFF2-40B4-BE49-F238E27FC236}">
              <a16:creationId xmlns:a16="http://schemas.microsoft.com/office/drawing/2014/main" id="{478A08BE-3981-434C-9B0A-F3A79645B645}"/>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469" name="avatar">
          <a:extLst>
            <a:ext uri="{FF2B5EF4-FFF2-40B4-BE49-F238E27FC236}">
              <a16:creationId xmlns:a16="http://schemas.microsoft.com/office/drawing/2014/main" id="{B4473F0E-547E-472C-8AB0-65510E7FF79B}"/>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70" name="avatar">
          <a:extLst>
            <a:ext uri="{FF2B5EF4-FFF2-40B4-BE49-F238E27FC236}">
              <a16:creationId xmlns:a16="http://schemas.microsoft.com/office/drawing/2014/main" id="{B8C35591-EBA8-4870-B0BD-E79F7EDD6FC3}"/>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471" name="avatar">
          <a:extLst>
            <a:ext uri="{FF2B5EF4-FFF2-40B4-BE49-F238E27FC236}">
              <a16:creationId xmlns:a16="http://schemas.microsoft.com/office/drawing/2014/main" id="{9462891A-92C6-4E35-873C-CB4B486FBECE}"/>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472" name="avatar">
          <a:extLst>
            <a:ext uri="{FF2B5EF4-FFF2-40B4-BE49-F238E27FC236}">
              <a16:creationId xmlns:a16="http://schemas.microsoft.com/office/drawing/2014/main" id="{E6DEEACA-4C81-461C-BA89-EA11937796F1}"/>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473" name="avatar">
          <a:extLst>
            <a:ext uri="{FF2B5EF4-FFF2-40B4-BE49-F238E27FC236}">
              <a16:creationId xmlns:a16="http://schemas.microsoft.com/office/drawing/2014/main" id="{DBC38B32-627E-4339-9C92-C7AB429ED434}"/>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74" name="avatar">
          <a:extLst>
            <a:ext uri="{FF2B5EF4-FFF2-40B4-BE49-F238E27FC236}">
              <a16:creationId xmlns:a16="http://schemas.microsoft.com/office/drawing/2014/main" id="{C09E4392-E009-4911-9926-C36ECF9A42A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475" name="avatar">
          <a:extLst>
            <a:ext uri="{FF2B5EF4-FFF2-40B4-BE49-F238E27FC236}">
              <a16:creationId xmlns:a16="http://schemas.microsoft.com/office/drawing/2014/main" id="{DDA1BA5F-FE7C-434C-BC64-153524D2F196}"/>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76" name="avatar">
          <a:extLst>
            <a:ext uri="{FF2B5EF4-FFF2-40B4-BE49-F238E27FC236}">
              <a16:creationId xmlns:a16="http://schemas.microsoft.com/office/drawing/2014/main" id="{6B4F23D6-E508-4485-9328-1B45C480AB55}"/>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477" name="avatar">
          <a:extLst>
            <a:ext uri="{FF2B5EF4-FFF2-40B4-BE49-F238E27FC236}">
              <a16:creationId xmlns:a16="http://schemas.microsoft.com/office/drawing/2014/main" id="{F3258100-4D50-439C-96F8-3E751C915A25}"/>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78" name="avatar">
          <a:extLst>
            <a:ext uri="{FF2B5EF4-FFF2-40B4-BE49-F238E27FC236}">
              <a16:creationId xmlns:a16="http://schemas.microsoft.com/office/drawing/2014/main" id="{606A4BD8-EAE1-42E8-B1DD-F406B4F2242B}"/>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479" name="avatar">
          <a:extLst>
            <a:ext uri="{FF2B5EF4-FFF2-40B4-BE49-F238E27FC236}">
              <a16:creationId xmlns:a16="http://schemas.microsoft.com/office/drawing/2014/main" id="{1B369E3A-3EE7-4EC1-B3B8-8B4374336B13}"/>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480" name="avatar">
          <a:extLst>
            <a:ext uri="{FF2B5EF4-FFF2-40B4-BE49-F238E27FC236}">
              <a16:creationId xmlns:a16="http://schemas.microsoft.com/office/drawing/2014/main" id="{B0D05001-8C84-4358-A2F2-624016501FC6}"/>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481" name="avatar">
          <a:extLst>
            <a:ext uri="{FF2B5EF4-FFF2-40B4-BE49-F238E27FC236}">
              <a16:creationId xmlns:a16="http://schemas.microsoft.com/office/drawing/2014/main" id="{3866426F-F708-4D35-874F-C9C2F6D3CD8D}"/>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82" name="avatar">
          <a:extLst>
            <a:ext uri="{FF2B5EF4-FFF2-40B4-BE49-F238E27FC236}">
              <a16:creationId xmlns:a16="http://schemas.microsoft.com/office/drawing/2014/main" id="{18FF1724-F74E-4CA3-B2A7-16D54276AD32}"/>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483" name="avatar">
          <a:extLst>
            <a:ext uri="{FF2B5EF4-FFF2-40B4-BE49-F238E27FC236}">
              <a16:creationId xmlns:a16="http://schemas.microsoft.com/office/drawing/2014/main" id="{9BFD5A68-873B-46F6-AF16-8370FF2C9097}"/>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84" name="avatar">
          <a:extLst>
            <a:ext uri="{FF2B5EF4-FFF2-40B4-BE49-F238E27FC236}">
              <a16:creationId xmlns:a16="http://schemas.microsoft.com/office/drawing/2014/main" id="{6569552B-E200-4D12-835D-9FE8257769A5}"/>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485" name="avatar">
          <a:extLst>
            <a:ext uri="{FF2B5EF4-FFF2-40B4-BE49-F238E27FC236}">
              <a16:creationId xmlns:a16="http://schemas.microsoft.com/office/drawing/2014/main" id="{DFCEB62A-1CA3-4FAE-816B-AD97E493668B}"/>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86" name="avatar">
          <a:extLst>
            <a:ext uri="{FF2B5EF4-FFF2-40B4-BE49-F238E27FC236}">
              <a16:creationId xmlns:a16="http://schemas.microsoft.com/office/drawing/2014/main" id="{CFF8FA0D-E07F-4480-BF66-A91996B3283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487" name="avatar">
          <a:extLst>
            <a:ext uri="{FF2B5EF4-FFF2-40B4-BE49-F238E27FC236}">
              <a16:creationId xmlns:a16="http://schemas.microsoft.com/office/drawing/2014/main" id="{11D1BF02-6FBA-40DA-B908-A44517855449}"/>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488" name="avatar">
          <a:extLst>
            <a:ext uri="{FF2B5EF4-FFF2-40B4-BE49-F238E27FC236}">
              <a16:creationId xmlns:a16="http://schemas.microsoft.com/office/drawing/2014/main" id="{8838A8E7-FBE6-403F-BAC3-C80CDF21C5FE}"/>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489" name="avatar">
          <a:extLst>
            <a:ext uri="{FF2B5EF4-FFF2-40B4-BE49-F238E27FC236}">
              <a16:creationId xmlns:a16="http://schemas.microsoft.com/office/drawing/2014/main" id="{326951FA-6800-41E1-9358-AC92225C39E7}"/>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90" name="avatar">
          <a:extLst>
            <a:ext uri="{FF2B5EF4-FFF2-40B4-BE49-F238E27FC236}">
              <a16:creationId xmlns:a16="http://schemas.microsoft.com/office/drawing/2014/main" id="{7F8773E4-E3E7-40A5-9EBA-BCC78D61D21F}"/>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491" name="avatar">
          <a:extLst>
            <a:ext uri="{FF2B5EF4-FFF2-40B4-BE49-F238E27FC236}">
              <a16:creationId xmlns:a16="http://schemas.microsoft.com/office/drawing/2014/main" id="{111C51AF-935F-43DB-9090-B290F6DC1D5E}"/>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92" name="avatar">
          <a:extLst>
            <a:ext uri="{FF2B5EF4-FFF2-40B4-BE49-F238E27FC236}">
              <a16:creationId xmlns:a16="http://schemas.microsoft.com/office/drawing/2014/main" id="{3AC8136A-4BE7-421D-8DEC-89197D0389D0}"/>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493" name="avatar">
          <a:extLst>
            <a:ext uri="{FF2B5EF4-FFF2-40B4-BE49-F238E27FC236}">
              <a16:creationId xmlns:a16="http://schemas.microsoft.com/office/drawing/2014/main" id="{4FEC6C16-7442-4CCD-9A6D-17A70E125215}"/>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94" name="avatar">
          <a:extLst>
            <a:ext uri="{FF2B5EF4-FFF2-40B4-BE49-F238E27FC236}">
              <a16:creationId xmlns:a16="http://schemas.microsoft.com/office/drawing/2014/main" id="{34712A8C-C9A9-4327-9AC0-0006DE0535E1}"/>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495" name="avatar">
          <a:extLst>
            <a:ext uri="{FF2B5EF4-FFF2-40B4-BE49-F238E27FC236}">
              <a16:creationId xmlns:a16="http://schemas.microsoft.com/office/drawing/2014/main" id="{630294B3-D4EE-41F5-9E36-74DC8021916E}"/>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496" name="avatar">
          <a:extLst>
            <a:ext uri="{FF2B5EF4-FFF2-40B4-BE49-F238E27FC236}">
              <a16:creationId xmlns:a16="http://schemas.microsoft.com/office/drawing/2014/main" id="{1E2C209C-A380-418F-A414-0B1216071236}"/>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497" name="avatar">
          <a:extLst>
            <a:ext uri="{FF2B5EF4-FFF2-40B4-BE49-F238E27FC236}">
              <a16:creationId xmlns:a16="http://schemas.microsoft.com/office/drawing/2014/main" id="{AB267836-357F-4DF4-8C37-9B30FDAA0146}"/>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98" name="avatar">
          <a:extLst>
            <a:ext uri="{FF2B5EF4-FFF2-40B4-BE49-F238E27FC236}">
              <a16:creationId xmlns:a16="http://schemas.microsoft.com/office/drawing/2014/main" id="{173D0A4D-A3C0-485F-B242-58FDFED1A514}"/>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499" name="avatar">
          <a:extLst>
            <a:ext uri="{FF2B5EF4-FFF2-40B4-BE49-F238E27FC236}">
              <a16:creationId xmlns:a16="http://schemas.microsoft.com/office/drawing/2014/main" id="{B8524674-B64D-42AD-A27E-356FB70403F6}"/>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00" name="avatar">
          <a:extLst>
            <a:ext uri="{FF2B5EF4-FFF2-40B4-BE49-F238E27FC236}">
              <a16:creationId xmlns:a16="http://schemas.microsoft.com/office/drawing/2014/main" id="{BE16BB05-3EC2-4910-8AF7-D068BF95D115}"/>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501" name="avatar">
          <a:extLst>
            <a:ext uri="{FF2B5EF4-FFF2-40B4-BE49-F238E27FC236}">
              <a16:creationId xmlns:a16="http://schemas.microsoft.com/office/drawing/2014/main" id="{C8F02173-57F8-4520-8205-FCF92CEF17ED}"/>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02" name="avatar">
          <a:extLst>
            <a:ext uri="{FF2B5EF4-FFF2-40B4-BE49-F238E27FC236}">
              <a16:creationId xmlns:a16="http://schemas.microsoft.com/office/drawing/2014/main" id="{D2062C93-3A79-4EEB-A4B0-0C8953E47F1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503" name="avatar">
          <a:extLst>
            <a:ext uri="{FF2B5EF4-FFF2-40B4-BE49-F238E27FC236}">
              <a16:creationId xmlns:a16="http://schemas.microsoft.com/office/drawing/2014/main" id="{D15DA738-4338-4E3E-AA83-DAFB924350CB}"/>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504" name="avatar">
          <a:extLst>
            <a:ext uri="{FF2B5EF4-FFF2-40B4-BE49-F238E27FC236}">
              <a16:creationId xmlns:a16="http://schemas.microsoft.com/office/drawing/2014/main" id="{B4BD4F89-F25B-4B0C-A4FD-4896244D4452}"/>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505" name="avatar">
          <a:extLst>
            <a:ext uri="{FF2B5EF4-FFF2-40B4-BE49-F238E27FC236}">
              <a16:creationId xmlns:a16="http://schemas.microsoft.com/office/drawing/2014/main" id="{75BEC76B-BDAD-4B31-852C-5844BDB51B2B}"/>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06" name="avatar">
          <a:extLst>
            <a:ext uri="{FF2B5EF4-FFF2-40B4-BE49-F238E27FC236}">
              <a16:creationId xmlns:a16="http://schemas.microsoft.com/office/drawing/2014/main" id="{9353992E-2018-4993-8842-6C59E6BDB1FE}"/>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507" name="avatar">
          <a:extLst>
            <a:ext uri="{FF2B5EF4-FFF2-40B4-BE49-F238E27FC236}">
              <a16:creationId xmlns:a16="http://schemas.microsoft.com/office/drawing/2014/main" id="{007B21FE-DDC4-4E5B-B843-9C9F1659701D}"/>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08" name="avatar">
          <a:extLst>
            <a:ext uri="{FF2B5EF4-FFF2-40B4-BE49-F238E27FC236}">
              <a16:creationId xmlns:a16="http://schemas.microsoft.com/office/drawing/2014/main" id="{13AA524B-EEA1-4E70-B99C-6E66A8B9247A}"/>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509" name="avatar">
          <a:extLst>
            <a:ext uri="{FF2B5EF4-FFF2-40B4-BE49-F238E27FC236}">
              <a16:creationId xmlns:a16="http://schemas.microsoft.com/office/drawing/2014/main" id="{24534AD4-0E1B-43C2-B8E9-AB62D1576E12}"/>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10" name="avatar">
          <a:extLst>
            <a:ext uri="{FF2B5EF4-FFF2-40B4-BE49-F238E27FC236}">
              <a16:creationId xmlns:a16="http://schemas.microsoft.com/office/drawing/2014/main" id="{F5CC284D-9D1D-468C-875D-1577793A336D}"/>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511" name="avatar">
          <a:extLst>
            <a:ext uri="{FF2B5EF4-FFF2-40B4-BE49-F238E27FC236}">
              <a16:creationId xmlns:a16="http://schemas.microsoft.com/office/drawing/2014/main" id="{F8720C90-9D0C-4289-BA23-EE6A32DB456F}"/>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512" name="avatar">
          <a:extLst>
            <a:ext uri="{FF2B5EF4-FFF2-40B4-BE49-F238E27FC236}">
              <a16:creationId xmlns:a16="http://schemas.microsoft.com/office/drawing/2014/main" id="{97D4124C-EA38-4793-8B0E-C2D7AC47557B}"/>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513" name="avatar">
          <a:extLst>
            <a:ext uri="{FF2B5EF4-FFF2-40B4-BE49-F238E27FC236}">
              <a16:creationId xmlns:a16="http://schemas.microsoft.com/office/drawing/2014/main" id="{BCA3B7B6-71F3-404E-B620-5CCD76E32BFA}"/>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14" name="avatar">
          <a:extLst>
            <a:ext uri="{FF2B5EF4-FFF2-40B4-BE49-F238E27FC236}">
              <a16:creationId xmlns:a16="http://schemas.microsoft.com/office/drawing/2014/main" id="{FFB332C6-65FF-4BB5-A411-0EDEBAAF2D4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515" name="avatar">
          <a:extLst>
            <a:ext uri="{FF2B5EF4-FFF2-40B4-BE49-F238E27FC236}">
              <a16:creationId xmlns:a16="http://schemas.microsoft.com/office/drawing/2014/main" id="{32D940EA-C011-4409-BF3D-A243F123B44E}"/>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16" name="avatar">
          <a:extLst>
            <a:ext uri="{FF2B5EF4-FFF2-40B4-BE49-F238E27FC236}">
              <a16:creationId xmlns:a16="http://schemas.microsoft.com/office/drawing/2014/main" id="{0282E191-3D4E-4346-B1A8-AD033D494AB5}"/>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517" name="avatar">
          <a:extLst>
            <a:ext uri="{FF2B5EF4-FFF2-40B4-BE49-F238E27FC236}">
              <a16:creationId xmlns:a16="http://schemas.microsoft.com/office/drawing/2014/main" id="{7FCF7678-9F75-470B-A442-A1A8DB60EA13}"/>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18" name="avatar">
          <a:extLst>
            <a:ext uri="{FF2B5EF4-FFF2-40B4-BE49-F238E27FC236}">
              <a16:creationId xmlns:a16="http://schemas.microsoft.com/office/drawing/2014/main" id="{7CC9E4F3-75AB-48FA-9F95-167BD2504BE5}"/>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519" name="avatar">
          <a:extLst>
            <a:ext uri="{FF2B5EF4-FFF2-40B4-BE49-F238E27FC236}">
              <a16:creationId xmlns:a16="http://schemas.microsoft.com/office/drawing/2014/main" id="{5E698DB0-8D0D-48A1-9E2D-5E94D89D2D01}"/>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520" name="avatar">
          <a:extLst>
            <a:ext uri="{FF2B5EF4-FFF2-40B4-BE49-F238E27FC236}">
              <a16:creationId xmlns:a16="http://schemas.microsoft.com/office/drawing/2014/main" id="{6EC6F84C-73B0-4673-B287-7BAA1A2773D2}"/>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521" name="avatar">
          <a:extLst>
            <a:ext uri="{FF2B5EF4-FFF2-40B4-BE49-F238E27FC236}">
              <a16:creationId xmlns:a16="http://schemas.microsoft.com/office/drawing/2014/main" id="{279D62B5-29C7-4542-B09C-5F046C6C70D5}"/>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22" name="avatar">
          <a:extLst>
            <a:ext uri="{FF2B5EF4-FFF2-40B4-BE49-F238E27FC236}">
              <a16:creationId xmlns:a16="http://schemas.microsoft.com/office/drawing/2014/main" id="{12B85013-9552-4D0C-8898-61500E5F242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523" name="avatar">
          <a:extLst>
            <a:ext uri="{FF2B5EF4-FFF2-40B4-BE49-F238E27FC236}">
              <a16:creationId xmlns:a16="http://schemas.microsoft.com/office/drawing/2014/main" id="{49D70869-A0FB-49C8-B8AB-CBBA8507A0E6}"/>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24" name="avatar">
          <a:extLst>
            <a:ext uri="{FF2B5EF4-FFF2-40B4-BE49-F238E27FC236}">
              <a16:creationId xmlns:a16="http://schemas.microsoft.com/office/drawing/2014/main" id="{37BA35CC-D183-4C36-8CA1-95FA24ED13AB}"/>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525" name="avatar">
          <a:extLst>
            <a:ext uri="{FF2B5EF4-FFF2-40B4-BE49-F238E27FC236}">
              <a16:creationId xmlns:a16="http://schemas.microsoft.com/office/drawing/2014/main" id="{6A7E777B-AFD7-4858-89E6-B28C30D0FB77}"/>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26" name="avatar">
          <a:extLst>
            <a:ext uri="{FF2B5EF4-FFF2-40B4-BE49-F238E27FC236}">
              <a16:creationId xmlns:a16="http://schemas.microsoft.com/office/drawing/2014/main" id="{432C1332-14AA-47A0-94D8-E9417DFD3F8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527" name="avatar">
          <a:extLst>
            <a:ext uri="{FF2B5EF4-FFF2-40B4-BE49-F238E27FC236}">
              <a16:creationId xmlns:a16="http://schemas.microsoft.com/office/drawing/2014/main" id="{1082CDDA-0747-426A-A086-A0B116D41063}"/>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528" name="avatar">
          <a:extLst>
            <a:ext uri="{FF2B5EF4-FFF2-40B4-BE49-F238E27FC236}">
              <a16:creationId xmlns:a16="http://schemas.microsoft.com/office/drawing/2014/main" id="{B40B981C-C894-49F7-9376-B43D51872A9D}"/>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529" name="avatar">
          <a:extLst>
            <a:ext uri="{FF2B5EF4-FFF2-40B4-BE49-F238E27FC236}">
              <a16:creationId xmlns:a16="http://schemas.microsoft.com/office/drawing/2014/main" id="{A9DDE363-3417-4C1D-970D-2ED2CABB7414}"/>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30" name="avatar">
          <a:extLst>
            <a:ext uri="{FF2B5EF4-FFF2-40B4-BE49-F238E27FC236}">
              <a16:creationId xmlns:a16="http://schemas.microsoft.com/office/drawing/2014/main" id="{2E1E724E-C4CA-4E49-B9D1-EF535192B981}"/>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531" name="avatar">
          <a:extLst>
            <a:ext uri="{FF2B5EF4-FFF2-40B4-BE49-F238E27FC236}">
              <a16:creationId xmlns:a16="http://schemas.microsoft.com/office/drawing/2014/main" id="{FEBF2F8D-AE77-4B97-9588-013BC55024DB}"/>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32" name="avatar">
          <a:extLst>
            <a:ext uri="{FF2B5EF4-FFF2-40B4-BE49-F238E27FC236}">
              <a16:creationId xmlns:a16="http://schemas.microsoft.com/office/drawing/2014/main" id="{A048B26F-DF40-4A96-BEBE-ABD4752B438E}"/>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282893"/>
    <xdr:sp macro="" textlink="">
      <xdr:nvSpPr>
        <xdr:cNvPr id="67533" name="avatar">
          <a:extLst>
            <a:ext uri="{FF2B5EF4-FFF2-40B4-BE49-F238E27FC236}">
              <a16:creationId xmlns:a16="http://schemas.microsoft.com/office/drawing/2014/main" id="{E50B0E86-F6FE-4598-B250-1D8C5063BA35}"/>
            </a:ext>
          </a:extLst>
        </xdr:cNvPr>
        <xdr:cNvSpPr>
          <a:spLocks noChangeAspect="1" noChangeArrowheads="1"/>
        </xdr:cNvSpPr>
      </xdr:nvSpPr>
      <xdr:spPr bwMode="auto">
        <a:xfrm>
          <a:off x="4695825" y="1143000"/>
          <a:ext cx="304800" cy="28289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83527"/>
    <xdr:sp macro="" textlink="">
      <xdr:nvSpPr>
        <xdr:cNvPr id="67534" name="avatar">
          <a:extLst>
            <a:ext uri="{FF2B5EF4-FFF2-40B4-BE49-F238E27FC236}">
              <a16:creationId xmlns:a16="http://schemas.microsoft.com/office/drawing/2014/main" id="{E915C984-C9F4-4BF5-B8BD-DC5150915A2D}"/>
            </a:ext>
          </a:extLst>
        </xdr:cNvPr>
        <xdr:cNvSpPr>
          <a:spLocks noChangeAspect="1" noChangeArrowheads="1"/>
        </xdr:cNvSpPr>
      </xdr:nvSpPr>
      <xdr:spPr bwMode="auto">
        <a:xfrm>
          <a:off x="0" y="1143000"/>
          <a:ext cx="304800" cy="28352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35" name="avatar">
          <a:extLst>
            <a:ext uri="{FF2B5EF4-FFF2-40B4-BE49-F238E27FC236}">
              <a16:creationId xmlns:a16="http://schemas.microsoft.com/office/drawing/2014/main" id="{5D9802DC-0773-4EC5-9CAA-DEDF5ACD901C}"/>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284162"/>
    <xdr:sp macro="" textlink="">
      <xdr:nvSpPr>
        <xdr:cNvPr id="67536" name="avatar">
          <a:extLst>
            <a:ext uri="{FF2B5EF4-FFF2-40B4-BE49-F238E27FC236}">
              <a16:creationId xmlns:a16="http://schemas.microsoft.com/office/drawing/2014/main" id="{FBAA99A0-48C2-4F99-9158-8E452CEA316B}"/>
            </a:ext>
          </a:extLst>
        </xdr:cNvPr>
        <xdr:cNvSpPr>
          <a:spLocks noChangeAspect="1" noChangeArrowheads="1"/>
        </xdr:cNvSpPr>
      </xdr:nvSpPr>
      <xdr:spPr bwMode="auto">
        <a:xfrm>
          <a:off x="4695825" y="1143000"/>
          <a:ext cx="304800" cy="28416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84162"/>
    <xdr:sp macro="" textlink="">
      <xdr:nvSpPr>
        <xdr:cNvPr id="67537" name="avatar">
          <a:extLst>
            <a:ext uri="{FF2B5EF4-FFF2-40B4-BE49-F238E27FC236}">
              <a16:creationId xmlns:a16="http://schemas.microsoft.com/office/drawing/2014/main" id="{523E9F38-164C-49E5-82C4-47D2D68E4703}"/>
            </a:ext>
          </a:extLst>
        </xdr:cNvPr>
        <xdr:cNvSpPr>
          <a:spLocks noChangeAspect="1" noChangeArrowheads="1"/>
        </xdr:cNvSpPr>
      </xdr:nvSpPr>
      <xdr:spPr bwMode="auto">
        <a:xfrm>
          <a:off x="0" y="1143000"/>
          <a:ext cx="304800" cy="28416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295274"/>
    <xdr:sp macro="" textlink="">
      <xdr:nvSpPr>
        <xdr:cNvPr id="67538" name="avatar">
          <a:extLst>
            <a:ext uri="{FF2B5EF4-FFF2-40B4-BE49-F238E27FC236}">
              <a16:creationId xmlns:a16="http://schemas.microsoft.com/office/drawing/2014/main" id="{22E346DD-3E4E-4E87-9DCD-EA746E6033CB}"/>
            </a:ext>
          </a:extLst>
        </xdr:cNvPr>
        <xdr:cNvSpPr>
          <a:spLocks noChangeAspect="1" noChangeArrowheads="1"/>
        </xdr:cNvSpPr>
      </xdr:nvSpPr>
      <xdr:spPr bwMode="auto">
        <a:xfrm>
          <a:off x="4695825"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539" name="avatar">
          <a:extLst>
            <a:ext uri="{FF2B5EF4-FFF2-40B4-BE49-F238E27FC236}">
              <a16:creationId xmlns:a16="http://schemas.microsoft.com/office/drawing/2014/main" id="{DD4E3909-1E10-4390-969E-3CCAE8B8379A}"/>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279111"/>
    <xdr:sp macro="" textlink="">
      <xdr:nvSpPr>
        <xdr:cNvPr id="67540" name="avatar">
          <a:extLst>
            <a:ext uri="{FF2B5EF4-FFF2-40B4-BE49-F238E27FC236}">
              <a16:creationId xmlns:a16="http://schemas.microsoft.com/office/drawing/2014/main" id="{2AEA9D8D-45C6-41C7-AE68-7B3585F77C86}"/>
            </a:ext>
          </a:extLst>
        </xdr:cNvPr>
        <xdr:cNvSpPr>
          <a:spLocks noChangeAspect="1" noChangeArrowheads="1"/>
        </xdr:cNvSpPr>
      </xdr:nvSpPr>
      <xdr:spPr bwMode="auto">
        <a:xfrm>
          <a:off x="4695825" y="1143000"/>
          <a:ext cx="304800" cy="27911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83527"/>
    <xdr:sp macro="" textlink="">
      <xdr:nvSpPr>
        <xdr:cNvPr id="67541" name="avatar">
          <a:extLst>
            <a:ext uri="{FF2B5EF4-FFF2-40B4-BE49-F238E27FC236}">
              <a16:creationId xmlns:a16="http://schemas.microsoft.com/office/drawing/2014/main" id="{F1B2679A-843F-42B2-AA34-1A99F5659AC1}"/>
            </a:ext>
          </a:extLst>
        </xdr:cNvPr>
        <xdr:cNvSpPr>
          <a:spLocks noChangeAspect="1" noChangeArrowheads="1"/>
        </xdr:cNvSpPr>
      </xdr:nvSpPr>
      <xdr:spPr bwMode="auto">
        <a:xfrm>
          <a:off x="0" y="1143000"/>
          <a:ext cx="304800" cy="28352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42" name="avatar">
          <a:extLst>
            <a:ext uri="{FF2B5EF4-FFF2-40B4-BE49-F238E27FC236}">
              <a16:creationId xmlns:a16="http://schemas.microsoft.com/office/drawing/2014/main" id="{EBBD695F-FFA6-45FF-9CDB-1E2F609715BA}"/>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307686"/>
    <xdr:sp macro="" textlink="">
      <xdr:nvSpPr>
        <xdr:cNvPr id="67543" name="avatar">
          <a:extLst>
            <a:ext uri="{FF2B5EF4-FFF2-40B4-BE49-F238E27FC236}">
              <a16:creationId xmlns:a16="http://schemas.microsoft.com/office/drawing/2014/main" id="{6DB07B66-DCC3-40F5-BE40-3BA4E17F8896}"/>
            </a:ext>
          </a:extLst>
        </xdr:cNvPr>
        <xdr:cNvSpPr>
          <a:spLocks noChangeAspect="1" noChangeArrowheads="1"/>
        </xdr:cNvSpPr>
      </xdr:nvSpPr>
      <xdr:spPr bwMode="auto">
        <a:xfrm>
          <a:off x="4695825" y="1143000"/>
          <a:ext cx="304800" cy="30768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83527"/>
    <xdr:sp macro="" textlink="">
      <xdr:nvSpPr>
        <xdr:cNvPr id="67544" name="avatar">
          <a:extLst>
            <a:ext uri="{FF2B5EF4-FFF2-40B4-BE49-F238E27FC236}">
              <a16:creationId xmlns:a16="http://schemas.microsoft.com/office/drawing/2014/main" id="{DE6AD5E4-FECE-420D-AA30-80B74C50754A}"/>
            </a:ext>
          </a:extLst>
        </xdr:cNvPr>
        <xdr:cNvSpPr>
          <a:spLocks noChangeAspect="1" noChangeArrowheads="1"/>
        </xdr:cNvSpPr>
      </xdr:nvSpPr>
      <xdr:spPr bwMode="auto">
        <a:xfrm>
          <a:off x="0" y="1143000"/>
          <a:ext cx="304800" cy="28352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45" name="avatar">
          <a:extLst>
            <a:ext uri="{FF2B5EF4-FFF2-40B4-BE49-F238E27FC236}">
              <a16:creationId xmlns:a16="http://schemas.microsoft.com/office/drawing/2014/main" id="{103E92D8-016C-48FB-92CB-A80977B110E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311150"/>
    <xdr:sp macro="" textlink="">
      <xdr:nvSpPr>
        <xdr:cNvPr id="67546" name="avatar">
          <a:extLst>
            <a:ext uri="{FF2B5EF4-FFF2-40B4-BE49-F238E27FC236}">
              <a16:creationId xmlns:a16="http://schemas.microsoft.com/office/drawing/2014/main" id="{7388F9D1-16F9-42AE-A975-406F69A25A64}"/>
            </a:ext>
          </a:extLst>
        </xdr:cNvPr>
        <xdr:cNvSpPr>
          <a:spLocks noChangeAspect="1" noChangeArrowheads="1"/>
        </xdr:cNvSpPr>
      </xdr:nvSpPr>
      <xdr:spPr bwMode="auto">
        <a:xfrm>
          <a:off x="4695825" y="1143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6704"/>
    <xdr:sp macro="" textlink="">
      <xdr:nvSpPr>
        <xdr:cNvPr id="67547" name="avatar">
          <a:extLst>
            <a:ext uri="{FF2B5EF4-FFF2-40B4-BE49-F238E27FC236}">
              <a16:creationId xmlns:a16="http://schemas.microsoft.com/office/drawing/2014/main" id="{B2A4D237-9CC5-4B50-8D0C-F839993EF15D}"/>
            </a:ext>
          </a:extLst>
        </xdr:cNvPr>
        <xdr:cNvSpPr>
          <a:spLocks noChangeAspect="1" noChangeArrowheads="1"/>
        </xdr:cNvSpPr>
      </xdr:nvSpPr>
      <xdr:spPr bwMode="auto">
        <a:xfrm>
          <a:off x="0" y="1143000"/>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48" name="avatar">
          <a:extLst>
            <a:ext uri="{FF2B5EF4-FFF2-40B4-BE49-F238E27FC236}">
              <a16:creationId xmlns:a16="http://schemas.microsoft.com/office/drawing/2014/main" id="{F4B5B581-FC2B-4F2C-9936-23AC441BF42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307974"/>
    <xdr:sp macro="" textlink="">
      <xdr:nvSpPr>
        <xdr:cNvPr id="67549" name="avatar">
          <a:extLst>
            <a:ext uri="{FF2B5EF4-FFF2-40B4-BE49-F238E27FC236}">
              <a16:creationId xmlns:a16="http://schemas.microsoft.com/office/drawing/2014/main" id="{46ED2843-52ED-4D87-B902-CA09F6968881}"/>
            </a:ext>
          </a:extLst>
        </xdr:cNvPr>
        <xdr:cNvSpPr>
          <a:spLocks noChangeAspect="1" noChangeArrowheads="1"/>
        </xdr:cNvSpPr>
      </xdr:nvSpPr>
      <xdr:spPr bwMode="auto">
        <a:xfrm>
          <a:off x="4695825" y="1143000"/>
          <a:ext cx="304800" cy="3079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7974"/>
    <xdr:sp macro="" textlink="">
      <xdr:nvSpPr>
        <xdr:cNvPr id="67550" name="avatar">
          <a:extLst>
            <a:ext uri="{FF2B5EF4-FFF2-40B4-BE49-F238E27FC236}">
              <a16:creationId xmlns:a16="http://schemas.microsoft.com/office/drawing/2014/main" id="{20B57E70-00FA-4B1D-9F21-5B123EDC4BCA}"/>
            </a:ext>
          </a:extLst>
        </xdr:cNvPr>
        <xdr:cNvSpPr>
          <a:spLocks noChangeAspect="1" noChangeArrowheads="1"/>
        </xdr:cNvSpPr>
      </xdr:nvSpPr>
      <xdr:spPr bwMode="auto">
        <a:xfrm>
          <a:off x="0" y="1143000"/>
          <a:ext cx="304800" cy="3079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295274"/>
    <xdr:sp macro="" textlink="">
      <xdr:nvSpPr>
        <xdr:cNvPr id="67551" name="avatar">
          <a:extLst>
            <a:ext uri="{FF2B5EF4-FFF2-40B4-BE49-F238E27FC236}">
              <a16:creationId xmlns:a16="http://schemas.microsoft.com/office/drawing/2014/main" id="{B82D1322-E0E8-4323-8299-E656B7E4F3D9}"/>
            </a:ext>
          </a:extLst>
        </xdr:cNvPr>
        <xdr:cNvSpPr>
          <a:spLocks noChangeAspect="1" noChangeArrowheads="1"/>
        </xdr:cNvSpPr>
      </xdr:nvSpPr>
      <xdr:spPr bwMode="auto">
        <a:xfrm>
          <a:off x="4695825"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552" name="avatar">
          <a:extLst>
            <a:ext uri="{FF2B5EF4-FFF2-40B4-BE49-F238E27FC236}">
              <a16:creationId xmlns:a16="http://schemas.microsoft.com/office/drawing/2014/main" id="{16B1AFF4-0A81-401F-A1ED-2B6785608743}"/>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315623"/>
    <xdr:sp macro="" textlink="">
      <xdr:nvSpPr>
        <xdr:cNvPr id="67553" name="avatar">
          <a:extLst>
            <a:ext uri="{FF2B5EF4-FFF2-40B4-BE49-F238E27FC236}">
              <a16:creationId xmlns:a16="http://schemas.microsoft.com/office/drawing/2014/main" id="{9CC97323-603F-46D1-A03D-B76FAA2AEA09}"/>
            </a:ext>
          </a:extLst>
        </xdr:cNvPr>
        <xdr:cNvSpPr>
          <a:spLocks noChangeAspect="1" noChangeArrowheads="1"/>
        </xdr:cNvSpPr>
      </xdr:nvSpPr>
      <xdr:spPr bwMode="auto">
        <a:xfrm>
          <a:off x="4695825" y="1143000"/>
          <a:ext cx="304800" cy="3156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6704"/>
    <xdr:sp macro="" textlink="">
      <xdr:nvSpPr>
        <xdr:cNvPr id="67554" name="avatar">
          <a:extLst>
            <a:ext uri="{FF2B5EF4-FFF2-40B4-BE49-F238E27FC236}">
              <a16:creationId xmlns:a16="http://schemas.microsoft.com/office/drawing/2014/main" id="{1C86A9BB-0733-4CA7-BB01-71F48B0B3F49}"/>
            </a:ext>
          </a:extLst>
        </xdr:cNvPr>
        <xdr:cNvSpPr>
          <a:spLocks noChangeAspect="1" noChangeArrowheads="1"/>
        </xdr:cNvSpPr>
      </xdr:nvSpPr>
      <xdr:spPr bwMode="auto">
        <a:xfrm>
          <a:off x="0" y="1143000"/>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55" name="avatar">
          <a:extLst>
            <a:ext uri="{FF2B5EF4-FFF2-40B4-BE49-F238E27FC236}">
              <a16:creationId xmlns:a16="http://schemas.microsoft.com/office/drawing/2014/main" id="{E5E934A2-E5E7-42F0-B4DD-1B0AC59FEC04}"/>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323850"/>
    <xdr:sp macro="" textlink="">
      <xdr:nvSpPr>
        <xdr:cNvPr id="67556" name="avatar">
          <a:extLst>
            <a:ext uri="{FF2B5EF4-FFF2-40B4-BE49-F238E27FC236}">
              <a16:creationId xmlns:a16="http://schemas.microsoft.com/office/drawing/2014/main" id="{B8FBDB45-0228-444B-8B1B-486854CED26C}"/>
            </a:ext>
          </a:extLst>
        </xdr:cNvPr>
        <xdr:cNvSpPr>
          <a:spLocks noChangeAspect="1" noChangeArrowheads="1"/>
        </xdr:cNvSpPr>
      </xdr:nvSpPr>
      <xdr:spPr bwMode="auto">
        <a:xfrm>
          <a:off x="4695825" y="1143000"/>
          <a:ext cx="304800" cy="3238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6704"/>
    <xdr:sp macro="" textlink="">
      <xdr:nvSpPr>
        <xdr:cNvPr id="67557" name="avatar">
          <a:extLst>
            <a:ext uri="{FF2B5EF4-FFF2-40B4-BE49-F238E27FC236}">
              <a16:creationId xmlns:a16="http://schemas.microsoft.com/office/drawing/2014/main" id="{51BAD3CF-B5B7-427D-B2A6-655DC0D5E48C}"/>
            </a:ext>
          </a:extLst>
        </xdr:cNvPr>
        <xdr:cNvSpPr>
          <a:spLocks noChangeAspect="1" noChangeArrowheads="1"/>
        </xdr:cNvSpPr>
      </xdr:nvSpPr>
      <xdr:spPr bwMode="auto">
        <a:xfrm>
          <a:off x="0" y="1143000"/>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58" name="avatar">
          <a:extLst>
            <a:ext uri="{FF2B5EF4-FFF2-40B4-BE49-F238E27FC236}">
              <a16:creationId xmlns:a16="http://schemas.microsoft.com/office/drawing/2014/main" id="{83BC7781-A243-4C00-9D14-F390853F93A2}"/>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559" name="avatar">
          <a:extLst>
            <a:ext uri="{FF2B5EF4-FFF2-40B4-BE49-F238E27FC236}">
              <a16:creationId xmlns:a16="http://schemas.microsoft.com/office/drawing/2014/main" id="{C8431602-F909-46B4-86E2-F7F3E48463F8}"/>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60" name="avatar">
          <a:extLst>
            <a:ext uri="{FF2B5EF4-FFF2-40B4-BE49-F238E27FC236}">
              <a16:creationId xmlns:a16="http://schemas.microsoft.com/office/drawing/2014/main" id="{0DDB3138-DBA0-4407-9B78-1922E0AF316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561" name="avatar">
          <a:extLst>
            <a:ext uri="{FF2B5EF4-FFF2-40B4-BE49-F238E27FC236}">
              <a16:creationId xmlns:a16="http://schemas.microsoft.com/office/drawing/2014/main" id="{8C8AD42C-79B2-4614-BA5A-A3FE9E508CFB}"/>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562" name="avatar">
          <a:extLst>
            <a:ext uri="{FF2B5EF4-FFF2-40B4-BE49-F238E27FC236}">
              <a16:creationId xmlns:a16="http://schemas.microsoft.com/office/drawing/2014/main" id="{C065E0AE-9EB1-4356-8ACD-6563E699838E}"/>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563" name="avatar">
          <a:extLst>
            <a:ext uri="{FF2B5EF4-FFF2-40B4-BE49-F238E27FC236}">
              <a16:creationId xmlns:a16="http://schemas.microsoft.com/office/drawing/2014/main" id="{F8C9B956-62CB-47A6-8854-C6DA3E243C70}"/>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64" name="avatar">
          <a:extLst>
            <a:ext uri="{FF2B5EF4-FFF2-40B4-BE49-F238E27FC236}">
              <a16:creationId xmlns:a16="http://schemas.microsoft.com/office/drawing/2014/main" id="{1F549F1D-D302-45D0-AFE7-44FA8C529D6A}"/>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565" name="avatar">
          <a:extLst>
            <a:ext uri="{FF2B5EF4-FFF2-40B4-BE49-F238E27FC236}">
              <a16:creationId xmlns:a16="http://schemas.microsoft.com/office/drawing/2014/main" id="{D9C919FE-889C-4621-A90B-BD46DE435C64}"/>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66" name="avatar">
          <a:extLst>
            <a:ext uri="{FF2B5EF4-FFF2-40B4-BE49-F238E27FC236}">
              <a16:creationId xmlns:a16="http://schemas.microsoft.com/office/drawing/2014/main" id="{AC977765-C92E-42EC-823B-7901FF972343}"/>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567" name="avatar">
          <a:extLst>
            <a:ext uri="{FF2B5EF4-FFF2-40B4-BE49-F238E27FC236}">
              <a16:creationId xmlns:a16="http://schemas.microsoft.com/office/drawing/2014/main" id="{B8ED92F7-9384-4AA2-9E33-24170849BE83}"/>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68" name="avatar">
          <a:extLst>
            <a:ext uri="{FF2B5EF4-FFF2-40B4-BE49-F238E27FC236}">
              <a16:creationId xmlns:a16="http://schemas.microsoft.com/office/drawing/2014/main" id="{AD7831A4-54BC-4E4C-AE98-0AA2D804499A}"/>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569" name="avatar">
          <a:extLst>
            <a:ext uri="{FF2B5EF4-FFF2-40B4-BE49-F238E27FC236}">
              <a16:creationId xmlns:a16="http://schemas.microsoft.com/office/drawing/2014/main" id="{9346A643-2666-4DD9-B2B4-0FB5B6878391}"/>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570" name="avatar">
          <a:extLst>
            <a:ext uri="{FF2B5EF4-FFF2-40B4-BE49-F238E27FC236}">
              <a16:creationId xmlns:a16="http://schemas.microsoft.com/office/drawing/2014/main" id="{FE0FBD3F-9C37-49F5-8BA8-B4D0C64682E8}"/>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571" name="avatar">
          <a:extLst>
            <a:ext uri="{FF2B5EF4-FFF2-40B4-BE49-F238E27FC236}">
              <a16:creationId xmlns:a16="http://schemas.microsoft.com/office/drawing/2014/main" id="{1DEFC993-4C5B-47BA-8BCA-B67C4CDFDD24}"/>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72" name="avatar">
          <a:extLst>
            <a:ext uri="{FF2B5EF4-FFF2-40B4-BE49-F238E27FC236}">
              <a16:creationId xmlns:a16="http://schemas.microsoft.com/office/drawing/2014/main" id="{DB9ACD23-F661-43DD-8569-3238156ED22C}"/>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573" name="avatar">
          <a:extLst>
            <a:ext uri="{FF2B5EF4-FFF2-40B4-BE49-F238E27FC236}">
              <a16:creationId xmlns:a16="http://schemas.microsoft.com/office/drawing/2014/main" id="{7FBD00C3-9604-4252-807C-13D7AB6071B8}"/>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74" name="avatar">
          <a:extLst>
            <a:ext uri="{FF2B5EF4-FFF2-40B4-BE49-F238E27FC236}">
              <a16:creationId xmlns:a16="http://schemas.microsoft.com/office/drawing/2014/main" id="{A2974EA0-0E6E-4E35-8166-2684FC568D2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575" name="avatar">
          <a:extLst>
            <a:ext uri="{FF2B5EF4-FFF2-40B4-BE49-F238E27FC236}">
              <a16:creationId xmlns:a16="http://schemas.microsoft.com/office/drawing/2014/main" id="{6CC2B6E6-B9A8-40B9-99DB-7EEC2F50ECD6}"/>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76" name="avatar">
          <a:extLst>
            <a:ext uri="{FF2B5EF4-FFF2-40B4-BE49-F238E27FC236}">
              <a16:creationId xmlns:a16="http://schemas.microsoft.com/office/drawing/2014/main" id="{739B5593-DEF4-4F6A-9930-306CBB63C85A}"/>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577" name="avatar">
          <a:extLst>
            <a:ext uri="{FF2B5EF4-FFF2-40B4-BE49-F238E27FC236}">
              <a16:creationId xmlns:a16="http://schemas.microsoft.com/office/drawing/2014/main" id="{8E409C87-5258-4E8C-955A-19C26AFAEE51}"/>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578" name="avatar">
          <a:extLst>
            <a:ext uri="{FF2B5EF4-FFF2-40B4-BE49-F238E27FC236}">
              <a16:creationId xmlns:a16="http://schemas.microsoft.com/office/drawing/2014/main" id="{E30D3284-2419-417A-BE6D-E2DFDDF4F4D4}"/>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579" name="avatar">
          <a:extLst>
            <a:ext uri="{FF2B5EF4-FFF2-40B4-BE49-F238E27FC236}">
              <a16:creationId xmlns:a16="http://schemas.microsoft.com/office/drawing/2014/main" id="{C037D3C7-84DE-4E5E-BC0F-3A7DA451F811}"/>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80" name="avatar">
          <a:extLst>
            <a:ext uri="{FF2B5EF4-FFF2-40B4-BE49-F238E27FC236}">
              <a16:creationId xmlns:a16="http://schemas.microsoft.com/office/drawing/2014/main" id="{F43DD741-513E-4033-8235-3A53E327B89F}"/>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581" name="avatar">
          <a:extLst>
            <a:ext uri="{FF2B5EF4-FFF2-40B4-BE49-F238E27FC236}">
              <a16:creationId xmlns:a16="http://schemas.microsoft.com/office/drawing/2014/main" id="{24AD0144-CC05-44D1-8582-C3F3D66C3713}"/>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82" name="avatar">
          <a:extLst>
            <a:ext uri="{FF2B5EF4-FFF2-40B4-BE49-F238E27FC236}">
              <a16:creationId xmlns:a16="http://schemas.microsoft.com/office/drawing/2014/main" id="{D026A54C-2994-49B7-9184-C686F494F5FC}"/>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583" name="avatar">
          <a:extLst>
            <a:ext uri="{FF2B5EF4-FFF2-40B4-BE49-F238E27FC236}">
              <a16:creationId xmlns:a16="http://schemas.microsoft.com/office/drawing/2014/main" id="{B963754D-0C77-4386-B512-5984827D0516}"/>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84" name="avatar">
          <a:extLst>
            <a:ext uri="{FF2B5EF4-FFF2-40B4-BE49-F238E27FC236}">
              <a16:creationId xmlns:a16="http://schemas.microsoft.com/office/drawing/2014/main" id="{1AF13A39-3A23-45FE-BD21-95E903FEAF6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585" name="avatar">
          <a:extLst>
            <a:ext uri="{FF2B5EF4-FFF2-40B4-BE49-F238E27FC236}">
              <a16:creationId xmlns:a16="http://schemas.microsoft.com/office/drawing/2014/main" id="{8BBD07A7-F240-4726-A796-D4A234D8BC60}"/>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586" name="avatar">
          <a:extLst>
            <a:ext uri="{FF2B5EF4-FFF2-40B4-BE49-F238E27FC236}">
              <a16:creationId xmlns:a16="http://schemas.microsoft.com/office/drawing/2014/main" id="{AC84FD8B-CC8C-4935-AA5D-A8AC05644173}"/>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587" name="avatar">
          <a:extLst>
            <a:ext uri="{FF2B5EF4-FFF2-40B4-BE49-F238E27FC236}">
              <a16:creationId xmlns:a16="http://schemas.microsoft.com/office/drawing/2014/main" id="{6D36EE1E-70D1-4229-AB20-7892C39763D2}"/>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88" name="avatar">
          <a:extLst>
            <a:ext uri="{FF2B5EF4-FFF2-40B4-BE49-F238E27FC236}">
              <a16:creationId xmlns:a16="http://schemas.microsoft.com/office/drawing/2014/main" id="{C28ABA85-09EE-4338-BF0C-423CC428230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589" name="avatar">
          <a:extLst>
            <a:ext uri="{FF2B5EF4-FFF2-40B4-BE49-F238E27FC236}">
              <a16:creationId xmlns:a16="http://schemas.microsoft.com/office/drawing/2014/main" id="{F7CA7F98-772B-4FF3-8C18-1FFE246C4F3C}"/>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90" name="avatar">
          <a:extLst>
            <a:ext uri="{FF2B5EF4-FFF2-40B4-BE49-F238E27FC236}">
              <a16:creationId xmlns:a16="http://schemas.microsoft.com/office/drawing/2014/main" id="{7C5754FF-425E-43FC-BC5D-5B3B1DF94EAD}"/>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591" name="avatar">
          <a:extLst>
            <a:ext uri="{FF2B5EF4-FFF2-40B4-BE49-F238E27FC236}">
              <a16:creationId xmlns:a16="http://schemas.microsoft.com/office/drawing/2014/main" id="{8AB3F1FB-34FA-4FE1-AD40-938213C47C4F}"/>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92" name="avatar">
          <a:extLst>
            <a:ext uri="{FF2B5EF4-FFF2-40B4-BE49-F238E27FC236}">
              <a16:creationId xmlns:a16="http://schemas.microsoft.com/office/drawing/2014/main" id="{90F3A5BF-2B19-47A9-9C02-E2AD03F31301}"/>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593" name="avatar">
          <a:extLst>
            <a:ext uri="{FF2B5EF4-FFF2-40B4-BE49-F238E27FC236}">
              <a16:creationId xmlns:a16="http://schemas.microsoft.com/office/drawing/2014/main" id="{370275B6-165A-4015-98A7-CC4D86446BD0}"/>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594" name="avatar">
          <a:extLst>
            <a:ext uri="{FF2B5EF4-FFF2-40B4-BE49-F238E27FC236}">
              <a16:creationId xmlns:a16="http://schemas.microsoft.com/office/drawing/2014/main" id="{E300E89F-E3D3-44C2-94B8-1BEAD6D628F0}"/>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595" name="avatar">
          <a:extLst>
            <a:ext uri="{FF2B5EF4-FFF2-40B4-BE49-F238E27FC236}">
              <a16:creationId xmlns:a16="http://schemas.microsoft.com/office/drawing/2014/main" id="{DF42FB24-B4B3-4D0E-8474-07FD4F36459F}"/>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96" name="avatar">
          <a:extLst>
            <a:ext uri="{FF2B5EF4-FFF2-40B4-BE49-F238E27FC236}">
              <a16:creationId xmlns:a16="http://schemas.microsoft.com/office/drawing/2014/main" id="{9FB30C44-AEE2-4AEC-9723-59D59815624B}"/>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597" name="avatar">
          <a:extLst>
            <a:ext uri="{FF2B5EF4-FFF2-40B4-BE49-F238E27FC236}">
              <a16:creationId xmlns:a16="http://schemas.microsoft.com/office/drawing/2014/main" id="{3916C941-F210-4602-B6A7-E9E4D87E81F3}"/>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98" name="avatar">
          <a:extLst>
            <a:ext uri="{FF2B5EF4-FFF2-40B4-BE49-F238E27FC236}">
              <a16:creationId xmlns:a16="http://schemas.microsoft.com/office/drawing/2014/main" id="{76CD89E0-CB24-4DC2-94A7-FB021CCB8A4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599" name="avatar">
          <a:extLst>
            <a:ext uri="{FF2B5EF4-FFF2-40B4-BE49-F238E27FC236}">
              <a16:creationId xmlns:a16="http://schemas.microsoft.com/office/drawing/2014/main" id="{C5EAFB4C-2F3B-4871-B49C-F2F9CF3056C4}"/>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00" name="avatar">
          <a:extLst>
            <a:ext uri="{FF2B5EF4-FFF2-40B4-BE49-F238E27FC236}">
              <a16:creationId xmlns:a16="http://schemas.microsoft.com/office/drawing/2014/main" id="{150DE831-E3BC-4B71-90EE-75CDC103440B}"/>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601" name="avatar">
          <a:extLst>
            <a:ext uri="{FF2B5EF4-FFF2-40B4-BE49-F238E27FC236}">
              <a16:creationId xmlns:a16="http://schemas.microsoft.com/office/drawing/2014/main" id="{56568DB5-25C6-439A-AB85-4EA9D83751FB}"/>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602" name="avatar">
          <a:extLst>
            <a:ext uri="{FF2B5EF4-FFF2-40B4-BE49-F238E27FC236}">
              <a16:creationId xmlns:a16="http://schemas.microsoft.com/office/drawing/2014/main" id="{44B63106-96CA-4781-AC08-BED0C42D34A7}"/>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603" name="avatar">
          <a:extLst>
            <a:ext uri="{FF2B5EF4-FFF2-40B4-BE49-F238E27FC236}">
              <a16:creationId xmlns:a16="http://schemas.microsoft.com/office/drawing/2014/main" id="{FF7C34F6-DD5B-405C-B529-79D9182E9134}"/>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04" name="avatar">
          <a:extLst>
            <a:ext uri="{FF2B5EF4-FFF2-40B4-BE49-F238E27FC236}">
              <a16:creationId xmlns:a16="http://schemas.microsoft.com/office/drawing/2014/main" id="{72ED86E9-C7B5-40A6-BDD6-EEE1ED6FD090}"/>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605" name="avatar">
          <a:extLst>
            <a:ext uri="{FF2B5EF4-FFF2-40B4-BE49-F238E27FC236}">
              <a16:creationId xmlns:a16="http://schemas.microsoft.com/office/drawing/2014/main" id="{698E9483-DA67-448E-AB9B-C94F20129A32}"/>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06" name="avatar">
          <a:extLst>
            <a:ext uri="{FF2B5EF4-FFF2-40B4-BE49-F238E27FC236}">
              <a16:creationId xmlns:a16="http://schemas.microsoft.com/office/drawing/2014/main" id="{B12AB84F-AF4B-4875-B6ED-35D28CD5BCDE}"/>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607" name="avatar">
          <a:extLst>
            <a:ext uri="{FF2B5EF4-FFF2-40B4-BE49-F238E27FC236}">
              <a16:creationId xmlns:a16="http://schemas.microsoft.com/office/drawing/2014/main" id="{C8C20B56-6917-4CBA-9808-01DE8CD659E1}"/>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08" name="avatar">
          <a:extLst>
            <a:ext uri="{FF2B5EF4-FFF2-40B4-BE49-F238E27FC236}">
              <a16:creationId xmlns:a16="http://schemas.microsoft.com/office/drawing/2014/main" id="{33FF45DB-EA43-45C6-8F17-3356B0201533}"/>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609" name="avatar">
          <a:extLst>
            <a:ext uri="{FF2B5EF4-FFF2-40B4-BE49-F238E27FC236}">
              <a16:creationId xmlns:a16="http://schemas.microsoft.com/office/drawing/2014/main" id="{FC622526-DB81-46A7-992C-FEE8D9174D42}"/>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610" name="avatar">
          <a:extLst>
            <a:ext uri="{FF2B5EF4-FFF2-40B4-BE49-F238E27FC236}">
              <a16:creationId xmlns:a16="http://schemas.microsoft.com/office/drawing/2014/main" id="{3EEB59C7-2E96-4759-84A5-5DDF6953ADC9}"/>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611" name="avatar">
          <a:extLst>
            <a:ext uri="{FF2B5EF4-FFF2-40B4-BE49-F238E27FC236}">
              <a16:creationId xmlns:a16="http://schemas.microsoft.com/office/drawing/2014/main" id="{B6D76439-BB28-4499-802E-240F6F952BE8}"/>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12" name="avatar">
          <a:extLst>
            <a:ext uri="{FF2B5EF4-FFF2-40B4-BE49-F238E27FC236}">
              <a16:creationId xmlns:a16="http://schemas.microsoft.com/office/drawing/2014/main" id="{DBBA0140-A627-4803-BDE9-ADA3508531C0}"/>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613" name="avatar">
          <a:extLst>
            <a:ext uri="{FF2B5EF4-FFF2-40B4-BE49-F238E27FC236}">
              <a16:creationId xmlns:a16="http://schemas.microsoft.com/office/drawing/2014/main" id="{67BC3831-7414-4F54-8CD2-E2B7F85DA3C3}"/>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14" name="avatar">
          <a:extLst>
            <a:ext uri="{FF2B5EF4-FFF2-40B4-BE49-F238E27FC236}">
              <a16:creationId xmlns:a16="http://schemas.microsoft.com/office/drawing/2014/main" id="{CB4C6889-45C6-4A23-96AA-7C49759C23C3}"/>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615" name="avatar">
          <a:extLst>
            <a:ext uri="{FF2B5EF4-FFF2-40B4-BE49-F238E27FC236}">
              <a16:creationId xmlns:a16="http://schemas.microsoft.com/office/drawing/2014/main" id="{84CD6F3B-7536-4782-877F-B337B47089C9}"/>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16" name="avatar">
          <a:extLst>
            <a:ext uri="{FF2B5EF4-FFF2-40B4-BE49-F238E27FC236}">
              <a16:creationId xmlns:a16="http://schemas.microsoft.com/office/drawing/2014/main" id="{8DD57370-9B93-4AF0-BD63-FC7FAFFD1C4D}"/>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617" name="avatar">
          <a:extLst>
            <a:ext uri="{FF2B5EF4-FFF2-40B4-BE49-F238E27FC236}">
              <a16:creationId xmlns:a16="http://schemas.microsoft.com/office/drawing/2014/main" id="{8B0B5E60-49E0-48F8-BC1B-337DCBC60046}"/>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618" name="avatar">
          <a:extLst>
            <a:ext uri="{FF2B5EF4-FFF2-40B4-BE49-F238E27FC236}">
              <a16:creationId xmlns:a16="http://schemas.microsoft.com/office/drawing/2014/main" id="{3392D1D0-BE22-4AAB-B9D1-C116C12D5FF4}"/>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619" name="avatar">
          <a:extLst>
            <a:ext uri="{FF2B5EF4-FFF2-40B4-BE49-F238E27FC236}">
              <a16:creationId xmlns:a16="http://schemas.microsoft.com/office/drawing/2014/main" id="{2A440880-37B9-4BCF-A827-B41E1E7DCA74}"/>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20" name="avatar">
          <a:extLst>
            <a:ext uri="{FF2B5EF4-FFF2-40B4-BE49-F238E27FC236}">
              <a16:creationId xmlns:a16="http://schemas.microsoft.com/office/drawing/2014/main" id="{13CD33C6-D766-4C93-8756-1FE2F659A84C}"/>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621" name="avatar">
          <a:extLst>
            <a:ext uri="{FF2B5EF4-FFF2-40B4-BE49-F238E27FC236}">
              <a16:creationId xmlns:a16="http://schemas.microsoft.com/office/drawing/2014/main" id="{68E6C1F6-5EA9-42F2-805C-CC6D72FB4F68}"/>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22" name="avatar">
          <a:extLst>
            <a:ext uri="{FF2B5EF4-FFF2-40B4-BE49-F238E27FC236}">
              <a16:creationId xmlns:a16="http://schemas.microsoft.com/office/drawing/2014/main" id="{3FF7278A-B526-4080-83C9-DEF4D033D31E}"/>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623" name="avatar">
          <a:extLst>
            <a:ext uri="{FF2B5EF4-FFF2-40B4-BE49-F238E27FC236}">
              <a16:creationId xmlns:a16="http://schemas.microsoft.com/office/drawing/2014/main" id="{4CFC793C-E1DC-40DF-B664-0C135BA69669}"/>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24" name="avatar">
          <a:extLst>
            <a:ext uri="{FF2B5EF4-FFF2-40B4-BE49-F238E27FC236}">
              <a16:creationId xmlns:a16="http://schemas.microsoft.com/office/drawing/2014/main" id="{EE5241CE-3260-4481-8296-8ABA2B9614E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625" name="avatar">
          <a:extLst>
            <a:ext uri="{FF2B5EF4-FFF2-40B4-BE49-F238E27FC236}">
              <a16:creationId xmlns:a16="http://schemas.microsoft.com/office/drawing/2014/main" id="{AD320127-A0E5-45B1-9751-0C06E27DA5C3}"/>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626" name="avatar">
          <a:extLst>
            <a:ext uri="{FF2B5EF4-FFF2-40B4-BE49-F238E27FC236}">
              <a16:creationId xmlns:a16="http://schemas.microsoft.com/office/drawing/2014/main" id="{469DB5AF-BBE4-41AC-9402-5FDFADB02478}"/>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627" name="avatar">
          <a:extLst>
            <a:ext uri="{FF2B5EF4-FFF2-40B4-BE49-F238E27FC236}">
              <a16:creationId xmlns:a16="http://schemas.microsoft.com/office/drawing/2014/main" id="{D70DAFD4-8E6D-4D79-8C5A-D0C9C480A5D9}"/>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28" name="avatar">
          <a:extLst>
            <a:ext uri="{FF2B5EF4-FFF2-40B4-BE49-F238E27FC236}">
              <a16:creationId xmlns:a16="http://schemas.microsoft.com/office/drawing/2014/main" id="{666948CE-7014-4C0D-851F-0FC0AC4C2B4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629" name="avatar">
          <a:extLst>
            <a:ext uri="{FF2B5EF4-FFF2-40B4-BE49-F238E27FC236}">
              <a16:creationId xmlns:a16="http://schemas.microsoft.com/office/drawing/2014/main" id="{BA445782-5A11-4457-843A-32D03F131E30}"/>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30" name="avatar">
          <a:extLst>
            <a:ext uri="{FF2B5EF4-FFF2-40B4-BE49-F238E27FC236}">
              <a16:creationId xmlns:a16="http://schemas.microsoft.com/office/drawing/2014/main" id="{E975F77B-CB80-43C0-843C-E1BB525A5EFD}"/>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631" name="avatar">
          <a:extLst>
            <a:ext uri="{FF2B5EF4-FFF2-40B4-BE49-F238E27FC236}">
              <a16:creationId xmlns:a16="http://schemas.microsoft.com/office/drawing/2014/main" id="{196052CC-33F3-43FB-8DCD-8C8B2BE96135}"/>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32" name="avatar">
          <a:extLst>
            <a:ext uri="{FF2B5EF4-FFF2-40B4-BE49-F238E27FC236}">
              <a16:creationId xmlns:a16="http://schemas.microsoft.com/office/drawing/2014/main" id="{0D374212-0A61-412A-AAD5-C31B95BF7D7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633" name="avatar">
          <a:extLst>
            <a:ext uri="{FF2B5EF4-FFF2-40B4-BE49-F238E27FC236}">
              <a16:creationId xmlns:a16="http://schemas.microsoft.com/office/drawing/2014/main" id="{21A12DF4-81C2-41E9-A8A9-49BEB83D6B38}"/>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634" name="avatar">
          <a:extLst>
            <a:ext uri="{FF2B5EF4-FFF2-40B4-BE49-F238E27FC236}">
              <a16:creationId xmlns:a16="http://schemas.microsoft.com/office/drawing/2014/main" id="{8A1F8AC1-0819-43DC-8628-32BBEB44489C}"/>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635" name="avatar">
          <a:extLst>
            <a:ext uri="{FF2B5EF4-FFF2-40B4-BE49-F238E27FC236}">
              <a16:creationId xmlns:a16="http://schemas.microsoft.com/office/drawing/2014/main" id="{93D2FB5D-7973-4945-BEA6-C15661E07155}"/>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36" name="avatar">
          <a:extLst>
            <a:ext uri="{FF2B5EF4-FFF2-40B4-BE49-F238E27FC236}">
              <a16:creationId xmlns:a16="http://schemas.microsoft.com/office/drawing/2014/main" id="{3102F5F9-04B1-4DCE-BAC3-14E26DBAB052}"/>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637" name="avatar">
          <a:extLst>
            <a:ext uri="{FF2B5EF4-FFF2-40B4-BE49-F238E27FC236}">
              <a16:creationId xmlns:a16="http://schemas.microsoft.com/office/drawing/2014/main" id="{3BA9837F-B1D1-463B-B6BC-75113A5D846C}"/>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38" name="avatar">
          <a:extLst>
            <a:ext uri="{FF2B5EF4-FFF2-40B4-BE49-F238E27FC236}">
              <a16:creationId xmlns:a16="http://schemas.microsoft.com/office/drawing/2014/main" id="{D8005E01-BE10-4118-8010-83978D03E3C2}"/>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639" name="avatar">
          <a:extLst>
            <a:ext uri="{FF2B5EF4-FFF2-40B4-BE49-F238E27FC236}">
              <a16:creationId xmlns:a16="http://schemas.microsoft.com/office/drawing/2014/main" id="{B0F9D5CB-D964-44C5-BB75-673EB212A11C}"/>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40" name="avatar">
          <a:extLst>
            <a:ext uri="{FF2B5EF4-FFF2-40B4-BE49-F238E27FC236}">
              <a16:creationId xmlns:a16="http://schemas.microsoft.com/office/drawing/2014/main" id="{22C74331-7113-4E00-84EA-8F7DC935EA7E}"/>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641" name="avatar">
          <a:extLst>
            <a:ext uri="{FF2B5EF4-FFF2-40B4-BE49-F238E27FC236}">
              <a16:creationId xmlns:a16="http://schemas.microsoft.com/office/drawing/2014/main" id="{F939795C-A4CC-47EB-8A7E-1CE27D62CDDC}"/>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642" name="avatar">
          <a:extLst>
            <a:ext uri="{FF2B5EF4-FFF2-40B4-BE49-F238E27FC236}">
              <a16:creationId xmlns:a16="http://schemas.microsoft.com/office/drawing/2014/main" id="{6F2ECF04-5D75-4F98-9B4F-CBEC8F9F54E0}"/>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643" name="avatar">
          <a:extLst>
            <a:ext uri="{FF2B5EF4-FFF2-40B4-BE49-F238E27FC236}">
              <a16:creationId xmlns:a16="http://schemas.microsoft.com/office/drawing/2014/main" id="{5A7D9A7C-E578-4381-BD7B-B8BDCDE981F2}"/>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44" name="avatar">
          <a:extLst>
            <a:ext uri="{FF2B5EF4-FFF2-40B4-BE49-F238E27FC236}">
              <a16:creationId xmlns:a16="http://schemas.microsoft.com/office/drawing/2014/main" id="{177D0699-94CD-4730-BF5C-2CCC47ACB343}"/>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645" name="avatar">
          <a:extLst>
            <a:ext uri="{FF2B5EF4-FFF2-40B4-BE49-F238E27FC236}">
              <a16:creationId xmlns:a16="http://schemas.microsoft.com/office/drawing/2014/main" id="{DDAE0AD0-E46B-4E6C-9E12-F27F408D797E}"/>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46" name="avatar">
          <a:extLst>
            <a:ext uri="{FF2B5EF4-FFF2-40B4-BE49-F238E27FC236}">
              <a16:creationId xmlns:a16="http://schemas.microsoft.com/office/drawing/2014/main" id="{2C1CF7A9-E950-47D4-943C-3469B9870224}"/>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647" name="avatar">
          <a:extLst>
            <a:ext uri="{FF2B5EF4-FFF2-40B4-BE49-F238E27FC236}">
              <a16:creationId xmlns:a16="http://schemas.microsoft.com/office/drawing/2014/main" id="{3A9F3637-4F29-43E0-8239-D986A3BD221E}"/>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48" name="avatar">
          <a:extLst>
            <a:ext uri="{FF2B5EF4-FFF2-40B4-BE49-F238E27FC236}">
              <a16:creationId xmlns:a16="http://schemas.microsoft.com/office/drawing/2014/main" id="{F6B144CA-24F1-4B82-BB29-5E371ACF349B}"/>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649" name="avatar">
          <a:extLst>
            <a:ext uri="{FF2B5EF4-FFF2-40B4-BE49-F238E27FC236}">
              <a16:creationId xmlns:a16="http://schemas.microsoft.com/office/drawing/2014/main" id="{98C2AE1B-B008-468C-AFB0-227F71AB7D9B}"/>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650" name="avatar">
          <a:extLst>
            <a:ext uri="{FF2B5EF4-FFF2-40B4-BE49-F238E27FC236}">
              <a16:creationId xmlns:a16="http://schemas.microsoft.com/office/drawing/2014/main" id="{735354BA-FBE9-43D3-805E-37995591FFB6}"/>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651" name="avatar">
          <a:extLst>
            <a:ext uri="{FF2B5EF4-FFF2-40B4-BE49-F238E27FC236}">
              <a16:creationId xmlns:a16="http://schemas.microsoft.com/office/drawing/2014/main" id="{0E13A1AD-5E23-4A07-AB64-C2BA88AEBB52}"/>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52" name="avatar">
          <a:extLst>
            <a:ext uri="{FF2B5EF4-FFF2-40B4-BE49-F238E27FC236}">
              <a16:creationId xmlns:a16="http://schemas.microsoft.com/office/drawing/2014/main" id="{8C7B6E7D-27D3-4A20-B404-FE6379D038AA}"/>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653" name="avatar">
          <a:extLst>
            <a:ext uri="{FF2B5EF4-FFF2-40B4-BE49-F238E27FC236}">
              <a16:creationId xmlns:a16="http://schemas.microsoft.com/office/drawing/2014/main" id="{A3926E83-6068-411F-8386-F4DE0AEE95C0}"/>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54" name="avatar">
          <a:extLst>
            <a:ext uri="{FF2B5EF4-FFF2-40B4-BE49-F238E27FC236}">
              <a16:creationId xmlns:a16="http://schemas.microsoft.com/office/drawing/2014/main" id="{F54DB0FE-D3C2-49A5-9767-E7617B04D67F}"/>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655" name="avatar">
          <a:extLst>
            <a:ext uri="{FF2B5EF4-FFF2-40B4-BE49-F238E27FC236}">
              <a16:creationId xmlns:a16="http://schemas.microsoft.com/office/drawing/2014/main" id="{83BEEDFB-09F9-47D5-A16A-B2938E37E3B2}"/>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56" name="avatar">
          <a:extLst>
            <a:ext uri="{FF2B5EF4-FFF2-40B4-BE49-F238E27FC236}">
              <a16:creationId xmlns:a16="http://schemas.microsoft.com/office/drawing/2014/main" id="{24ACBFA2-6CCB-45E3-97C9-E001AB723E22}"/>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657" name="avatar">
          <a:extLst>
            <a:ext uri="{FF2B5EF4-FFF2-40B4-BE49-F238E27FC236}">
              <a16:creationId xmlns:a16="http://schemas.microsoft.com/office/drawing/2014/main" id="{E7114D15-AC02-4219-940A-3CC0AAE2E6E7}"/>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658" name="avatar">
          <a:extLst>
            <a:ext uri="{FF2B5EF4-FFF2-40B4-BE49-F238E27FC236}">
              <a16:creationId xmlns:a16="http://schemas.microsoft.com/office/drawing/2014/main" id="{6BF014B7-2F88-4F8D-AD84-37C2186E462D}"/>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659" name="avatar">
          <a:extLst>
            <a:ext uri="{FF2B5EF4-FFF2-40B4-BE49-F238E27FC236}">
              <a16:creationId xmlns:a16="http://schemas.microsoft.com/office/drawing/2014/main" id="{87A203CA-A8FD-4661-906F-77287A70D678}"/>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60" name="avatar">
          <a:extLst>
            <a:ext uri="{FF2B5EF4-FFF2-40B4-BE49-F238E27FC236}">
              <a16:creationId xmlns:a16="http://schemas.microsoft.com/office/drawing/2014/main" id="{A3A17264-8262-4F76-8379-8784B357F54A}"/>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661" name="avatar">
          <a:extLst>
            <a:ext uri="{FF2B5EF4-FFF2-40B4-BE49-F238E27FC236}">
              <a16:creationId xmlns:a16="http://schemas.microsoft.com/office/drawing/2014/main" id="{44CD1944-22C5-4DCD-99E0-52847B5B857A}"/>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62" name="avatar">
          <a:extLst>
            <a:ext uri="{FF2B5EF4-FFF2-40B4-BE49-F238E27FC236}">
              <a16:creationId xmlns:a16="http://schemas.microsoft.com/office/drawing/2014/main" id="{FE1AFE07-8E2A-4198-9BA7-1479BE5B1BBA}"/>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663" name="avatar">
          <a:extLst>
            <a:ext uri="{FF2B5EF4-FFF2-40B4-BE49-F238E27FC236}">
              <a16:creationId xmlns:a16="http://schemas.microsoft.com/office/drawing/2014/main" id="{6501D19B-2AE6-483E-8314-BB9E15758F8C}"/>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64" name="avatar">
          <a:extLst>
            <a:ext uri="{FF2B5EF4-FFF2-40B4-BE49-F238E27FC236}">
              <a16:creationId xmlns:a16="http://schemas.microsoft.com/office/drawing/2014/main" id="{FA684F17-E9CD-4998-9049-C6F48317E460}"/>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665" name="avatar">
          <a:extLst>
            <a:ext uri="{FF2B5EF4-FFF2-40B4-BE49-F238E27FC236}">
              <a16:creationId xmlns:a16="http://schemas.microsoft.com/office/drawing/2014/main" id="{2BF4070B-1D8D-4761-A9BD-465068AE5633}"/>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666" name="avatar">
          <a:extLst>
            <a:ext uri="{FF2B5EF4-FFF2-40B4-BE49-F238E27FC236}">
              <a16:creationId xmlns:a16="http://schemas.microsoft.com/office/drawing/2014/main" id="{DE9D2B1F-9E53-4B4F-B4EF-218439125127}"/>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667" name="avatar">
          <a:extLst>
            <a:ext uri="{FF2B5EF4-FFF2-40B4-BE49-F238E27FC236}">
              <a16:creationId xmlns:a16="http://schemas.microsoft.com/office/drawing/2014/main" id="{4F993079-7E51-4316-83F3-33207510C1A9}"/>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68" name="avatar">
          <a:extLst>
            <a:ext uri="{FF2B5EF4-FFF2-40B4-BE49-F238E27FC236}">
              <a16:creationId xmlns:a16="http://schemas.microsoft.com/office/drawing/2014/main" id="{FD020973-F46B-4672-A344-1B0CF49B3E64}"/>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669" name="avatar">
          <a:extLst>
            <a:ext uri="{FF2B5EF4-FFF2-40B4-BE49-F238E27FC236}">
              <a16:creationId xmlns:a16="http://schemas.microsoft.com/office/drawing/2014/main" id="{010FD160-D5F3-4E76-8BDD-8E5FE89A8C8C}"/>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70" name="avatar">
          <a:extLst>
            <a:ext uri="{FF2B5EF4-FFF2-40B4-BE49-F238E27FC236}">
              <a16:creationId xmlns:a16="http://schemas.microsoft.com/office/drawing/2014/main" id="{C4FAA7BB-9E66-44F5-84C9-BB16F4B9B631}"/>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671" name="avatar">
          <a:extLst>
            <a:ext uri="{FF2B5EF4-FFF2-40B4-BE49-F238E27FC236}">
              <a16:creationId xmlns:a16="http://schemas.microsoft.com/office/drawing/2014/main" id="{0A14C459-3681-4C5A-93FD-390459F65899}"/>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72" name="avatar">
          <a:extLst>
            <a:ext uri="{FF2B5EF4-FFF2-40B4-BE49-F238E27FC236}">
              <a16:creationId xmlns:a16="http://schemas.microsoft.com/office/drawing/2014/main" id="{3C6CEFD7-6902-4C9A-B470-255A4E940B93}"/>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673" name="avatar">
          <a:extLst>
            <a:ext uri="{FF2B5EF4-FFF2-40B4-BE49-F238E27FC236}">
              <a16:creationId xmlns:a16="http://schemas.microsoft.com/office/drawing/2014/main" id="{78C6A63E-A091-44AA-8633-9DD8395DAA62}"/>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674" name="avatar">
          <a:extLst>
            <a:ext uri="{FF2B5EF4-FFF2-40B4-BE49-F238E27FC236}">
              <a16:creationId xmlns:a16="http://schemas.microsoft.com/office/drawing/2014/main" id="{68345507-CC33-4289-B514-EEC1FC6CF22A}"/>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675" name="avatar">
          <a:extLst>
            <a:ext uri="{FF2B5EF4-FFF2-40B4-BE49-F238E27FC236}">
              <a16:creationId xmlns:a16="http://schemas.microsoft.com/office/drawing/2014/main" id="{E74A3446-BD34-4B3A-9974-7CA1C663C851}"/>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76" name="avatar">
          <a:extLst>
            <a:ext uri="{FF2B5EF4-FFF2-40B4-BE49-F238E27FC236}">
              <a16:creationId xmlns:a16="http://schemas.microsoft.com/office/drawing/2014/main" id="{98CFB3E9-974E-406A-BF18-26C34EE88054}"/>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677" name="avatar">
          <a:extLst>
            <a:ext uri="{FF2B5EF4-FFF2-40B4-BE49-F238E27FC236}">
              <a16:creationId xmlns:a16="http://schemas.microsoft.com/office/drawing/2014/main" id="{740A0357-539E-4D9F-90A0-C7646E60EF9A}"/>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78" name="avatar">
          <a:extLst>
            <a:ext uri="{FF2B5EF4-FFF2-40B4-BE49-F238E27FC236}">
              <a16:creationId xmlns:a16="http://schemas.microsoft.com/office/drawing/2014/main" id="{9EC280CD-2106-4980-A15F-D7FFB8608D95}"/>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679" name="avatar">
          <a:extLst>
            <a:ext uri="{FF2B5EF4-FFF2-40B4-BE49-F238E27FC236}">
              <a16:creationId xmlns:a16="http://schemas.microsoft.com/office/drawing/2014/main" id="{1AC39114-583D-4024-BB5A-A441B2D1ABEE}"/>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80" name="avatar">
          <a:extLst>
            <a:ext uri="{FF2B5EF4-FFF2-40B4-BE49-F238E27FC236}">
              <a16:creationId xmlns:a16="http://schemas.microsoft.com/office/drawing/2014/main" id="{4381729E-A6E9-46FD-A8FB-1ED7D5D66F2E}"/>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681" name="avatar">
          <a:extLst>
            <a:ext uri="{FF2B5EF4-FFF2-40B4-BE49-F238E27FC236}">
              <a16:creationId xmlns:a16="http://schemas.microsoft.com/office/drawing/2014/main" id="{7D5046D2-730D-4CED-AFE6-6B69A55C9855}"/>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682" name="avatar">
          <a:extLst>
            <a:ext uri="{FF2B5EF4-FFF2-40B4-BE49-F238E27FC236}">
              <a16:creationId xmlns:a16="http://schemas.microsoft.com/office/drawing/2014/main" id="{41340A76-2AF6-493B-A9AE-BAA9C84BDCCE}"/>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683" name="avatar">
          <a:extLst>
            <a:ext uri="{FF2B5EF4-FFF2-40B4-BE49-F238E27FC236}">
              <a16:creationId xmlns:a16="http://schemas.microsoft.com/office/drawing/2014/main" id="{98683117-C30B-464E-9299-721D69522327}"/>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84" name="avatar">
          <a:extLst>
            <a:ext uri="{FF2B5EF4-FFF2-40B4-BE49-F238E27FC236}">
              <a16:creationId xmlns:a16="http://schemas.microsoft.com/office/drawing/2014/main" id="{713AB4E1-2697-46C7-82E5-F70BEDE98EDA}"/>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685" name="avatar">
          <a:extLst>
            <a:ext uri="{FF2B5EF4-FFF2-40B4-BE49-F238E27FC236}">
              <a16:creationId xmlns:a16="http://schemas.microsoft.com/office/drawing/2014/main" id="{E0DD5154-17A7-4B47-A778-F87FA62023D1}"/>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86" name="avatar">
          <a:extLst>
            <a:ext uri="{FF2B5EF4-FFF2-40B4-BE49-F238E27FC236}">
              <a16:creationId xmlns:a16="http://schemas.microsoft.com/office/drawing/2014/main" id="{FF43C49C-4FE8-4BEA-A9D4-3C07561B5910}"/>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687" name="avatar">
          <a:extLst>
            <a:ext uri="{FF2B5EF4-FFF2-40B4-BE49-F238E27FC236}">
              <a16:creationId xmlns:a16="http://schemas.microsoft.com/office/drawing/2014/main" id="{A5C3C129-4CE9-4700-B0EC-B2F1502DD0F1}"/>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88" name="avatar">
          <a:extLst>
            <a:ext uri="{FF2B5EF4-FFF2-40B4-BE49-F238E27FC236}">
              <a16:creationId xmlns:a16="http://schemas.microsoft.com/office/drawing/2014/main" id="{E563016B-0D83-4CD8-8632-9FD8A105B49C}"/>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689" name="avatar">
          <a:extLst>
            <a:ext uri="{FF2B5EF4-FFF2-40B4-BE49-F238E27FC236}">
              <a16:creationId xmlns:a16="http://schemas.microsoft.com/office/drawing/2014/main" id="{7C40F4C2-9C69-4105-8174-82517F94D7CB}"/>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690" name="avatar">
          <a:extLst>
            <a:ext uri="{FF2B5EF4-FFF2-40B4-BE49-F238E27FC236}">
              <a16:creationId xmlns:a16="http://schemas.microsoft.com/office/drawing/2014/main" id="{D851405A-9DBB-46B0-BC20-A334C5158DDF}"/>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691" name="avatar">
          <a:extLst>
            <a:ext uri="{FF2B5EF4-FFF2-40B4-BE49-F238E27FC236}">
              <a16:creationId xmlns:a16="http://schemas.microsoft.com/office/drawing/2014/main" id="{1EF5D9C3-4877-4EAE-A51A-CB9E8DB41169}"/>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92" name="avatar">
          <a:extLst>
            <a:ext uri="{FF2B5EF4-FFF2-40B4-BE49-F238E27FC236}">
              <a16:creationId xmlns:a16="http://schemas.microsoft.com/office/drawing/2014/main" id="{8D8D53BB-AB05-4EB1-8A21-C40EC9E6BC6F}"/>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693" name="avatar">
          <a:extLst>
            <a:ext uri="{FF2B5EF4-FFF2-40B4-BE49-F238E27FC236}">
              <a16:creationId xmlns:a16="http://schemas.microsoft.com/office/drawing/2014/main" id="{0C13444E-5712-49ED-8B61-2E8D7F4C4E61}"/>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94" name="avatar">
          <a:extLst>
            <a:ext uri="{FF2B5EF4-FFF2-40B4-BE49-F238E27FC236}">
              <a16:creationId xmlns:a16="http://schemas.microsoft.com/office/drawing/2014/main" id="{678E3835-18FD-4304-9BDE-E87C2767E575}"/>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695" name="avatar">
          <a:extLst>
            <a:ext uri="{FF2B5EF4-FFF2-40B4-BE49-F238E27FC236}">
              <a16:creationId xmlns:a16="http://schemas.microsoft.com/office/drawing/2014/main" id="{F02CF1A3-B587-48B4-AD10-3E35DC2CEC9B}"/>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96" name="avatar">
          <a:extLst>
            <a:ext uri="{FF2B5EF4-FFF2-40B4-BE49-F238E27FC236}">
              <a16:creationId xmlns:a16="http://schemas.microsoft.com/office/drawing/2014/main" id="{E2BCFF87-DC59-4BF8-95C2-4DB84674D35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697" name="avatar">
          <a:extLst>
            <a:ext uri="{FF2B5EF4-FFF2-40B4-BE49-F238E27FC236}">
              <a16:creationId xmlns:a16="http://schemas.microsoft.com/office/drawing/2014/main" id="{063B769A-740E-4778-B122-D7B9886E5A8C}"/>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698" name="avatar">
          <a:extLst>
            <a:ext uri="{FF2B5EF4-FFF2-40B4-BE49-F238E27FC236}">
              <a16:creationId xmlns:a16="http://schemas.microsoft.com/office/drawing/2014/main" id="{F0D050BE-110B-4AD2-B58D-E8FE229E16BA}"/>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699" name="avatar">
          <a:extLst>
            <a:ext uri="{FF2B5EF4-FFF2-40B4-BE49-F238E27FC236}">
              <a16:creationId xmlns:a16="http://schemas.microsoft.com/office/drawing/2014/main" id="{164ACAA1-3136-4593-83D1-0B28A9EBCBB0}"/>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00" name="avatar">
          <a:extLst>
            <a:ext uri="{FF2B5EF4-FFF2-40B4-BE49-F238E27FC236}">
              <a16:creationId xmlns:a16="http://schemas.microsoft.com/office/drawing/2014/main" id="{6A0F80D5-E2D5-4ADA-9894-15AC38683974}"/>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701" name="avatar">
          <a:extLst>
            <a:ext uri="{FF2B5EF4-FFF2-40B4-BE49-F238E27FC236}">
              <a16:creationId xmlns:a16="http://schemas.microsoft.com/office/drawing/2014/main" id="{D10491D2-4AA0-4712-B2B0-56FFA3B0850D}"/>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02" name="avatar">
          <a:extLst>
            <a:ext uri="{FF2B5EF4-FFF2-40B4-BE49-F238E27FC236}">
              <a16:creationId xmlns:a16="http://schemas.microsoft.com/office/drawing/2014/main" id="{EC1BB35B-9A0E-495D-BCFE-2155C13BE372}"/>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283528"/>
    <xdr:sp macro="" textlink="">
      <xdr:nvSpPr>
        <xdr:cNvPr id="67703" name="avatar">
          <a:extLst>
            <a:ext uri="{FF2B5EF4-FFF2-40B4-BE49-F238E27FC236}">
              <a16:creationId xmlns:a16="http://schemas.microsoft.com/office/drawing/2014/main" id="{BBE54964-D74D-48D5-99FC-B809BB7AC444}"/>
            </a:ext>
          </a:extLst>
        </xdr:cNvPr>
        <xdr:cNvSpPr>
          <a:spLocks noChangeAspect="1" noChangeArrowheads="1"/>
        </xdr:cNvSpPr>
      </xdr:nvSpPr>
      <xdr:spPr bwMode="auto">
        <a:xfrm>
          <a:off x="4695825" y="1143000"/>
          <a:ext cx="304800" cy="28352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82892"/>
    <xdr:sp macro="" textlink="">
      <xdr:nvSpPr>
        <xdr:cNvPr id="67704" name="avatar">
          <a:extLst>
            <a:ext uri="{FF2B5EF4-FFF2-40B4-BE49-F238E27FC236}">
              <a16:creationId xmlns:a16="http://schemas.microsoft.com/office/drawing/2014/main" id="{4FE6E510-BB37-425D-8F8F-5DDA9B76A132}"/>
            </a:ext>
          </a:extLst>
        </xdr:cNvPr>
        <xdr:cNvSpPr>
          <a:spLocks noChangeAspect="1" noChangeArrowheads="1"/>
        </xdr:cNvSpPr>
      </xdr:nvSpPr>
      <xdr:spPr bwMode="auto">
        <a:xfrm>
          <a:off x="0" y="1143000"/>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05" name="avatar">
          <a:extLst>
            <a:ext uri="{FF2B5EF4-FFF2-40B4-BE49-F238E27FC236}">
              <a16:creationId xmlns:a16="http://schemas.microsoft.com/office/drawing/2014/main" id="{16FF7EDC-AB65-49A1-8514-4320E14FEFCC}"/>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282892"/>
    <xdr:sp macro="" textlink="">
      <xdr:nvSpPr>
        <xdr:cNvPr id="67706" name="avatar">
          <a:extLst>
            <a:ext uri="{FF2B5EF4-FFF2-40B4-BE49-F238E27FC236}">
              <a16:creationId xmlns:a16="http://schemas.microsoft.com/office/drawing/2014/main" id="{A2053EC7-FB30-49B5-9CA7-DFF5F06E82C8}"/>
            </a:ext>
          </a:extLst>
        </xdr:cNvPr>
        <xdr:cNvSpPr>
          <a:spLocks noChangeAspect="1" noChangeArrowheads="1"/>
        </xdr:cNvSpPr>
      </xdr:nvSpPr>
      <xdr:spPr bwMode="auto">
        <a:xfrm>
          <a:off x="4695825" y="1143000"/>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82892"/>
    <xdr:sp macro="" textlink="">
      <xdr:nvSpPr>
        <xdr:cNvPr id="67707" name="avatar">
          <a:extLst>
            <a:ext uri="{FF2B5EF4-FFF2-40B4-BE49-F238E27FC236}">
              <a16:creationId xmlns:a16="http://schemas.microsoft.com/office/drawing/2014/main" id="{73417C9F-8FE8-4AD4-B32E-E61BFC993ED9}"/>
            </a:ext>
          </a:extLst>
        </xdr:cNvPr>
        <xdr:cNvSpPr>
          <a:spLocks noChangeAspect="1" noChangeArrowheads="1"/>
        </xdr:cNvSpPr>
      </xdr:nvSpPr>
      <xdr:spPr bwMode="auto">
        <a:xfrm>
          <a:off x="0" y="1143000"/>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295274"/>
    <xdr:sp macro="" textlink="">
      <xdr:nvSpPr>
        <xdr:cNvPr id="67708" name="avatar">
          <a:extLst>
            <a:ext uri="{FF2B5EF4-FFF2-40B4-BE49-F238E27FC236}">
              <a16:creationId xmlns:a16="http://schemas.microsoft.com/office/drawing/2014/main" id="{BE204233-743B-4218-849D-4E26A08DE820}"/>
            </a:ext>
          </a:extLst>
        </xdr:cNvPr>
        <xdr:cNvSpPr>
          <a:spLocks noChangeAspect="1" noChangeArrowheads="1"/>
        </xdr:cNvSpPr>
      </xdr:nvSpPr>
      <xdr:spPr bwMode="auto">
        <a:xfrm>
          <a:off x="4695825"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709" name="avatar">
          <a:extLst>
            <a:ext uri="{FF2B5EF4-FFF2-40B4-BE49-F238E27FC236}">
              <a16:creationId xmlns:a16="http://schemas.microsoft.com/office/drawing/2014/main" id="{CBD539D8-6D16-4B61-9D71-86669A08CFB5}"/>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283556"/>
    <xdr:sp macro="" textlink="">
      <xdr:nvSpPr>
        <xdr:cNvPr id="67710" name="avatar">
          <a:extLst>
            <a:ext uri="{FF2B5EF4-FFF2-40B4-BE49-F238E27FC236}">
              <a16:creationId xmlns:a16="http://schemas.microsoft.com/office/drawing/2014/main" id="{AA4314C1-2A95-4119-8C62-C0213E2573CD}"/>
            </a:ext>
          </a:extLst>
        </xdr:cNvPr>
        <xdr:cNvSpPr>
          <a:spLocks noChangeAspect="1" noChangeArrowheads="1"/>
        </xdr:cNvSpPr>
      </xdr:nvSpPr>
      <xdr:spPr bwMode="auto">
        <a:xfrm>
          <a:off x="4695825" y="1143000"/>
          <a:ext cx="304800" cy="28355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82892"/>
    <xdr:sp macro="" textlink="">
      <xdr:nvSpPr>
        <xdr:cNvPr id="67711" name="avatar">
          <a:extLst>
            <a:ext uri="{FF2B5EF4-FFF2-40B4-BE49-F238E27FC236}">
              <a16:creationId xmlns:a16="http://schemas.microsoft.com/office/drawing/2014/main" id="{03B27858-1164-4313-87E0-C7AD2F749381}"/>
            </a:ext>
          </a:extLst>
        </xdr:cNvPr>
        <xdr:cNvSpPr>
          <a:spLocks noChangeAspect="1" noChangeArrowheads="1"/>
        </xdr:cNvSpPr>
      </xdr:nvSpPr>
      <xdr:spPr bwMode="auto">
        <a:xfrm>
          <a:off x="0" y="1143000"/>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12" name="avatar">
          <a:extLst>
            <a:ext uri="{FF2B5EF4-FFF2-40B4-BE49-F238E27FC236}">
              <a16:creationId xmlns:a16="http://schemas.microsoft.com/office/drawing/2014/main" id="{5872214A-2F9B-4F90-9EFF-7B4CA680246C}"/>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307051"/>
    <xdr:sp macro="" textlink="">
      <xdr:nvSpPr>
        <xdr:cNvPr id="67713" name="avatar">
          <a:extLst>
            <a:ext uri="{FF2B5EF4-FFF2-40B4-BE49-F238E27FC236}">
              <a16:creationId xmlns:a16="http://schemas.microsoft.com/office/drawing/2014/main" id="{AA07CBF0-BC7D-4375-890D-F46EC19B8992}"/>
            </a:ext>
          </a:extLst>
        </xdr:cNvPr>
        <xdr:cNvSpPr>
          <a:spLocks noChangeAspect="1" noChangeArrowheads="1"/>
        </xdr:cNvSpPr>
      </xdr:nvSpPr>
      <xdr:spPr bwMode="auto">
        <a:xfrm>
          <a:off x="4695825" y="1143000"/>
          <a:ext cx="304800" cy="30705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84162"/>
    <xdr:sp macro="" textlink="">
      <xdr:nvSpPr>
        <xdr:cNvPr id="67714" name="avatar">
          <a:extLst>
            <a:ext uri="{FF2B5EF4-FFF2-40B4-BE49-F238E27FC236}">
              <a16:creationId xmlns:a16="http://schemas.microsoft.com/office/drawing/2014/main" id="{C6367077-63AA-4214-BAF0-2A85769F569E}"/>
            </a:ext>
          </a:extLst>
        </xdr:cNvPr>
        <xdr:cNvSpPr>
          <a:spLocks noChangeAspect="1" noChangeArrowheads="1"/>
        </xdr:cNvSpPr>
      </xdr:nvSpPr>
      <xdr:spPr bwMode="auto">
        <a:xfrm>
          <a:off x="0" y="1143000"/>
          <a:ext cx="304800" cy="28416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15" name="avatar">
          <a:extLst>
            <a:ext uri="{FF2B5EF4-FFF2-40B4-BE49-F238E27FC236}">
              <a16:creationId xmlns:a16="http://schemas.microsoft.com/office/drawing/2014/main" id="{F2E5CF44-936E-4E0B-9924-9971128A4620}"/>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311150"/>
    <xdr:sp macro="" textlink="">
      <xdr:nvSpPr>
        <xdr:cNvPr id="67716" name="avatar">
          <a:extLst>
            <a:ext uri="{FF2B5EF4-FFF2-40B4-BE49-F238E27FC236}">
              <a16:creationId xmlns:a16="http://schemas.microsoft.com/office/drawing/2014/main" id="{58442411-0F61-48EB-9D6B-749F17AE9E92}"/>
            </a:ext>
          </a:extLst>
        </xdr:cNvPr>
        <xdr:cNvSpPr>
          <a:spLocks noChangeAspect="1" noChangeArrowheads="1"/>
        </xdr:cNvSpPr>
      </xdr:nvSpPr>
      <xdr:spPr bwMode="auto">
        <a:xfrm>
          <a:off x="4695825" y="1143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6704"/>
    <xdr:sp macro="" textlink="">
      <xdr:nvSpPr>
        <xdr:cNvPr id="67717" name="avatar">
          <a:extLst>
            <a:ext uri="{FF2B5EF4-FFF2-40B4-BE49-F238E27FC236}">
              <a16:creationId xmlns:a16="http://schemas.microsoft.com/office/drawing/2014/main" id="{B44485ED-0C6A-4953-ACF5-B947D43EA284}"/>
            </a:ext>
          </a:extLst>
        </xdr:cNvPr>
        <xdr:cNvSpPr>
          <a:spLocks noChangeAspect="1" noChangeArrowheads="1"/>
        </xdr:cNvSpPr>
      </xdr:nvSpPr>
      <xdr:spPr bwMode="auto">
        <a:xfrm>
          <a:off x="0" y="1143000"/>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18" name="avatar">
          <a:extLst>
            <a:ext uri="{FF2B5EF4-FFF2-40B4-BE49-F238E27FC236}">
              <a16:creationId xmlns:a16="http://schemas.microsoft.com/office/drawing/2014/main" id="{471ADF61-90D3-4889-8D84-38A3DBE13288}"/>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307974"/>
    <xdr:sp macro="" textlink="">
      <xdr:nvSpPr>
        <xdr:cNvPr id="67719" name="avatar">
          <a:extLst>
            <a:ext uri="{FF2B5EF4-FFF2-40B4-BE49-F238E27FC236}">
              <a16:creationId xmlns:a16="http://schemas.microsoft.com/office/drawing/2014/main" id="{2B5C8C69-9882-4CE8-8A83-429C5D85A846}"/>
            </a:ext>
          </a:extLst>
        </xdr:cNvPr>
        <xdr:cNvSpPr>
          <a:spLocks noChangeAspect="1" noChangeArrowheads="1"/>
        </xdr:cNvSpPr>
      </xdr:nvSpPr>
      <xdr:spPr bwMode="auto">
        <a:xfrm>
          <a:off x="4695825" y="1143000"/>
          <a:ext cx="304800" cy="3079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7974"/>
    <xdr:sp macro="" textlink="">
      <xdr:nvSpPr>
        <xdr:cNvPr id="67720" name="avatar">
          <a:extLst>
            <a:ext uri="{FF2B5EF4-FFF2-40B4-BE49-F238E27FC236}">
              <a16:creationId xmlns:a16="http://schemas.microsoft.com/office/drawing/2014/main" id="{66938D64-91AC-442F-887D-CF48932E0FA7}"/>
            </a:ext>
          </a:extLst>
        </xdr:cNvPr>
        <xdr:cNvSpPr>
          <a:spLocks noChangeAspect="1" noChangeArrowheads="1"/>
        </xdr:cNvSpPr>
      </xdr:nvSpPr>
      <xdr:spPr bwMode="auto">
        <a:xfrm>
          <a:off x="0" y="1143000"/>
          <a:ext cx="304800" cy="3079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295274"/>
    <xdr:sp macro="" textlink="">
      <xdr:nvSpPr>
        <xdr:cNvPr id="67721" name="avatar">
          <a:extLst>
            <a:ext uri="{FF2B5EF4-FFF2-40B4-BE49-F238E27FC236}">
              <a16:creationId xmlns:a16="http://schemas.microsoft.com/office/drawing/2014/main" id="{C07867BA-315E-41E0-B852-5F518D9D729D}"/>
            </a:ext>
          </a:extLst>
        </xdr:cNvPr>
        <xdr:cNvSpPr>
          <a:spLocks noChangeAspect="1" noChangeArrowheads="1"/>
        </xdr:cNvSpPr>
      </xdr:nvSpPr>
      <xdr:spPr bwMode="auto">
        <a:xfrm>
          <a:off x="4695825"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722" name="avatar">
          <a:extLst>
            <a:ext uri="{FF2B5EF4-FFF2-40B4-BE49-F238E27FC236}">
              <a16:creationId xmlns:a16="http://schemas.microsoft.com/office/drawing/2014/main" id="{0FC08D8B-6AC2-4273-A7BE-9DB2E264C29D}"/>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315623"/>
    <xdr:sp macro="" textlink="">
      <xdr:nvSpPr>
        <xdr:cNvPr id="67723" name="avatar">
          <a:extLst>
            <a:ext uri="{FF2B5EF4-FFF2-40B4-BE49-F238E27FC236}">
              <a16:creationId xmlns:a16="http://schemas.microsoft.com/office/drawing/2014/main" id="{58F0E97B-94F3-4C0C-9055-3508EB3E272F}"/>
            </a:ext>
          </a:extLst>
        </xdr:cNvPr>
        <xdr:cNvSpPr>
          <a:spLocks noChangeAspect="1" noChangeArrowheads="1"/>
        </xdr:cNvSpPr>
      </xdr:nvSpPr>
      <xdr:spPr bwMode="auto">
        <a:xfrm>
          <a:off x="4695825" y="1143000"/>
          <a:ext cx="304800" cy="3156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6704"/>
    <xdr:sp macro="" textlink="">
      <xdr:nvSpPr>
        <xdr:cNvPr id="67724" name="avatar">
          <a:extLst>
            <a:ext uri="{FF2B5EF4-FFF2-40B4-BE49-F238E27FC236}">
              <a16:creationId xmlns:a16="http://schemas.microsoft.com/office/drawing/2014/main" id="{B9BA7044-9633-4D2B-8B7E-7CDC820E1BA5}"/>
            </a:ext>
          </a:extLst>
        </xdr:cNvPr>
        <xdr:cNvSpPr>
          <a:spLocks noChangeAspect="1" noChangeArrowheads="1"/>
        </xdr:cNvSpPr>
      </xdr:nvSpPr>
      <xdr:spPr bwMode="auto">
        <a:xfrm>
          <a:off x="0" y="1143000"/>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25" name="avatar">
          <a:extLst>
            <a:ext uri="{FF2B5EF4-FFF2-40B4-BE49-F238E27FC236}">
              <a16:creationId xmlns:a16="http://schemas.microsoft.com/office/drawing/2014/main" id="{2F15A73A-8122-47AB-9F46-D128E541EA23}"/>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323850"/>
    <xdr:sp macro="" textlink="">
      <xdr:nvSpPr>
        <xdr:cNvPr id="67726" name="avatar">
          <a:extLst>
            <a:ext uri="{FF2B5EF4-FFF2-40B4-BE49-F238E27FC236}">
              <a16:creationId xmlns:a16="http://schemas.microsoft.com/office/drawing/2014/main" id="{9B26383B-59EE-485F-BEE9-E0E67461706C}"/>
            </a:ext>
          </a:extLst>
        </xdr:cNvPr>
        <xdr:cNvSpPr>
          <a:spLocks noChangeAspect="1" noChangeArrowheads="1"/>
        </xdr:cNvSpPr>
      </xdr:nvSpPr>
      <xdr:spPr bwMode="auto">
        <a:xfrm>
          <a:off x="4695825" y="1143000"/>
          <a:ext cx="304800" cy="3238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6704"/>
    <xdr:sp macro="" textlink="">
      <xdr:nvSpPr>
        <xdr:cNvPr id="67727" name="avatar">
          <a:extLst>
            <a:ext uri="{FF2B5EF4-FFF2-40B4-BE49-F238E27FC236}">
              <a16:creationId xmlns:a16="http://schemas.microsoft.com/office/drawing/2014/main" id="{E2A02931-9361-4E9E-ACB6-C51BB61771A4}"/>
            </a:ext>
          </a:extLst>
        </xdr:cNvPr>
        <xdr:cNvSpPr>
          <a:spLocks noChangeAspect="1" noChangeArrowheads="1"/>
        </xdr:cNvSpPr>
      </xdr:nvSpPr>
      <xdr:spPr bwMode="auto">
        <a:xfrm>
          <a:off x="0" y="1143000"/>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28" name="avatar">
          <a:extLst>
            <a:ext uri="{FF2B5EF4-FFF2-40B4-BE49-F238E27FC236}">
              <a16:creationId xmlns:a16="http://schemas.microsoft.com/office/drawing/2014/main" id="{D28DE000-436D-47A7-A493-1A536DC3F9D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729" name="avatar">
          <a:extLst>
            <a:ext uri="{FF2B5EF4-FFF2-40B4-BE49-F238E27FC236}">
              <a16:creationId xmlns:a16="http://schemas.microsoft.com/office/drawing/2014/main" id="{548BF141-2597-4BD2-8090-1F547D3BAD33}"/>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30" name="avatar">
          <a:extLst>
            <a:ext uri="{FF2B5EF4-FFF2-40B4-BE49-F238E27FC236}">
              <a16:creationId xmlns:a16="http://schemas.microsoft.com/office/drawing/2014/main" id="{5EFD4883-D0BA-4F32-9D7C-9291545389A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731" name="avatar">
          <a:extLst>
            <a:ext uri="{FF2B5EF4-FFF2-40B4-BE49-F238E27FC236}">
              <a16:creationId xmlns:a16="http://schemas.microsoft.com/office/drawing/2014/main" id="{C7FCF350-6138-4176-B183-83BA66ED4597}"/>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732" name="avatar">
          <a:extLst>
            <a:ext uri="{FF2B5EF4-FFF2-40B4-BE49-F238E27FC236}">
              <a16:creationId xmlns:a16="http://schemas.microsoft.com/office/drawing/2014/main" id="{D38EABBC-6579-486E-90C4-E640B51E37E3}"/>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733" name="avatar">
          <a:extLst>
            <a:ext uri="{FF2B5EF4-FFF2-40B4-BE49-F238E27FC236}">
              <a16:creationId xmlns:a16="http://schemas.microsoft.com/office/drawing/2014/main" id="{47AAA563-CE9F-49E9-87C1-5F8F88EF7AFB}"/>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34" name="avatar">
          <a:extLst>
            <a:ext uri="{FF2B5EF4-FFF2-40B4-BE49-F238E27FC236}">
              <a16:creationId xmlns:a16="http://schemas.microsoft.com/office/drawing/2014/main" id="{413FD275-2F92-41D6-A6BF-DE845EA1D2E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735" name="avatar">
          <a:extLst>
            <a:ext uri="{FF2B5EF4-FFF2-40B4-BE49-F238E27FC236}">
              <a16:creationId xmlns:a16="http://schemas.microsoft.com/office/drawing/2014/main" id="{8164CBFE-A9B3-4529-A7C3-5BC8A5A5FD95}"/>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36" name="avatar">
          <a:extLst>
            <a:ext uri="{FF2B5EF4-FFF2-40B4-BE49-F238E27FC236}">
              <a16:creationId xmlns:a16="http://schemas.microsoft.com/office/drawing/2014/main" id="{A96AFA8D-0431-43FF-ABA3-B2E4E03E4A81}"/>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737" name="avatar">
          <a:extLst>
            <a:ext uri="{FF2B5EF4-FFF2-40B4-BE49-F238E27FC236}">
              <a16:creationId xmlns:a16="http://schemas.microsoft.com/office/drawing/2014/main" id="{5EF06039-165A-4A48-B28A-93D51476189C}"/>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38" name="avatar">
          <a:extLst>
            <a:ext uri="{FF2B5EF4-FFF2-40B4-BE49-F238E27FC236}">
              <a16:creationId xmlns:a16="http://schemas.microsoft.com/office/drawing/2014/main" id="{58579713-499F-4A58-B0E6-B8CCCF14294D}"/>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739" name="avatar">
          <a:extLst>
            <a:ext uri="{FF2B5EF4-FFF2-40B4-BE49-F238E27FC236}">
              <a16:creationId xmlns:a16="http://schemas.microsoft.com/office/drawing/2014/main" id="{636E450E-A871-4441-B98F-C1D6DC3B2AF1}"/>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740" name="avatar">
          <a:extLst>
            <a:ext uri="{FF2B5EF4-FFF2-40B4-BE49-F238E27FC236}">
              <a16:creationId xmlns:a16="http://schemas.microsoft.com/office/drawing/2014/main" id="{D4A78D09-EEB5-454F-9A14-C732FC3E3355}"/>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741" name="avatar">
          <a:extLst>
            <a:ext uri="{FF2B5EF4-FFF2-40B4-BE49-F238E27FC236}">
              <a16:creationId xmlns:a16="http://schemas.microsoft.com/office/drawing/2014/main" id="{193D5339-F473-4B86-8337-42511BCADFF1}"/>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42" name="avatar">
          <a:extLst>
            <a:ext uri="{FF2B5EF4-FFF2-40B4-BE49-F238E27FC236}">
              <a16:creationId xmlns:a16="http://schemas.microsoft.com/office/drawing/2014/main" id="{01C18A81-54DD-4313-BF73-6E1EDEB9C61A}"/>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743" name="avatar">
          <a:extLst>
            <a:ext uri="{FF2B5EF4-FFF2-40B4-BE49-F238E27FC236}">
              <a16:creationId xmlns:a16="http://schemas.microsoft.com/office/drawing/2014/main" id="{3FB4FF24-EE83-4A39-AB06-D8C792D0C17C}"/>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44" name="avatar">
          <a:extLst>
            <a:ext uri="{FF2B5EF4-FFF2-40B4-BE49-F238E27FC236}">
              <a16:creationId xmlns:a16="http://schemas.microsoft.com/office/drawing/2014/main" id="{D79A5549-84EA-496B-9EE3-DFC946335BD0}"/>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745" name="avatar">
          <a:extLst>
            <a:ext uri="{FF2B5EF4-FFF2-40B4-BE49-F238E27FC236}">
              <a16:creationId xmlns:a16="http://schemas.microsoft.com/office/drawing/2014/main" id="{D73BDB23-D7F5-4401-96DD-4E05D0BCB629}"/>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46" name="avatar">
          <a:extLst>
            <a:ext uri="{FF2B5EF4-FFF2-40B4-BE49-F238E27FC236}">
              <a16:creationId xmlns:a16="http://schemas.microsoft.com/office/drawing/2014/main" id="{3C36C07B-7016-4BB5-9A0B-EA0CAC7F271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747" name="avatar">
          <a:extLst>
            <a:ext uri="{FF2B5EF4-FFF2-40B4-BE49-F238E27FC236}">
              <a16:creationId xmlns:a16="http://schemas.microsoft.com/office/drawing/2014/main" id="{3609A470-E319-47F5-948C-452285601433}"/>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748" name="avatar">
          <a:extLst>
            <a:ext uri="{FF2B5EF4-FFF2-40B4-BE49-F238E27FC236}">
              <a16:creationId xmlns:a16="http://schemas.microsoft.com/office/drawing/2014/main" id="{3B24DF6D-83CC-41B7-8FA4-296267EE0C9C}"/>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749" name="avatar">
          <a:extLst>
            <a:ext uri="{FF2B5EF4-FFF2-40B4-BE49-F238E27FC236}">
              <a16:creationId xmlns:a16="http://schemas.microsoft.com/office/drawing/2014/main" id="{E8EE3A0F-285B-459B-B1FB-417D4750DA11}"/>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50" name="avatar">
          <a:extLst>
            <a:ext uri="{FF2B5EF4-FFF2-40B4-BE49-F238E27FC236}">
              <a16:creationId xmlns:a16="http://schemas.microsoft.com/office/drawing/2014/main" id="{4F069666-CC30-4083-88E3-609EA08B1AA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751" name="avatar">
          <a:extLst>
            <a:ext uri="{FF2B5EF4-FFF2-40B4-BE49-F238E27FC236}">
              <a16:creationId xmlns:a16="http://schemas.microsoft.com/office/drawing/2014/main" id="{D625D0FE-0795-4C04-9EF7-315B836C37C6}"/>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52" name="avatar">
          <a:extLst>
            <a:ext uri="{FF2B5EF4-FFF2-40B4-BE49-F238E27FC236}">
              <a16:creationId xmlns:a16="http://schemas.microsoft.com/office/drawing/2014/main" id="{4649E070-F227-4DD7-8E8F-35A99A102AC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753" name="avatar">
          <a:extLst>
            <a:ext uri="{FF2B5EF4-FFF2-40B4-BE49-F238E27FC236}">
              <a16:creationId xmlns:a16="http://schemas.microsoft.com/office/drawing/2014/main" id="{A9360D82-E5DB-40BE-A836-6914DAC09938}"/>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54" name="avatar">
          <a:extLst>
            <a:ext uri="{FF2B5EF4-FFF2-40B4-BE49-F238E27FC236}">
              <a16:creationId xmlns:a16="http://schemas.microsoft.com/office/drawing/2014/main" id="{DBD3290A-AD6C-4B59-A280-F03F58E1221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755" name="avatar">
          <a:extLst>
            <a:ext uri="{FF2B5EF4-FFF2-40B4-BE49-F238E27FC236}">
              <a16:creationId xmlns:a16="http://schemas.microsoft.com/office/drawing/2014/main" id="{87C98B3F-1559-4348-9547-2DE5D3D52299}"/>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756" name="avatar">
          <a:extLst>
            <a:ext uri="{FF2B5EF4-FFF2-40B4-BE49-F238E27FC236}">
              <a16:creationId xmlns:a16="http://schemas.microsoft.com/office/drawing/2014/main" id="{6D00788D-FECC-4258-9B0A-2AFFA6E34167}"/>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757" name="avatar">
          <a:extLst>
            <a:ext uri="{FF2B5EF4-FFF2-40B4-BE49-F238E27FC236}">
              <a16:creationId xmlns:a16="http://schemas.microsoft.com/office/drawing/2014/main" id="{7F3B6D44-B270-47FB-8719-982B3B80727F}"/>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58" name="avatar">
          <a:extLst>
            <a:ext uri="{FF2B5EF4-FFF2-40B4-BE49-F238E27FC236}">
              <a16:creationId xmlns:a16="http://schemas.microsoft.com/office/drawing/2014/main" id="{6CE6636B-784F-4F0E-90D6-DE05D39573BC}"/>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759" name="avatar">
          <a:extLst>
            <a:ext uri="{FF2B5EF4-FFF2-40B4-BE49-F238E27FC236}">
              <a16:creationId xmlns:a16="http://schemas.microsoft.com/office/drawing/2014/main" id="{B4D1B1C9-2BD7-4A74-B2F4-631E64AD873E}"/>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60" name="avatar">
          <a:extLst>
            <a:ext uri="{FF2B5EF4-FFF2-40B4-BE49-F238E27FC236}">
              <a16:creationId xmlns:a16="http://schemas.microsoft.com/office/drawing/2014/main" id="{BE4A5E63-597C-48B4-992D-68353233DBA8}"/>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761" name="avatar">
          <a:extLst>
            <a:ext uri="{FF2B5EF4-FFF2-40B4-BE49-F238E27FC236}">
              <a16:creationId xmlns:a16="http://schemas.microsoft.com/office/drawing/2014/main" id="{89F4FFFA-C661-464D-BCEF-F8BF176CFD33}"/>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62" name="avatar">
          <a:extLst>
            <a:ext uri="{FF2B5EF4-FFF2-40B4-BE49-F238E27FC236}">
              <a16:creationId xmlns:a16="http://schemas.microsoft.com/office/drawing/2014/main" id="{78D849D3-12E0-433D-8789-3FAC310A01EB}"/>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763" name="avatar">
          <a:extLst>
            <a:ext uri="{FF2B5EF4-FFF2-40B4-BE49-F238E27FC236}">
              <a16:creationId xmlns:a16="http://schemas.microsoft.com/office/drawing/2014/main" id="{06B22D07-E197-499E-9C82-67020C9E7417}"/>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764" name="avatar">
          <a:extLst>
            <a:ext uri="{FF2B5EF4-FFF2-40B4-BE49-F238E27FC236}">
              <a16:creationId xmlns:a16="http://schemas.microsoft.com/office/drawing/2014/main" id="{24C0DF46-4CB0-40DD-B21E-8A50072B735F}"/>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765" name="avatar">
          <a:extLst>
            <a:ext uri="{FF2B5EF4-FFF2-40B4-BE49-F238E27FC236}">
              <a16:creationId xmlns:a16="http://schemas.microsoft.com/office/drawing/2014/main" id="{DECCE720-41DA-4A80-B7A3-6630D7646AAA}"/>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66" name="avatar">
          <a:extLst>
            <a:ext uri="{FF2B5EF4-FFF2-40B4-BE49-F238E27FC236}">
              <a16:creationId xmlns:a16="http://schemas.microsoft.com/office/drawing/2014/main" id="{6CC368B0-F755-4F9B-89C7-09CCE9BCB35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767" name="avatar">
          <a:extLst>
            <a:ext uri="{FF2B5EF4-FFF2-40B4-BE49-F238E27FC236}">
              <a16:creationId xmlns:a16="http://schemas.microsoft.com/office/drawing/2014/main" id="{8940BF11-B4E2-45DF-8035-968C51000E64}"/>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68" name="avatar">
          <a:extLst>
            <a:ext uri="{FF2B5EF4-FFF2-40B4-BE49-F238E27FC236}">
              <a16:creationId xmlns:a16="http://schemas.microsoft.com/office/drawing/2014/main" id="{61BB49D9-C38C-472B-B4CB-2FF1D6E84CF4}"/>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769" name="avatar">
          <a:extLst>
            <a:ext uri="{FF2B5EF4-FFF2-40B4-BE49-F238E27FC236}">
              <a16:creationId xmlns:a16="http://schemas.microsoft.com/office/drawing/2014/main" id="{DDB8AE74-AEFD-4A4E-87F8-98805B7F15B6}"/>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70" name="avatar">
          <a:extLst>
            <a:ext uri="{FF2B5EF4-FFF2-40B4-BE49-F238E27FC236}">
              <a16:creationId xmlns:a16="http://schemas.microsoft.com/office/drawing/2014/main" id="{54F9A090-861E-4224-9A93-AA40104793DC}"/>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771" name="avatar">
          <a:extLst>
            <a:ext uri="{FF2B5EF4-FFF2-40B4-BE49-F238E27FC236}">
              <a16:creationId xmlns:a16="http://schemas.microsoft.com/office/drawing/2014/main" id="{E20AAF15-110C-4327-BA4C-37DDE4A77EF1}"/>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772" name="avatar">
          <a:extLst>
            <a:ext uri="{FF2B5EF4-FFF2-40B4-BE49-F238E27FC236}">
              <a16:creationId xmlns:a16="http://schemas.microsoft.com/office/drawing/2014/main" id="{6C45C638-B39C-4435-9988-0712EDFADA49}"/>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773" name="avatar">
          <a:extLst>
            <a:ext uri="{FF2B5EF4-FFF2-40B4-BE49-F238E27FC236}">
              <a16:creationId xmlns:a16="http://schemas.microsoft.com/office/drawing/2014/main" id="{061F2986-A08A-4AE1-B597-155A85174674}"/>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74" name="avatar">
          <a:extLst>
            <a:ext uri="{FF2B5EF4-FFF2-40B4-BE49-F238E27FC236}">
              <a16:creationId xmlns:a16="http://schemas.microsoft.com/office/drawing/2014/main" id="{1D3391A0-8352-423C-9F3A-1AD1EE4AFF12}"/>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775" name="avatar">
          <a:extLst>
            <a:ext uri="{FF2B5EF4-FFF2-40B4-BE49-F238E27FC236}">
              <a16:creationId xmlns:a16="http://schemas.microsoft.com/office/drawing/2014/main" id="{FCE6F29F-2F0B-47C0-8227-DEBD39C30B0F}"/>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76" name="avatar">
          <a:extLst>
            <a:ext uri="{FF2B5EF4-FFF2-40B4-BE49-F238E27FC236}">
              <a16:creationId xmlns:a16="http://schemas.microsoft.com/office/drawing/2014/main" id="{B4CBCFC5-0280-40D6-9EE8-43C085DA9720}"/>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777" name="avatar">
          <a:extLst>
            <a:ext uri="{FF2B5EF4-FFF2-40B4-BE49-F238E27FC236}">
              <a16:creationId xmlns:a16="http://schemas.microsoft.com/office/drawing/2014/main" id="{691205D8-3EEC-427A-9450-BDB8E581E98F}"/>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78" name="avatar">
          <a:extLst>
            <a:ext uri="{FF2B5EF4-FFF2-40B4-BE49-F238E27FC236}">
              <a16:creationId xmlns:a16="http://schemas.microsoft.com/office/drawing/2014/main" id="{F73F67C0-FC3F-4403-B11B-F772DD913B4A}"/>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779" name="avatar">
          <a:extLst>
            <a:ext uri="{FF2B5EF4-FFF2-40B4-BE49-F238E27FC236}">
              <a16:creationId xmlns:a16="http://schemas.microsoft.com/office/drawing/2014/main" id="{7B04E141-1888-4E04-AB4F-56C5C6DB6567}"/>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780" name="avatar">
          <a:extLst>
            <a:ext uri="{FF2B5EF4-FFF2-40B4-BE49-F238E27FC236}">
              <a16:creationId xmlns:a16="http://schemas.microsoft.com/office/drawing/2014/main" id="{CF696E30-5ADB-4CCC-9AE7-394D8F7DB2CE}"/>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781" name="avatar">
          <a:extLst>
            <a:ext uri="{FF2B5EF4-FFF2-40B4-BE49-F238E27FC236}">
              <a16:creationId xmlns:a16="http://schemas.microsoft.com/office/drawing/2014/main" id="{3727568B-7D1D-4031-8F9D-95746207055F}"/>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82" name="avatar">
          <a:extLst>
            <a:ext uri="{FF2B5EF4-FFF2-40B4-BE49-F238E27FC236}">
              <a16:creationId xmlns:a16="http://schemas.microsoft.com/office/drawing/2014/main" id="{F8F36175-EA59-487F-892C-61344E14869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783" name="avatar">
          <a:extLst>
            <a:ext uri="{FF2B5EF4-FFF2-40B4-BE49-F238E27FC236}">
              <a16:creationId xmlns:a16="http://schemas.microsoft.com/office/drawing/2014/main" id="{39E7DD10-679D-44FB-9C6B-8F58674F55B8}"/>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84" name="avatar">
          <a:extLst>
            <a:ext uri="{FF2B5EF4-FFF2-40B4-BE49-F238E27FC236}">
              <a16:creationId xmlns:a16="http://schemas.microsoft.com/office/drawing/2014/main" id="{1F8D55CD-1AA8-4F7E-9981-411B6985295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785" name="avatar">
          <a:extLst>
            <a:ext uri="{FF2B5EF4-FFF2-40B4-BE49-F238E27FC236}">
              <a16:creationId xmlns:a16="http://schemas.microsoft.com/office/drawing/2014/main" id="{D2F63E01-AD27-415B-9378-95E87C40ABC9}"/>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86" name="avatar">
          <a:extLst>
            <a:ext uri="{FF2B5EF4-FFF2-40B4-BE49-F238E27FC236}">
              <a16:creationId xmlns:a16="http://schemas.microsoft.com/office/drawing/2014/main" id="{042E3E76-1C95-4DD6-B31B-70F146AAE778}"/>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787" name="avatar">
          <a:extLst>
            <a:ext uri="{FF2B5EF4-FFF2-40B4-BE49-F238E27FC236}">
              <a16:creationId xmlns:a16="http://schemas.microsoft.com/office/drawing/2014/main" id="{2213FA1B-4132-4B30-8ABB-DE0ECE15F7C5}"/>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788" name="avatar">
          <a:extLst>
            <a:ext uri="{FF2B5EF4-FFF2-40B4-BE49-F238E27FC236}">
              <a16:creationId xmlns:a16="http://schemas.microsoft.com/office/drawing/2014/main" id="{B8467231-C3C0-4B0D-82BA-52ECF97453CE}"/>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789" name="avatar">
          <a:extLst>
            <a:ext uri="{FF2B5EF4-FFF2-40B4-BE49-F238E27FC236}">
              <a16:creationId xmlns:a16="http://schemas.microsoft.com/office/drawing/2014/main" id="{9BF37C47-66E5-44C6-A24C-91A21B2AB311}"/>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90" name="avatar">
          <a:extLst>
            <a:ext uri="{FF2B5EF4-FFF2-40B4-BE49-F238E27FC236}">
              <a16:creationId xmlns:a16="http://schemas.microsoft.com/office/drawing/2014/main" id="{E9E4DF5D-FF4C-475E-B0D6-A5A3B712AB41}"/>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791" name="avatar">
          <a:extLst>
            <a:ext uri="{FF2B5EF4-FFF2-40B4-BE49-F238E27FC236}">
              <a16:creationId xmlns:a16="http://schemas.microsoft.com/office/drawing/2014/main" id="{C1A7305E-67A5-4700-A274-BCB9BA242C48}"/>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92" name="avatar">
          <a:extLst>
            <a:ext uri="{FF2B5EF4-FFF2-40B4-BE49-F238E27FC236}">
              <a16:creationId xmlns:a16="http://schemas.microsoft.com/office/drawing/2014/main" id="{AD950596-D926-4FEE-9489-283C1F2DBAC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793" name="avatar">
          <a:extLst>
            <a:ext uri="{FF2B5EF4-FFF2-40B4-BE49-F238E27FC236}">
              <a16:creationId xmlns:a16="http://schemas.microsoft.com/office/drawing/2014/main" id="{FEC57329-6C79-45B4-B253-47B0B82EEC89}"/>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94" name="avatar">
          <a:extLst>
            <a:ext uri="{FF2B5EF4-FFF2-40B4-BE49-F238E27FC236}">
              <a16:creationId xmlns:a16="http://schemas.microsoft.com/office/drawing/2014/main" id="{9149E542-48F7-4D9C-A589-0E6A736A7023}"/>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795" name="avatar">
          <a:extLst>
            <a:ext uri="{FF2B5EF4-FFF2-40B4-BE49-F238E27FC236}">
              <a16:creationId xmlns:a16="http://schemas.microsoft.com/office/drawing/2014/main" id="{5CC4C5F4-59E7-4B6C-AD2B-26D51FDA458F}"/>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796" name="avatar">
          <a:extLst>
            <a:ext uri="{FF2B5EF4-FFF2-40B4-BE49-F238E27FC236}">
              <a16:creationId xmlns:a16="http://schemas.microsoft.com/office/drawing/2014/main" id="{2EDCF3A6-CC3F-4545-896A-5381D05A1084}"/>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797" name="avatar">
          <a:extLst>
            <a:ext uri="{FF2B5EF4-FFF2-40B4-BE49-F238E27FC236}">
              <a16:creationId xmlns:a16="http://schemas.microsoft.com/office/drawing/2014/main" id="{11669709-F15E-46E9-B1A2-A29B9EF05E0E}"/>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98" name="avatar">
          <a:extLst>
            <a:ext uri="{FF2B5EF4-FFF2-40B4-BE49-F238E27FC236}">
              <a16:creationId xmlns:a16="http://schemas.microsoft.com/office/drawing/2014/main" id="{B0DCE2ED-A746-4FED-8855-8E450E2DCDF1}"/>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799" name="avatar">
          <a:extLst>
            <a:ext uri="{FF2B5EF4-FFF2-40B4-BE49-F238E27FC236}">
              <a16:creationId xmlns:a16="http://schemas.microsoft.com/office/drawing/2014/main" id="{7ABA90A1-717C-43C5-A514-341AF5EAC443}"/>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00" name="avatar">
          <a:extLst>
            <a:ext uri="{FF2B5EF4-FFF2-40B4-BE49-F238E27FC236}">
              <a16:creationId xmlns:a16="http://schemas.microsoft.com/office/drawing/2014/main" id="{8E771B22-36EC-4152-89A2-60B37D7A0C7C}"/>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801" name="avatar">
          <a:extLst>
            <a:ext uri="{FF2B5EF4-FFF2-40B4-BE49-F238E27FC236}">
              <a16:creationId xmlns:a16="http://schemas.microsoft.com/office/drawing/2014/main" id="{2EE2C03B-9DBC-4475-AF03-6C8EE9A5A92C}"/>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02" name="avatar">
          <a:extLst>
            <a:ext uri="{FF2B5EF4-FFF2-40B4-BE49-F238E27FC236}">
              <a16:creationId xmlns:a16="http://schemas.microsoft.com/office/drawing/2014/main" id="{AED11EBB-BAEE-4793-9079-0C0A49694488}"/>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803" name="avatar">
          <a:extLst>
            <a:ext uri="{FF2B5EF4-FFF2-40B4-BE49-F238E27FC236}">
              <a16:creationId xmlns:a16="http://schemas.microsoft.com/office/drawing/2014/main" id="{2BDF37C0-C73C-4273-A413-5E62493913EC}"/>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804" name="avatar">
          <a:extLst>
            <a:ext uri="{FF2B5EF4-FFF2-40B4-BE49-F238E27FC236}">
              <a16:creationId xmlns:a16="http://schemas.microsoft.com/office/drawing/2014/main" id="{A853EEEB-BFFB-4C6A-996B-2274C0B7B5B7}"/>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805" name="avatar">
          <a:extLst>
            <a:ext uri="{FF2B5EF4-FFF2-40B4-BE49-F238E27FC236}">
              <a16:creationId xmlns:a16="http://schemas.microsoft.com/office/drawing/2014/main" id="{17736E1A-621C-457E-89FE-2EBAF56ED271}"/>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06" name="avatar">
          <a:extLst>
            <a:ext uri="{FF2B5EF4-FFF2-40B4-BE49-F238E27FC236}">
              <a16:creationId xmlns:a16="http://schemas.microsoft.com/office/drawing/2014/main" id="{C48A0688-24EA-465C-869E-60443F3B844C}"/>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807" name="avatar">
          <a:extLst>
            <a:ext uri="{FF2B5EF4-FFF2-40B4-BE49-F238E27FC236}">
              <a16:creationId xmlns:a16="http://schemas.microsoft.com/office/drawing/2014/main" id="{29AB4319-D830-4EB7-B3CD-C03F496D93E7}"/>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08" name="avatar">
          <a:extLst>
            <a:ext uri="{FF2B5EF4-FFF2-40B4-BE49-F238E27FC236}">
              <a16:creationId xmlns:a16="http://schemas.microsoft.com/office/drawing/2014/main" id="{B5BFC312-5E08-46D1-9347-B936E3017AE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809" name="avatar">
          <a:extLst>
            <a:ext uri="{FF2B5EF4-FFF2-40B4-BE49-F238E27FC236}">
              <a16:creationId xmlns:a16="http://schemas.microsoft.com/office/drawing/2014/main" id="{B664C8BB-C849-4FEF-9E3E-740BF24595E3}"/>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10" name="avatar">
          <a:extLst>
            <a:ext uri="{FF2B5EF4-FFF2-40B4-BE49-F238E27FC236}">
              <a16:creationId xmlns:a16="http://schemas.microsoft.com/office/drawing/2014/main" id="{A88FAD51-6544-4277-A0EF-7D9DF6E8ABC2}"/>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811" name="avatar">
          <a:extLst>
            <a:ext uri="{FF2B5EF4-FFF2-40B4-BE49-F238E27FC236}">
              <a16:creationId xmlns:a16="http://schemas.microsoft.com/office/drawing/2014/main" id="{63C82CB9-C9CD-48D0-A799-DBD852686718}"/>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812" name="avatar">
          <a:extLst>
            <a:ext uri="{FF2B5EF4-FFF2-40B4-BE49-F238E27FC236}">
              <a16:creationId xmlns:a16="http://schemas.microsoft.com/office/drawing/2014/main" id="{40FDC5CF-275B-4348-A6B1-8062DEFEC355}"/>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813" name="avatar">
          <a:extLst>
            <a:ext uri="{FF2B5EF4-FFF2-40B4-BE49-F238E27FC236}">
              <a16:creationId xmlns:a16="http://schemas.microsoft.com/office/drawing/2014/main" id="{8BDCCE88-2F78-42FD-ABF8-DAB9D36A16A9}"/>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14" name="avatar">
          <a:extLst>
            <a:ext uri="{FF2B5EF4-FFF2-40B4-BE49-F238E27FC236}">
              <a16:creationId xmlns:a16="http://schemas.microsoft.com/office/drawing/2014/main" id="{07497676-919C-4553-A9D5-BA4F94AB710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815" name="avatar">
          <a:extLst>
            <a:ext uri="{FF2B5EF4-FFF2-40B4-BE49-F238E27FC236}">
              <a16:creationId xmlns:a16="http://schemas.microsoft.com/office/drawing/2014/main" id="{C39644E2-1CA2-4F62-9363-E08DC2FBA7B7}"/>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16" name="avatar">
          <a:extLst>
            <a:ext uri="{FF2B5EF4-FFF2-40B4-BE49-F238E27FC236}">
              <a16:creationId xmlns:a16="http://schemas.microsoft.com/office/drawing/2014/main" id="{3E48C6FA-6809-427E-978D-8509BB046B74}"/>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817" name="avatar">
          <a:extLst>
            <a:ext uri="{FF2B5EF4-FFF2-40B4-BE49-F238E27FC236}">
              <a16:creationId xmlns:a16="http://schemas.microsoft.com/office/drawing/2014/main" id="{7ECBF0F0-9152-463B-94DA-FC77BBBC9266}"/>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18" name="avatar">
          <a:extLst>
            <a:ext uri="{FF2B5EF4-FFF2-40B4-BE49-F238E27FC236}">
              <a16:creationId xmlns:a16="http://schemas.microsoft.com/office/drawing/2014/main" id="{7682228A-C217-4F28-98E6-525D5837C6CC}"/>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819" name="avatar">
          <a:extLst>
            <a:ext uri="{FF2B5EF4-FFF2-40B4-BE49-F238E27FC236}">
              <a16:creationId xmlns:a16="http://schemas.microsoft.com/office/drawing/2014/main" id="{3384AD3D-73A3-4404-BC01-FC5B080CEC5D}"/>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820" name="avatar">
          <a:extLst>
            <a:ext uri="{FF2B5EF4-FFF2-40B4-BE49-F238E27FC236}">
              <a16:creationId xmlns:a16="http://schemas.microsoft.com/office/drawing/2014/main" id="{CE717EBE-E6F4-4DBF-B37D-961FFBAA0E87}"/>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821" name="avatar">
          <a:extLst>
            <a:ext uri="{FF2B5EF4-FFF2-40B4-BE49-F238E27FC236}">
              <a16:creationId xmlns:a16="http://schemas.microsoft.com/office/drawing/2014/main" id="{FBCABBEA-F047-4726-A0DE-3E399348EF8C}"/>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22" name="avatar">
          <a:extLst>
            <a:ext uri="{FF2B5EF4-FFF2-40B4-BE49-F238E27FC236}">
              <a16:creationId xmlns:a16="http://schemas.microsoft.com/office/drawing/2014/main" id="{11351F29-E7A5-4015-A1AC-BBE8608B3AF0}"/>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823" name="avatar">
          <a:extLst>
            <a:ext uri="{FF2B5EF4-FFF2-40B4-BE49-F238E27FC236}">
              <a16:creationId xmlns:a16="http://schemas.microsoft.com/office/drawing/2014/main" id="{B2379209-3F85-4EBA-8801-C0E9CF37F4FA}"/>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24" name="avatar">
          <a:extLst>
            <a:ext uri="{FF2B5EF4-FFF2-40B4-BE49-F238E27FC236}">
              <a16:creationId xmlns:a16="http://schemas.microsoft.com/office/drawing/2014/main" id="{8D7E066E-6F49-4A52-ADED-6F35AB87A66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825" name="avatar">
          <a:extLst>
            <a:ext uri="{FF2B5EF4-FFF2-40B4-BE49-F238E27FC236}">
              <a16:creationId xmlns:a16="http://schemas.microsoft.com/office/drawing/2014/main" id="{485D4177-E2D7-4A31-9673-487C7E333A16}"/>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26" name="avatar">
          <a:extLst>
            <a:ext uri="{FF2B5EF4-FFF2-40B4-BE49-F238E27FC236}">
              <a16:creationId xmlns:a16="http://schemas.microsoft.com/office/drawing/2014/main" id="{18192B95-E863-4633-AF5C-A0B6444DD9B3}"/>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827" name="avatar">
          <a:extLst>
            <a:ext uri="{FF2B5EF4-FFF2-40B4-BE49-F238E27FC236}">
              <a16:creationId xmlns:a16="http://schemas.microsoft.com/office/drawing/2014/main" id="{4E0247EB-2184-406A-A107-5E840BA54D61}"/>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828" name="avatar">
          <a:extLst>
            <a:ext uri="{FF2B5EF4-FFF2-40B4-BE49-F238E27FC236}">
              <a16:creationId xmlns:a16="http://schemas.microsoft.com/office/drawing/2014/main" id="{CD2FA782-F759-4C5D-991E-4474DE0A3897}"/>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829" name="avatar">
          <a:extLst>
            <a:ext uri="{FF2B5EF4-FFF2-40B4-BE49-F238E27FC236}">
              <a16:creationId xmlns:a16="http://schemas.microsoft.com/office/drawing/2014/main" id="{1F2CA168-6E99-4940-983D-A683F395CBD0}"/>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30" name="avatar">
          <a:extLst>
            <a:ext uri="{FF2B5EF4-FFF2-40B4-BE49-F238E27FC236}">
              <a16:creationId xmlns:a16="http://schemas.microsoft.com/office/drawing/2014/main" id="{0A7707FD-6720-4AAA-BA8D-F035AB391D3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831" name="avatar">
          <a:extLst>
            <a:ext uri="{FF2B5EF4-FFF2-40B4-BE49-F238E27FC236}">
              <a16:creationId xmlns:a16="http://schemas.microsoft.com/office/drawing/2014/main" id="{645CE18E-B504-45BB-BA3C-1048D736FCB9}"/>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32" name="avatar">
          <a:extLst>
            <a:ext uri="{FF2B5EF4-FFF2-40B4-BE49-F238E27FC236}">
              <a16:creationId xmlns:a16="http://schemas.microsoft.com/office/drawing/2014/main" id="{8BFA6DC8-4709-4DA7-B285-A3183213830D}"/>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833" name="avatar">
          <a:extLst>
            <a:ext uri="{FF2B5EF4-FFF2-40B4-BE49-F238E27FC236}">
              <a16:creationId xmlns:a16="http://schemas.microsoft.com/office/drawing/2014/main" id="{7A858B92-E90D-49D8-86D7-E64A1527CB0C}"/>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34" name="avatar">
          <a:extLst>
            <a:ext uri="{FF2B5EF4-FFF2-40B4-BE49-F238E27FC236}">
              <a16:creationId xmlns:a16="http://schemas.microsoft.com/office/drawing/2014/main" id="{B071575F-E371-48A1-8D77-138D63727D44}"/>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835" name="avatar">
          <a:extLst>
            <a:ext uri="{FF2B5EF4-FFF2-40B4-BE49-F238E27FC236}">
              <a16:creationId xmlns:a16="http://schemas.microsoft.com/office/drawing/2014/main" id="{F0C0FED8-EF65-4E3B-8653-53EBA7B5507A}"/>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836" name="avatar">
          <a:extLst>
            <a:ext uri="{FF2B5EF4-FFF2-40B4-BE49-F238E27FC236}">
              <a16:creationId xmlns:a16="http://schemas.microsoft.com/office/drawing/2014/main" id="{20E1FC19-1171-48B7-9F86-494EFB0B48EF}"/>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837" name="avatar">
          <a:extLst>
            <a:ext uri="{FF2B5EF4-FFF2-40B4-BE49-F238E27FC236}">
              <a16:creationId xmlns:a16="http://schemas.microsoft.com/office/drawing/2014/main" id="{F4181987-16D3-4192-B5D3-8450934D8F16}"/>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38" name="avatar">
          <a:extLst>
            <a:ext uri="{FF2B5EF4-FFF2-40B4-BE49-F238E27FC236}">
              <a16:creationId xmlns:a16="http://schemas.microsoft.com/office/drawing/2014/main" id="{E33A7421-3539-4E67-8A64-F014FE831FB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839" name="avatar">
          <a:extLst>
            <a:ext uri="{FF2B5EF4-FFF2-40B4-BE49-F238E27FC236}">
              <a16:creationId xmlns:a16="http://schemas.microsoft.com/office/drawing/2014/main" id="{C348605A-01A7-47DD-98E4-A7CE829B4C0D}"/>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40" name="avatar">
          <a:extLst>
            <a:ext uri="{FF2B5EF4-FFF2-40B4-BE49-F238E27FC236}">
              <a16:creationId xmlns:a16="http://schemas.microsoft.com/office/drawing/2014/main" id="{33511DE6-CE44-4503-AFCF-8554C6BB2CC0}"/>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841" name="avatar">
          <a:extLst>
            <a:ext uri="{FF2B5EF4-FFF2-40B4-BE49-F238E27FC236}">
              <a16:creationId xmlns:a16="http://schemas.microsoft.com/office/drawing/2014/main" id="{74498415-F3BC-428F-A6D5-CCE3108B37F9}"/>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42" name="avatar">
          <a:extLst>
            <a:ext uri="{FF2B5EF4-FFF2-40B4-BE49-F238E27FC236}">
              <a16:creationId xmlns:a16="http://schemas.microsoft.com/office/drawing/2014/main" id="{E260C6A2-8E42-48DA-9B8B-06BFB5F182AC}"/>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843" name="avatar">
          <a:extLst>
            <a:ext uri="{FF2B5EF4-FFF2-40B4-BE49-F238E27FC236}">
              <a16:creationId xmlns:a16="http://schemas.microsoft.com/office/drawing/2014/main" id="{CCA728D2-D52B-4F05-A6D0-FACB8A4556F5}"/>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844" name="avatar">
          <a:extLst>
            <a:ext uri="{FF2B5EF4-FFF2-40B4-BE49-F238E27FC236}">
              <a16:creationId xmlns:a16="http://schemas.microsoft.com/office/drawing/2014/main" id="{3983A20B-C431-4E58-9141-37095C136EC8}"/>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845" name="avatar">
          <a:extLst>
            <a:ext uri="{FF2B5EF4-FFF2-40B4-BE49-F238E27FC236}">
              <a16:creationId xmlns:a16="http://schemas.microsoft.com/office/drawing/2014/main" id="{E004C96C-130B-4D3E-8352-86E178350DA7}"/>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46" name="avatar">
          <a:extLst>
            <a:ext uri="{FF2B5EF4-FFF2-40B4-BE49-F238E27FC236}">
              <a16:creationId xmlns:a16="http://schemas.microsoft.com/office/drawing/2014/main" id="{A2F29FDB-C75C-47A1-9609-120C399E8534}"/>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847" name="avatar">
          <a:extLst>
            <a:ext uri="{FF2B5EF4-FFF2-40B4-BE49-F238E27FC236}">
              <a16:creationId xmlns:a16="http://schemas.microsoft.com/office/drawing/2014/main" id="{727CB61E-6799-4698-9794-0819ECDE7DB5}"/>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48" name="avatar">
          <a:extLst>
            <a:ext uri="{FF2B5EF4-FFF2-40B4-BE49-F238E27FC236}">
              <a16:creationId xmlns:a16="http://schemas.microsoft.com/office/drawing/2014/main" id="{B4956FB8-5FAE-4303-A788-4A7815CD915F}"/>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849" name="avatar">
          <a:extLst>
            <a:ext uri="{FF2B5EF4-FFF2-40B4-BE49-F238E27FC236}">
              <a16:creationId xmlns:a16="http://schemas.microsoft.com/office/drawing/2014/main" id="{9879B110-0029-4EE5-8594-74DAE18D711E}"/>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50" name="avatar">
          <a:extLst>
            <a:ext uri="{FF2B5EF4-FFF2-40B4-BE49-F238E27FC236}">
              <a16:creationId xmlns:a16="http://schemas.microsoft.com/office/drawing/2014/main" id="{3F09CF8F-0BD8-4233-9074-2589E1359024}"/>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851" name="avatar">
          <a:extLst>
            <a:ext uri="{FF2B5EF4-FFF2-40B4-BE49-F238E27FC236}">
              <a16:creationId xmlns:a16="http://schemas.microsoft.com/office/drawing/2014/main" id="{F40E3AE8-AB08-44F1-8112-5E166B64463A}"/>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852" name="avatar">
          <a:extLst>
            <a:ext uri="{FF2B5EF4-FFF2-40B4-BE49-F238E27FC236}">
              <a16:creationId xmlns:a16="http://schemas.microsoft.com/office/drawing/2014/main" id="{97BAFBD6-882B-452F-985A-B9B3AD67D0B2}"/>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853" name="avatar">
          <a:extLst>
            <a:ext uri="{FF2B5EF4-FFF2-40B4-BE49-F238E27FC236}">
              <a16:creationId xmlns:a16="http://schemas.microsoft.com/office/drawing/2014/main" id="{B6BA934E-1F4A-4372-811C-D8FA00135951}"/>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54" name="avatar">
          <a:extLst>
            <a:ext uri="{FF2B5EF4-FFF2-40B4-BE49-F238E27FC236}">
              <a16:creationId xmlns:a16="http://schemas.microsoft.com/office/drawing/2014/main" id="{D112B8BA-3C85-4F62-9CB0-49B72E681FF2}"/>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855" name="avatar">
          <a:extLst>
            <a:ext uri="{FF2B5EF4-FFF2-40B4-BE49-F238E27FC236}">
              <a16:creationId xmlns:a16="http://schemas.microsoft.com/office/drawing/2014/main" id="{3AE93710-3DD7-4E3D-8A26-F273C16A1818}"/>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56" name="avatar">
          <a:extLst>
            <a:ext uri="{FF2B5EF4-FFF2-40B4-BE49-F238E27FC236}">
              <a16:creationId xmlns:a16="http://schemas.microsoft.com/office/drawing/2014/main" id="{C06C08E4-7C22-4C3E-A01F-47AA9F17395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857" name="avatar">
          <a:extLst>
            <a:ext uri="{FF2B5EF4-FFF2-40B4-BE49-F238E27FC236}">
              <a16:creationId xmlns:a16="http://schemas.microsoft.com/office/drawing/2014/main" id="{00859F18-6DCF-4EAA-B4C2-B27974228AC1}"/>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58" name="avatar">
          <a:extLst>
            <a:ext uri="{FF2B5EF4-FFF2-40B4-BE49-F238E27FC236}">
              <a16:creationId xmlns:a16="http://schemas.microsoft.com/office/drawing/2014/main" id="{D20CBA55-A8A5-4DD1-A678-F84316C6403B}"/>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859" name="avatar">
          <a:extLst>
            <a:ext uri="{FF2B5EF4-FFF2-40B4-BE49-F238E27FC236}">
              <a16:creationId xmlns:a16="http://schemas.microsoft.com/office/drawing/2014/main" id="{C7388943-2FD5-42FF-A852-F36821FB656D}"/>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860" name="avatar">
          <a:extLst>
            <a:ext uri="{FF2B5EF4-FFF2-40B4-BE49-F238E27FC236}">
              <a16:creationId xmlns:a16="http://schemas.microsoft.com/office/drawing/2014/main" id="{10528065-E3AD-44B8-8417-F04BB3E35362}"/>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861" name="avatar">
          <a:extLst>
            <a:ext uri="{FF2B5EF4-FFF2-40B4-BE49-F238E27FC236}">
              <a16:creationId xmlns:a16="http://schemas.microsoft.com/office/drawing/2014/main" id="{37AE757C-7E63-4951-BEFB-A309B466406F}"/>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62" name="avatar">
          <a:extLst>
            <a:ext uri="{FF2B5EF4-FFF2-40B4-BE49-F238E27FC236}">
              <a16:creationId xmlns:a16="http://schemas.microsoft.com/office/drawing/2014/main" id="{5BCB0A5A-A3FC-4DCA-AEF5-2DAFC752AE8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863" name="avatar">
          <a:extLst>
            <a:ext uri="{FF2B5EF4-FFF2-40B4-BE49-F238E27FC236}">
              <a16:creationId xmlns:a16="http://schemas.microsoft.com/office/drawing/2014/main" id="{5CC12939-561A-4FCE-A593-D2FD04C2D933}"/>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64" name="avatar">
          <a:extLst>
            <a:ext uri="{FF2B5EF4-FFF2-40B4-BE49-F238E27FC236}">
              <a16:creationId xmlns:a16="http://schemas.microsoft.com/office/drawing/2014/main" id="{51F75AD8-7EC2-4D5B-9A05-41C3669D9E0E}"/>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865" name="avatar">
          <a:extLst>
            <a:ext uri="{FF2B5EF4-FFF2-40B4-BE49-F238E27FC236}">
              <a16:creationId xmlns:a16="http://schemas.microsoft.com/office/drawing/2014/main" id="{205E0C53-BF03-446C-B5BA-16E559B69D7A}"/>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66" name="avatar">
          <a:extLst>
            <a:ext uri="{FF2B5EF4-FFF2-40B4-BE49-F238E27FC236}">
              <a16:creationId xmlns:a16="http://schemas.microsoft.com/office/drawing/2014/main" id="{E9E49D06-5160-4C74-9ADB-2FF74FCF17AC}"/>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867" name="avatar">
          <a:extLst>
            <a:ext uri="{FF2B5EF4-FFF2-40B4-BE49-F238E27FC236}">
              <a16:creationId xmlns:a16="http://schemas.microsoft.com/office/drawing/2014/main" id="{40B0B7EC-67EE-45C6-8DC1-F4F65B8F1EAE}"/>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868" name="avatar">
          <a:extLst>
            <a:ext uri="{FF2B5EF4-FFF2-40B4-BE49-F238E27FC236}">
              <a16:creationId xmlns:a16="http://schemas.microsoft.com/office/drawing/2014/main" id="{A4C9FFE7-BFFE-402D-9199-0E8F94CC32C2}"/>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869" name="avatar">
          <a:extLst>
            <a:ext uri="{FF2B5EF4-FFF2-40B4-BE49-F238E27FC236}">
              <a16:creationId xmlns:a16="http://schemas.microsoft.com/office/drawing/2014/main" id="{8066A3D9-D886-4C94-8D4D-2F08C729DFD9}"/>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70" name="avatar">
          <a:extLst>
            <a:ext uri="{FF2B5EF4-FFF2-40B4-BE49-F238E27FC236}">
              <a16:creationId xmlns:a16="http://schemas.microsoft.com/office/drawing/2014/main" id="{3A1AFE68-07D5-4CD3-9CCD-B0ED7DF1E628}"/>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871" name="avatar">
          <a:extLst>
            <a:ext uri="{FF2B5EF4-FFF2-40B4-BE49-F238E27FC236}">
              <a16:creationId xmlns:a16="http://schemas.microsoft.com/office/drawing/2014/main" id="{529F9D71-2653-4441-9F85-8647309704DB}"/>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72" name="avatar">
          <a:extLst>
            <a:ext uri="{FF2B5EF4-FFF2-40B4-BE49-F238E27FC236}">
              <a16:creationId xmlns:a16="http://schemas.microsoft.com/office/drawing/2014/main" id="{2B01B3B2-16DB-4D94-B941-6949AA643A4A}"/>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284163"/>
    <xdr:sp macro="" textlink="">
      <xdr:nvSpPr>
        <xdr:cNvPr id="67873" name="avatar">
          <a:extLst>
            <a:ext uri="{FF2B5EF4-FFF2-40B4-BE49-F238E27FC236}">
              <a16:creationId xmlns:a16="http://schemas.microsoft.com/office/drawing/2014/main" id="{B3D2743C-7C42-4F4D-A499-AA36F7C2837D}"/>
            </a:ext>
          </a:extLst>
        </xdr:cNvPr>
        <xdr:cNvSpPr>
          <a:spLocks noChangeAspect="1" noChangeArrowheads="1"/>
        </xdr:cNvSpPr>
      </xdr:nvSpPr>
      <xdr:spPr bwMode="auto">
        <a:xfrm>
          <a:off x="4695825" y="1143000"/>
          <a:ext cx="304800" cy="28416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87337"/>
    <xdr:sp macro="" textlink="">
      <xdr:nvSpPr>
        <xdr:cNvPr id="67874" name="avatar">
          <a:extLst>
            <a:ext uri="{FF2B5EF4-FFF2-40B4-BE49-F238E27FC236}">
              <a16:creationId xmlns:a16="http://schemas.microsoft.com/office/drawing/2014/main" id="{9DD337C2-8294-409D-BD49-FDC778957E98}"/>
            </a:ext>
          </a:extLst>
        </xdr:cNvPr>
        <xdr:cNvSpPr>
          <a:spLocks noChangeAspect="1" noChangeArrowheads="1"/>
        </xdr:cNvSpPr>
      </xdr:nvSpPr>
      <xdr:spPr bwMode="auto">
        <a:xfrm>
          <a:off x="0" y="1143000"/>
          <a:ext cx="304800" cy="28733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75" name="avatar">
          <a:extLst>
            <a:ext uri="{FF2B5EF4-FFF2-40B4-BE49-F238E27FC236}">
              <a16:creationId xmlns:a16="http://schemas.microsoft.com/office/drawing/2014/main" id="{A358D5B6-BDA0-4BFC-A9D1-47331EE38F31}"/>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285432"/>
    <xdr:sp macro="" textlink="">
      <xdr:nvSpPr>
        <xdr:cNvPr id="67876" name="avatar">
          <a:extLst>
            <a:ext uri="{FF2B5EF4-FFF2-40B4-BE49-F238E27FC236}">
              <a16:creationId xmlns:a16="http://schemas.microsoft.com/office/drawing/2014/main" id="{97B40E67-5757-4C70-9AFF-4ACA65148D07}"/>
            </a:ext>
          </a:extLst>
        </xdr:cNvPr>
        <xdr:cNvSpPr>
          <a:spLocks noChangeAspect="1" noChangeArrowheads="1"/>
        </xdr:cNvSpPr>
      </xdr:nvSpPr>
      <xdr:spPr bwMode="auto">
        <a:xfrm>
          <a:off x="4695825" y="1143000"/>
          <a:ext cx="304800" cy="28543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85432"/>
    <xdr:sp macro="" textlink="">
      <xdr:nvSpPr>
        <xdr:cNvPr id="67877" name="avatar">
          <a:extLst>
            <a:ext uri="{FF2B5EF4-FFF2-40B4-BE49-F238E27FC236}">
              <a16:creationId xmlns:a16="http://schemas.microsoft.com/office/drawing/2014/main" id="{732BD4AE-9062-4C5E-8C35-FB1B3C22DD11}"/>
            </a:ext>
          </a:extLst>
        </xdr:cNvPr>
        <xdr:cNvSpPr>
          <a:spLocks noChangeAspect="1" noChangeArrowheads="1"/>
        </xdr:cNvSpPr>
      </xdr:nvSpPr>
      <xdr:spPr bwMode="auto">
        <a:xfrm>
          <a:off x="0" y="1143000"/>
          <a:ext cx="304800" cy="28543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295274"/>
    <xdr:sp macro="" textlink="">
      <xdr:nvSpPr>
        <xdr:cNvPr id="67878" name="avatar">
          <a:extLst>
            <a:ext uri="{FF2B5EF4-FFF2-40B4-BE49-F238E27FC236}">
              <a16:creationId xmlns:a16="http://schemas.microsoft.com/office/drawing/2014/main" id="{A6AE5033-0C35-4D96-BBDC-95A7C036B7DA}"/>
            </a:ext>
          </a:extLst>
        </xdr:cNvPr>
        <xdr:cNvSpPr>
          <a:spLocks noChangeAspect="1" noChangeArrowheads="1"/>
        </xdr:cNvSpPr>
      </xdr:nvSpPr>
      <xdr:spPr bwMode="auto">
        <a:xfrm>
          <a:off x="4695825"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879" name="avatar">
          <a:extLst>
            <a:ext uri="{FF2B5EF4-FFF2-40B4-BE49-F238E27FC236}">
              <a16:creationId xmlns:a16="http://schemas.microsoft.com/office/drawing/2014/main" id="{DFAA47D4-2E81-4CBA-9937-FF96015F73BF}"/>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288001"/>
    <xdr:sp macro="" textlink="">
      <xdr:nvSpPr>
        <xdr:cNvPr id="67880" name="avatar">
          <a:extLst>
            <a:ext uri="{FF2B5EF4-FFF2-40B4-BE49-F238E27FC236}">
              <a16:creationId xmlns:a16="http://schemas.microsoft.com/office/drawing/2014/main" id="{E3BC363C-B6CD-4120-874E-0F90E48F7E28}"/>
            </a:ext>
          </a:extLst>
        </xdr:cNvPr>
        <xdr:cNvSpPr>
          <a:spLocks noChangeAspect="1" noChangeArrowheads="1"/>
        </xdr:cNvSpPr>
      </xdr:nvSpPr>
      <xdr:spPr bwMode="auto">
        <a:xfrm>
          <a:off x="4695825" y="1143000"/>
          <a:ext cx="304800" cy="2880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87337"/>
    <xdr:sp macro="" textlink="">
      <xdr:nvSpPr>
        <xdr:cNvPr id="67881" name="avatar">
          <a:extLst>
            <a:ext uri="{FF2B5EF4-FFF2-40B4-BE49-F238E27FC236}">
              <a16:creationId xmlns:a16="http://schemas.microsoft.com/office/drawing/2014/main" id="{E0DBB53A-CCCC-47BD-8D2F-CC4D1884D819}"/>
            </a:ext>
          </a:extLst>
        </xdr:cNvPr>
        <xdr:cNvSpPr>
          <a:spLocks noChangeAspect="1" noChangeArrowheads="1"/>
        </xdr:cNvSpPr>
      </xdr:nvSpPr>
      <xdr:spPr bwMode="auto">
        <a:xfrm>
          <a:off x="0" y="1143000"/>
          <a:ext cx="304800" cy="28733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82" name="avatar">
          <a:extLst>
            <a:ext uri="{FF2B5EF4-FFF2-40B4-BE49-F238E27FC236}">
              <a16:creationId xmlns:a16="http://schemas.microsoft.com/office/drawing/2014/main" id="{BA389B3D-43A4-46CD-8F75-9D80D6EA1045}"/>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306416"/>
    <xdr:sp macro="" textlink="">
      <xdr:nvSpPr>
        <xdr:cNvPr id="67883" name="avatar">
          <a:extLst>
            <a:ext uri="{FF2B5EF4-FFF2-40B4-BE49-F238E27FC236}">
              <a16:creationId xmlns:a16="http://schemas.microsoft.com/office/drawing/2014/main" id="{B19B31E3-6183-4BDE-AA27-C556C5CF34EF}"/>
            </a:ext>
          </a:extLst>
        </xdr:cNvPr>
        <xdr:cNvSpPr>
          <a:spLocks noChangeAspect="1" noChangeArrowheads="1"/>
        </xdr:cNvSpPr>
      </xdr:nvSpPr>
      <xdr:spPr bwMode="auto">
        <a:xfrm>
          <a:off x="4695825" y="1143000"/>
          <a:ext cx="304800" cy="3064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84797"/>
    <xdr:sp macro="" textlink="">
      <xdr:nvSpPr>
        <xdr:cNvPr id="67884" name="avatar">
          <a:extLst>
            <a:ext uri="{FF2B5EF4-FFF2-40B4-BE49-F238E27FC236}">
              <a16:creationId xmlns:a16="http://schemas.microsoft.com/office/drawing/2014/main" id="{1701C887-CFB0-4E5D-BF2A-DCA49158BA29}"/>
            </a:ext>
          </a:extLst>
        </xdr:cNvPr>
        <xdr:cNvSpPr>
          <a:spLocks noChangeAspect="1" noChangeArrowheads="1"/>
        </xdr:cNvSpPr>
      </xdr:nvSpPr>
      <xdr:spPr bwMode="auto">
        <a:xfrm>
          <a:off x="0" y="1143000"/>
          <a:ext cx="304800" cy="28479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85" name="avatar">
          <a:extLst>
            <a:ext uri="{FF2B5EF4-FFF2-40B4-BE49-F238E27FC236}">
              <a16:creationId xmlns:a16="http://schemas.microsoft.com/office/drawing/2014/main" id="{2365FB74-A9D2-46E9-AA6E-CD5AEDC912BE}"/>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294005"/>
    <xdr:sp macro="" textlink="">
      <xdr:nvSpPr>
        <xdr:cNvPr id="67886" name="avatar">
          <a:extLst>
            <a:ext uri="{FF2B5EF4-FFF2-40B4-BE49-F238E27FC236}">
              <a16:creationId xmlns:a16="http://schemas.microsoft.com/office/drawing/2014/main" id="{96184BB7-B97C-4405-B899-4FEF219A1809}"/>
            </a:ext>
          </a:extLst>
        </xdr:cNvPr>
        <xdr:cNvSpPr>
          <a:spLocks noChangeAspect="1" noChangeArrowheads="1"/>
        </xdr:cNvSpPr>
      </xdr:nvSpPr>
      <xdr:spPr bwMode="auto">
        <a:xfrm>
          <a:off x="4695825" y="1143000"/>
          <a:ext cx="304800" cy="29400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887" name="avatar">
          <a:extLst>
            <a:ext uri="{FF2B5EF4-FFF2-40B4-BE49-F238E27FC236}">
              <a16:creationId xmlns:a16="http://schemas.microsoft.com/office/drawing/2014/main" id="{F7BAF84B-3C39-47D3-8FBF-2933C9CC1F93}"/>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88" name="avatar">
          <a:extLst>
            <a:ext uri="{FF2B5EF4-FFF2-40B4-BE49-F238E27FC236}">
              <a16:creationId xmlns:a16="http://schemas.microsoft.com/office/drawing/2014/main" id="{6B987953-E0ED-4644-BFC7-661AF65548A8}"/>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294004"/>
    <xdr:sp macro="" textlink="">
      <xdr:nvSpPr>
        <xdr:cNvPr id="67889" name="avatar">
          <a:extLst>
            <a:ext uri="{FF2B5EF4-FFF2-40B4-BE49-F238E27FC236}">
              <a16:creationId xmlns:a16="http://schemas.microsoft.com/office/drawing/2014/main" id="{10EB1F5A-D7CB-4321-85D3-8A68D0446ABE}"/>
            </a:ext>
          </a:extLst>
        </xdr:cNvPr>
        <xdr:cNvSpPr>
          <a:spLocks noChangeAspect="1" noChangeArrowheads="1"/>
        </xdr:cNvSpPr>
      </xdr:nvSpPr>
      <xdr:spPr bwMode="auto">
        <a:xfrm>
          <a:off x="4695825" y="1143000"/>
          <a:ext cx="304800" cy="2940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4004"/>
    <xdr:sp macro="" textlink="">
      <xdr:nvSpPr>
        <xdr:cNvPr id="67890" name="avatar">
          <a:extLst>
            <a:ext uri="{FF2B5EF4-FFF2-40B4-BE49-F238E27FC236}">
              <a16:creationId xmlns:a16="http://schemas.microsoft.com/office/drawing/2014/main" id="{972E69A2-C011-4554-A769-42359E2CB1DC}"/>
            </a:ext>
          </a:extLst>
        </xdr:cNvPr>
        <xdr:cNvSpPr>
          <a:spLocks noChangeAspect="1" noChangeArrowheads="1"/>
        </xdr:cNvSpPr>
      </xdr:nvSpPr>
      <xdr:spPr bwMode="auto">
        <a:xfrm>
          <a:off x="0" y="1143000"/>
          <a:ext cx="304800" cy="2940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891" name="avatar">
          <a:extLst>
            <a:ext uri="{FF2B5EF4-FFF2-40B4-BE49-F238E27FC236}">
              <a16:creationId xmlns:a16="http://schemas.microsoft.com/office/drawing/2014/main" id="{101C3DDA-E553-481E-9109-9E0CCE55FC26}"/>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892" name="avatar">
          <a:extLst>
            <a:ext uri="{FF2B5EF4-FFF2-40B4-BE49-F238E27FC236}">
              <a16:creationId xmlns:a16="http://schemas.microsoft.com/office/drawing/2014/main" id="{B4758A52-6BF3-4B2F-BA68-E2AC14DE7B6A}"/>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93" name="avatar">
          <a:extLst>
            <a:ext uri="{FF2B5EF4-FFF2-40B4-BE49-F238E27FC236}">
              <a16:creationId xmlns:a16="http://schemas.microsoft.com/office/drawing/2014/main" id="{4FEA3ABA-17A3-4056-A08C-224681E3B0F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4639"/>
    <xdr:sp macro="" textlink="">
      <xdr:nvSpPr>
        <xdr:cNvPr id="67894" name="avatar">
          <a:extLst>
            <a:ext uri="{FF2B5EF4-FFF2-40B4-BE49-F238E27FC236}">
              <a16:creationId xmlns:a16="http://schemas.microsoft.com/office/drawing/2014/main" id="{62E5F74B-961C-46DC-A644-2DCBE172A3E7}"/>
            </a:ext>
          </a:extLst>
        </xdr:cNvPr>
        <xdr:cNvSpPr>
          <a:spLocks noChangeAspect="1" noChangeArrowheads="1"/>
        </xdr:cNvSpPr>
      </xdr:nvSpPr>
      <xdr:spPr bwMode="auto">
        <a:xfrm>
          <a:off x="0" y="1143000"/>
          <a:ext cx="304800" cy="2946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95" name="avatar">
          <a:extLst>
            <a:ext uri="{FF2B5EF4-FFF2-40B4-BE49-F238E27FC236}">
              <a16:creationId xmlns:a16="http://schemas.microsoft.com/office/drawing/2014/main" id="{7FD13C98-206B-4D21-A8AA-4165F5D67D54}"/>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896" name="avatar">
          <a:extLst>
            <a:ext uri="{FF2B5EF4-FFF2-40B4-BE49-F238E27FC236}">
              <a16:creationId xmlns:a16="http://schemas.microsoft.com/office/drawing/2014/main" id="{6849A21A-F22A-47DC-9BF7-1249FC6685C6}"/>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97" name="avatar">
          <a:extLst>
            <a:ext uri="{FF2B5EF4-FFF2-40B4-BE49-F238E27FC236}">
              <a16:creationId xmlns:a16="http://schemas.microsoft.com/office/drawing/2014/main" id="{D56424D5-4A3D-4383-B737-6F8473E542A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898" name="avatar">
          <a:extLst>
            <a:ext uri="{FF2B5EF4-FFF2-40B4-BE49-F238E27FC236}">
              <a16:creationId xmlns:a16="http://schemas.microsoft.com/office/drawing/2014/main" id="{945CB21B-86D9-4659-B09F-47573AC2178D}"/>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899" name="avatar">
          <a:extLst>
            <a:ext uri="{FF2B5EF4-FFF2-40B4-BE49-F238E27FC236}">
              <a16:creationId xmlns:a16="http://schemas.microsoft.com/office/drawing/2014/main" id="{CCFA6312-1221-456C-817E-40DCC00B487F}"/>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900" name="avatar">
          <a:extLst>
            <a:ext uri="{FF2B5EF4-FFF2-40B4-BE49-F238E27FC236}">
              <a16:creationId xmlns:a16="http://schemas.microsoft.com/office/drawing/2014/main" id="{96643D77-7C25-4FB6-BFDB-0F4D4C238387}"/>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01" name="avatar">
          <a:extLst>
            <a:ext uri="{FF2B5EF4-FFF2-40B4-BE49-F238E27FC236}">
              <a16:creationId xmlns:a16="http://schemas.microsoft.com/office/drawing/2014/main" id="{80F52274-5911-45E3-89B9-AA3A04F5B5F4}"/>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902" name="avatar">
          <a:extLst>
            <a:ext uri="{FF2B5EF4-FFF2-40B4-BE49-F238E27FC236}">
              <a16:creationId xmlns:a16="http://schemas.microsoft.com/office/drawing/2014/main" id="{B843B30B-921F-44CF-92B5-7D7F73D42420}"/>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03" name="avatar">
          <a:extLst>
            <a:ext uri="{FF2B5EF4-FFF2-40B4-BE49-F238E27FC236}">
              <a16:creationId xmlns:a16="http://schemas.microsoft.com/office/drawing/2014/main" id="{D39CFA4C-75A8-4087-917B-44C5FEE148EA}"/>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904" name="avatar">
          <a:extLst>
            <a:ext uri="{FF2B5EF4-FFF2-40B4-BE49-F238E27FC236}">
              <a16:creationId xmlns:a16="http://schemas.microsoft.com/office/drawing/2014/main" id="{D51F5C56-14FC-4B4F-A648-224CC69043F3}"/>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05" name="avatar">
          <a:extLst>
            <a:ext uri="{FF2B5EF4-FFF2-40B4-BE49-F238E27FC236}">
              <a16:creationId xmlns:a16="http://schemas.microsoft.com/office/drawing/2014/main" id="{E2AF0960-2303-4D8C-B273-C276FB0B1F0F}"/>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906" name="avatar">
          <a:extLst>
            <a:ext uri="{FF2B5EF4-FFF2-40B4-BE49-F238E27FC236}">
              <a16:creationId xmlns:a16="http://schemas.microsoft.com/office/drawing/2014/main" id="{D60BF1F7-6072-453C-AD84-7CBACFC13209}"/>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907" name="avatar">
          <a:extLst>
            <a:ext uri="{FF2B5EF4-FFF2-40B4-BE49-F238E27FC236}">
              <a16:creationId xmlns:a16="http://schemas.microsoft.com/office/drawing/2014/main" id="{196880FC-056A-4007-AA0B-43EB14AE2CE8}"/>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908" name="avatar">
          <a:extLst>
            <a:ext uri="{FF2B5EF4-FFF2-40B4-BE49-F238E27FC236}">
              <a16:creationId xmlns:a16="http://schemas.microsoft.com/office/drawing/2014/main" id="{49DA0662-37E2-417D-A104-08DD4E9FAD72}"/>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09" name="avatar">
          <a:extLst>
            <a:ext uri="{FF2B5EF4-FFF2-40B4-BE49-F238E27FC236}">
              <a16:creationId xmlns:a16="http://schemas.microsoft.com/office/drawing/2014/main" id="{F37DC6A8-751A-41B5-85E3-0ACE3059ADCA}"/>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910" name="avatar">
          <a:extLst>
            <a:ext uri="{FF2B5EF4-FFF2-40B4-BE49-F238E27FC236}">
              <a16:creationId xmlns:a16="http://schemas.microsoft.com/office/drawing/2014/main" id="{332C80AF-5261-4AB7-86BB-5A4247AEAF80}"/>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11" name="avatar">
          <a:extLst>
            <a:ext uri="{FF2B5EF4-FFF2-40B4-BE49-F238E27FC236}">
              <a16:creationId xmlns:a16="http://schemas.microsoft.com/office/drawing/2014/main" id="{3E2A68ED-E4C4-49C2-9792-3593278E595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912" name="avatar">
          <a:extLst>
            <a:ext uri="{FF2B5EF4-FFF2-40B4-BE49-F238E27FC236}">
              <a16:creationId xmlns:a16="http://schemas.microsoft.com/office/drawing/2014/main" id="{D352F6AD-C740-44B7-96DF-EBD079D16FD0}"/>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13" name="avatar">
          <a:extLst>
            <a:ext uri="{FF2B5EF4-FFF2-40B4-BE49-F238E27FC236}">
              <a16:creationId xmlns:a16="http://schemas.microsoft.com/office/drawing/2014/main" id="{DB82E9D7-29F3-4E60-BFDD-36AEE047FD6A}"/>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914" name="avatar">
          <a:extLst>
            <a:ext uri="{FF2B5EF4-FFF2-40B4-BE49-F238E27FC236}">
              <a16:creationId xmlns:a16="http://schemas.microsoft.com/office/drawing/2014/main" id="{1AE434EA-712A-419A-BF55-D8CD99F89E98}"/>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915" name="avatar">
          <a:extLst>
            <a:ext uri="{FF2B5EF4-FFF2-40B4-BE49-F238E27FC236}">
              <a16:creationId xmlns:a16="http://schemas.microsoft.com/office/drawing/2014/main" id="{697D829D-7A2C-496D-BDBB-1AC9F32747DC}"/>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916" name="avatar">
          <a:extLst>
            <a:ext uri="{FF2B5EF4-FFF2-40B4-BE49-F238E27FC236}">
              <a16:creationId xmlns:a16="http://schemas.microsoft.com/office/drawing/2014/main" id="{5F775CB5-9946-4236-8AA4-B42B0EDFE8BA}"/>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17" name="avatar">
          <a:extLst>
            <a:ext uri="{FF2B5EF4-FFF2-40B4-BE49-F238E27FC236}">
              <a16:creationId xmlns:a16="http://schemas.microsoft.com/office/drawing/2014/main" id="{6305660D-47C0-4C12-AFDA-C744F833A50B}"/>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918" name="avatar">
          <a:extLst>
            <a:ext uri="{FF2B5EF4-FFF2-40B4-BE49-F238E27FC236}">
              <a16:creationId xmlns:a16="http://schemas.microsoft.com/office/drawing/2014/main" id="{3FFA1ECF-CC2A-44F1-8EF3-ECD37987889F}"/>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19" name="avatar">
          <a:extLst>
            <a:ext uri="{FF2B5EF4-FFF2-40B4-BE49-F238E27FC236}">
              <a16:creationId xmlns:a16="http://schemas.microsoft.com/office/drawing/2014/main" id="{635E145D-C9C7-4963-8541-DF3744F3C2C8}"/>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920" name="avatar">
          <a:extLst>
            <a:ext uri="{FF2B5EF4-FFF2-40B4-BE49-F238E27FC236}">
              <a16:creationId xmlns:a16="http://schemas.microsoft.com/office/drawing/2014/main" id="{8DCBDDA4-C8CE-4D99-A8EC-D38F9F15A1E8}"/>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21" name="avatar">
          <a:extLst>
            <a:ext uri="{FF2B5EF4-FFF2-40B4-BE49-F238E27FC236}">
              <a16:creationId xmlns:a16="http://schemas.microsoft.com/office/drawing/2014/main" id="{D8156870-16D8-460C-A5FA-9F5C2451E7D5}"/>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922" name="avatar">
          <a:extLst>
            <a:ext uri="{FF2B5EF4-FFF2-40B4-BE49-F238E27FC236}">
              <a16:creationId xmlns:a16="http://schemas.microsoft.com/office/drawing/2014/main" id="{D141965E-BE34-44E6-9221-1263E9724C64}"/>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923" name="avatar">
          <a:extLst>
            <a:ext uri="{FF2B5EF4-FFF2-40B4-BE49-F238E27FC236}">
              <a16:creationId xmlns:a16="http://schemas.microsoft.com/office/drawing/2014/main" id="{9CEED657-BD2A-450E-AD2A-488A59DF8F47}"/>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924" name="avatar">
          <a:extLst>
            <a:ext uri="{FF2B5EF4-FFF2-40B4-BE49-F238E27FC236}">
              <a16:creationId xmlns:a16="http://schemas.microsoft.com/office/drawing/2014/main" id="{A1891631-7967-4C69-8A9B-0FE10A7C562C}"/>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25" name="avatar">
          <a:extLst>
            <a:ext uri="{FF2B5EF4-FFF2-40B4-BE49-F238E27FC236}">
              <a16:creationId xmlns:a16="http://schemas.microsoft.com/office/drawing/2014/main" id="{67576AC9-EF4A-4847-B40F-DFCC4A0CC42F}"/>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926" name="avatar">
          <a:extLst>
            <a:ext uri="{FF2B5EF4-FFF2-40B4-BE49-F238E27FC236}">
              <a16:creationId xmlns:a16="http://schemas.microsoft.com/office/drawing/2014/main" id="{F1C08F9E-6907-4C21-8D11-3A9D7BAF700A}"/>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27" name="avatar">
          <a:extLst>
            <a:ext uri="{FF2B5EF4-FFF2-40B4-BE49-F238E27FC236}">
              <a16:creationId xmlns:a16="http://schemas.microsoft.com/office/drawing/2014/main" id="{CEBB54C3-7A8E-4BEE-901E-E3B75B8E402C}"/>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928" name="avatar">
          <a:extLst>
            <a:ext uri="{FF2B5EF4-FFF2-40B4-BE49-F238E27FC236}">
              <a16:creationId xmlns:a16="http://schemas.microsoft.com/office/drawing/2014/main" id="{B5E49071-E71C-48C5-ACA6-74594CA30369}"/>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29" name="avatar">
          <a:extLst>
            <a:ext uri="{FF2B5EF4-FFF2-40B4-BE49-F238E27FC236}">
              <a16:creationId xmlns:a16="http://schemas.microsoft.com/office/drawing/2014/main" id="{E9BB3B3D-5029-4859-8EF9-672A78A1B1BF}"/>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930" name="avatar">
          <a:extLst>
            <a:ext uri="{FF2B5EF4-FFF2-40B4-BE49-F238E27FC236}">
              <a16:creationId xmlns:a16="http://schemas.microsoft.com/office/drawing/2014/main" id="{BC2A2DA9-8703-4B84-8871-FF785092FFAD}"/>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931" name="avatar">
          <a:extLst>
            <a:ext uri="{FF2B5EF4-FFF2-40B4-BE49-F238E27FC236}">
              <a16:creationId xmlns:a16="http://schemas.microsoft.com/office/drawing/2014/main" id="{A087B92C-6272-4207-AD58-3E357AC4CE41}"/>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932" name="avatar">
          <a:extLst>
            <a:ext uri="{FF2B5EF4-FFF2-40B4-BE49-F238E27FC236}">
              <a16:creationId xmlns:a16="http://schemas.microsoft.com/office/drawing/2014/main" id="{485BE349-3362-4160-B883-FBDFBECAB20B}"/>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33" name="avatar">
          <a:extLst>
            <a:ext uri="{FF2B5EF4-FFF2-40B4-BE49-F238E27FC236}">
              <a16:creationId xmlns:a16="http://schemas.microsoft.com/office/drawing/2014/main" id="{0B662ABB-B495-4CA5-940A-EEFA61FC006F}"/>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934" name="avatar">
          <a:extLst>
            <a:ext uri="{FF2B5EF4-FFF2-40B4-BE49-F238E27FC236}">
              <a16:creationId xmlns:a16="http://schemas.microsoft.com/office/drawing/2014/main" id="{FC8A3CD8-D613-4F54-8E9D-7193F6FE8AB9}"/>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35" name="avatar">
          <a:extLst>
            <a:ext uri="{FF2B5EF4-FFF2-40B4-BE49-F238E27FC236}">
              <a16:creationId xmlns:a16="http://schemas.microsoft.com/office/drawing/2014/main" id="{A17409B9-2E05-4092-AF9F-6A803EC45F25}"/>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936" name="avatar">
          <a:extLst>
            <a:ext uri="{FF2B5EF4-FFF2-40B4-BE49-F238E27FC236}">
              <a16:creationId xmlns:a16="http://schemas.microsoft.com/office/drawing/2014/main" id="{BD4CE7A9-A38D-4B5A-A711-AC75D6C0756F}"/>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37" name="avatar">
          <a:extLst>
            <a:ext uri="{FF2B5EF4-FFF2-40B4-BE49-F238E27FC236}">
              <a16:creationId xmlns:a16="http://schemas.microsoft.com/office/drawing/2014/main" id="{0432A42F-7853-4897-84E8-8069B6FC2A5D}"/>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938" name="avatar">
          <a:extLst>
            <a:ext uri="{FF2B5EF4-FFF2-40B4-BE49-F238E27FC236}">
              <a16:creationId xmlns:a16="http://schemas.microsoft.com/office/drawing/2014/main" id="{43686ABC-B288-4A48-B209-B78F29D13869}"/>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939" name="avatar">
          <a:extLst>
            <a:ext uri="{FF2B5EF4-FFF2-40B4-BE49-F238E27FC236}">
              <a16:creationId xmlns:a16="http://schemas.microsoft.com/office/drawing/2014/main" id="{E9679762-B698-4E94-AAA7-7280D9E4466E}"/>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940" name="avatar">
          <a:extLst>
            <a:ext uri="{FF2B5EF4-FFF2-40B4-BE49-F238E27FC236}">
              <a16:creationId xmlns:a16="http://schemas.microsoft.com/office/drawing/2014/main" id="{D4736D90-D1DA-4B39-B713-4481FAF083B8}"/>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41" name="avatar">
          <a:extLst>
            <a:ext uri="{FF2B5EF4-FFF2-40B4-BE49-F238E27FC236}">
              <a16:creationId xmlns:a16="http://schemas.microsoft.com/office/drawing/2014/main" id="{44ABC487-B65B-438B-AA44-80D67FF7212E}"/>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942" name="avatar">
          <a:extLst>
            <a:ext uri="{FF2B5EF4-FFF2-40B4-BE49-F238E27FC236}">
              <a16:creationId xmlns:a16="http://schemas.microsoft.com/office/drawing/2014/main" id="{2CB6DB5D-9868-4DFD-9F9F-0242D3B9C8B1}"/>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43" name="avatar">
          <a:extLst>
            <a:ext uri="{FF2B5EF4-FFF2-40B4-BE49-F238E27FC236}">
              <a16:creationId xmlns:a16="http://schemas.microsoft.com/office/drawing/2014/main" id="{4748A5E6-A3FA-4400-828F-E2A11CA74530}"/>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944" name="avatar">
          <a:extLst>
            <a:ext uri="{FF2B5EF4-FFF2-40B4-BE49-F238E27FC236}">
              <a16:creationId xmlns:a16="http://schemas.microsoft.com/office/drawing/2014/main" id="{F390B741-AAA0-4225-92F7-2238E8310282}"/>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45" name="avatar">
          <a:extLst>
            <a:ext uri="{FF2B5EF4-FFF2-40B4-BE49-F238E27FC236}">
              <a16:creationId xmlns:a16="http://schemas.microsoft.com/office/drawing/2014/main" id="{4D2AA3FF-35BD-476E-84C7-3CB60EC89ADC}"/>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946" name="avatar">
          <a:extLst>
            <a:ext uri="{FF2B5EF4-FFF2-40B4-BE49-F238E27FC236}">
              <a16:creationId xmlns:a16="http://schemas.microsoft.com/office/drawing/2014/main" id="{6EBD9E25-14BD-46EF-9167-CF80E7C78899}"/>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947" name="avatar">
          <a:extLst>
            <a:ext uri="{FF2B5EF4-FFF2-40B4-BE49-F238E27FC236}">
              <a16:creationId xmlns:a16="http://schemas.microsoft.com/office/drawing/2014/main" id="{B471272A-BFF5-44A4-A038-12A658D13C69}"/>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948" name="avatar">
          <a:extLst>
            <a:ext uri="{FF2B5EF4-FFF2-40B4-BE49-F238E27FC236}">
              <a16:creationId xmlns:a16="http://schemas.microsoft.com/office/drawing/2014/main" id="{C34C93FB-5D47-4DC5-B698-D66FBF424A37}"/>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49" name="avatar">
          <a:extLst>
            <a:ext uri="{FF2B5EF4-FFF2-40B4-BE49-F238E27FC236}">
              <a16:creationId xmlns:a16="http://schemas.microsoft.com/office/drawing/2014/main" id="{9F146C0D-5006-4C8B-AAFF-C90E26A9657F}"/>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950" name="avatar">
          <a:extLst>
            <a:ext uri="{FF2B5EF4-FFF2-40B4-BE49-F238E27FC236}">
              <a16:creationId xmlns:a16="http://schemas.microsoft.com/office/drawing/2014/main" id="{0E1D3702-54B8-41F9-8A33-3B6A813AE88E}"/>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51" name="avatar">
          <a:extLst>
            <a:ext uri="{FF2B5EF4-FFF2-40B4-BE49-F238E27FC236}">
              <a16:creationId xmlns:a16="http://schemas.microsoft.com/office/drawing/2014/main" id="{F399B304-6FA7-4E4B-BB4E-7669BB052153}"/>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952" name="avatar">
          <a:extLst>
            <a:ext uri="{FF2B5EF4-FFF2-40B4-BE49-F238E27FC236}">
              <a16:creationId xmlns:a16="http://schemas.microsoft.com/office/drawing/2014/main" id="{02453C7F-B179-4726-827B-0B5AB76D6DB3}"/>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53" name="avatar">
          <a:extLst>
            <a:ext uri="{FF2B5EF4-FFF2-40B4-BE49-F238E27FC236}">
              <a16:creationId xmlns:a16="http://schemas.microsoft.com/office/drawing/2014/main" id="{F1B6D5AF-C551-49BA-BE33-3DB3FE512EE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954" name="avatar">
          <a:extLst>
            <a:ext uri="{FF2B5EF4-FFF2-40B4-BE49-F238E27FC236}">
              <a16:creationId xmlns:a16="http://schemas.microsoft.com/office/drawing/2014/main" id="{4ABFD394-859C-4A8E-8163-3EFE8B116B2C}"/>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955" name="avatar">
          <a:extLst>
            <a:ext uri="{FF2B5EF4-FFF2-40B4-BE49-F238E27FC236}">
              <a16:creationId xmlns:a16="http://schemas.microsoft.com/office/drawing/2014/main" id="{E628328E-0D71-4C0D-8692-9B5ED6225E21}"/>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956" name="avatar">
          <a:extLst>
            <a:ext uri="{FF2B5EF4-FFF2-40B4-BE49-F238E27FC236}">
              <a16:creationId xmlns:a16="http://schemas.microsoft.com/office/drawing/2014/main" id="{8364C230-D828-4EB6-A207-39A728ADD102}"/>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57" name="avatar">
          <a:extLst>
            <a:ext uri="{FF2B5EF4-FFF2-40B4-BE49-F238E27FC236}">
              <a16:creationId xmlns:a16="http://schemas.microsoft.com/office/drawing/2014/main" id="{43952151-9BF1-4B51-AAEA-73D56307D57F}"/>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958" name="avatar">
          <a:extLst>
            <a:ext uri="{FF2B5EF4-FFF2-40B4-BE49-F238E27FC236}">
              <a16:creationId xmlns:a16="http://schemas.microsoft.com/office/drawing/2014/main" id="{111D077B-D2DB-4287-843A-6B3F745661D1}"/>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59" name="avatar">
          <a:extLst>
            <a:ext uri="{FF2B5EF4-FFF2-40B4-BE49-F238E27FC236}">
              <a16:creationId xmlns:a16="http://schemas.microsoft.com/office/drawing/2014/main" id="{6DD4D259-601B-4C4A-A3A1-B9E779E2A41C}"/>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960" name="avatar">
          <a:extLst>
            <a:ext uri="{FF2B5EF4-FFF2-40B4-BE49-F238E27FC236}">
              <a16:creationId xmlns:a16="http://schemas.microsoft.com/office/drawing/2014/main" id="{21A9E7AC-1EAE-4DDF-A87B-4FAF0E9E29D9}"/>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61" name="avatar">
          <a:extLst>
            <a:ext uri="{FF2B5EF4-FFF2-40B4-BE49-F238E27FC236}">
              <a16:creationId xmlns:a16="http://schemas.microsoft.com/office/drawing/2014/main" id="{7A386781-4475-4F48-8300-A73D8EB8EBC3}"/>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962" name="avatar">
          <a:extLst>
            <a:ext uri="{FF2B5EF4-FFF2-40B4-BE49-F238E27FC236}">
              <a16:creationId xmlns:a16="http://schemas.microsoft.com/office/drawing/2014/main" id="{393810A9-476C-4FA2-A741-7D7912236334}"/>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963" name="avatar">
          <a:extLst>
            <a:ext uri="{FF2B5EF4-FFF2-40B4-BE49-F238E27FC236}">
              <a16:creationId xmlns:a16="http://schemas.microsoft.com/office/drawing/2014/main" id="{0EC931F8-A4EC-49DC-843F-820A3D88405B}"/>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964" name="avatar">
          <a:extLst>
            <a:ext uri="{FF2B5EF4-FFF2-40B4-BE49-F238E27FC236}">
              <a16:creationId xmlns:a16="http://schemas.microsoft.com/office/drawing/2014/main" id="{D0AEB1E4-D85B-4046-A678-5ED4F720833A}"/>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65" name="avatar">
          <a:extLst>
            <a:ext uri="{FF2B5EF4-FFF2-40B4-BE49-F238E27FC236}">
              <a16:creationId xmlns:a16="http://schemas.microsoft.com/office/drawing/2014/main" id="{6761ABA1-ADD0-44D8-8E04-A9C8CE6B9503}"/>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966" name="avatar">
          <a:extLst>
            <a:ext uri="{FF2B5EF4-FFF2-40B4-BE49-F238E27FC236}">
              <a16:creationId xmlns:a16="http://schemas.microsoft.com/office/drawing/2014/main" id="{013B7E6C-A0F9-41D5-B956-F2161E8C407F}"/>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67" name="avatar">
          <a:extLst>
            <a:ext uri="{FF2B5EF4-FFF2-40B4-BE49-F238E27FC236}">
              <a16:creationId xmlns:a16="http://schemas.microsoft.com/office/drawing/2014/main" id="{6A74EC46-2F57-4972-BFAE-413FACAE3E9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968" name="avatar">
          <a:extLst>
            <a:ext uri="{FF2B5EF4-FFF2-40B4-BE49-F238E27FC236}">
              <a16:creationId xmlns:a16="http://schemas.microsoft.com/office/drawing/2014/main" id="{60C37DD5-1368-4B35-B8F2-2D18219D5F45}"/>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69" name="avatar">
          <a:extLst>
            <a:ext uri="{FF2B5EF4-FFF2-40B4-BE49-F238E27FC236}">
              <a16:creationId xmlns:a16="http://schemas.microsoft.com/office/drawing/2014/main" id="{8DD3927B-EBD1-408E-8CFF-9006E85FE1C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970" name="avatar">
          <a:extLst>
            <a:ext uri="{FF2B5EF4-FFF2-40B4-BE49-F238E27FC236}">
              <a16:creationId xmlns:a16="http://schemas.microsoft.com/office/drawing/2014/main" id="{25302C47-2B2B-48B3-AFC4-28DD2C484AF6}"/>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971" name="avatar">
          <a:extLst>
            <a:ext uri="{FF2B5EF4-FFF2-40B4-BE49-F238E27FC236}">
              <a16:creationId xmlns:a16="http://schemas.microsoft.com/office/drawing/2014/main" id="{50363D90-343C-4079-88DF-0C0F0733B68E}"/>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972" name="avatar">
          <a:extLst>
            <a:ext uri="{FF2B5EF4-FFF2-40B4-BE49-F238E27FC236}">
              <a16:creationId xmlns:a16="http://schemas.microsoft.com/office/drawing/2014/main" id="{F0B02022-C3C9-4218-A9B7-AC62DD1EFB72}"/>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73" name="avatar">
          <a:extLst>
            <a:ext uri="{FF2B5EF4-FFF2-40B4-BE49-F238E27FC236}">
              <a16:creationId xmlns:a16="http://schemas.microsoft.com/office/drawing/2014/main" id="{0D8BA331-08F1-4C4B-A224-C0E61190F43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974" name="avatar">
          <a:extLst>
            <a:ext uri="{FF2B5EF4-FFF2-40B4-BE49-F238E27FC236}">
              <a16:creationId xmlns:a16="http://schemas.microsoft.com/office/drawing/2014/main" id="{2300B2A7-8DF5-4DE0-809C-DE47A51E868B}"/>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75" name="avatar">
          <a:extLst>
            <a:ext uri="{FF2B5EF4-FFF2-40B4-BE49-F238E27FC236}">
              <a16:creationId xmlns:a16="http://schemas.microsoft.com/office/drawing/2014/main" id="{055A0F0D-EFE2-4DB8-8B24-8093A6C7C64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976" name="avatar">
          <a:extLst>
            <a:ext uri="{FF2B5EF4-FFF2-40B4-BE49-F238E27FC236}">
              <a16:creationId xmlns:a16="http://schemas.microsoft.com/office/drawing/2014/main" id="{EAE56AF4-0ECF-4901-B6E0-6D1731DE7F29}"/>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77" name="avatar">
          <a:extLst>
            <a:ext uri="{FF2B5EF4-FFF2-40B4-BE49-F238E27FC236}">
              <a16:creationId xmlns:a16="http://schemas.microsoft.com/office/drawing/2014/main" id="{FFDB8AEB-DE2C-400E-A31B-621E55F499C0}"/>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978" name="avatar">
          <a:extLst>
            <a:ext uri="{FF2B5EF4-FFF2-40B4-BE49-F238E27FC236}">
              <a16:creationId xmlns:a16="http://schemas.microsoft.com/office/drawing/2014/main" id="{06AE3E6E-A1D3-4E40-BD0C-CB699981752C}"/>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979" name="avatar">
          <a:extLst>
            <a:ext uri="{FF2B5EF4-FFF2-40B4-BE49-F238E27FC236}">
              <a16:creationId xmlns:a16="http://schemas.microsoft.com/office/drawing/2014/main" id="{854C5E7E-7EDD-4101-9907-61368EF112E2}"/>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980" name="avatar">
          <a:extLst>
            <a:ext uri="{FF2B5EF4-FFF2-40B4-BE49-F238E27FC236}">
              <a16:creationId xmlns:a16="http://schemas.microsoft.com/office/drawing/2014/main" id="{15EFFFDF-E3A9-4583-988A-9D0C2E4D0D16}"/>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81" name="avatar">
          <a:extLst>
            <a:ext uri="{FF2B5EF4-FFF2-40B4-BE49-F238E27FC236}">
              <a16:creationId xmlns:a16="http://schemas.microsoft.com/office/drawing/2014/main" id="{30F2C831-1D77-45CD-8F98-2C3407233690}"/>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982" name="avatar">
          <a:extLst>
            <a:ext uri="{FF2B5EF4-FFF2-40B4-BE49-F238E27FC236}">
              <a16:creationId xmlns:a16="http://schemas.microsoft.com/office/drawing/2014/main" id="{FF12A8D9-DF8E-4B9A-9D68-F608989A6196}"/>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83" name="avatar">
          <a:extLst>
            <a:ext uri="{FF2B5EF4-FFF2-40B4-BE49-F238E27FC236}">
              <a16:creationId xmlns:a16="http://schemas.microsoft.com/office/drawing/2014/main" id="{4CB52D9E-AB4C-4E86-B998-E85FE67A24C8}"/>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984" name="avatar">
          <a:extLst>
            <a:ext uri="{FF2B5EF4-FFF2-40B4-BE49-F238E27FC236}">
              <a16:creationId xmlns:a16="http://schemas.microsoft.com/office/drawing/2014/main" id="{FD69340B-53BE-4FA8-94AC-F67A203F0A86}"/>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85" name="avatar">
          <a:extLst>
            <a:ext uri="{FF2B5EF4-FFF2-40B4-BE49-F238E27FC236}">
              <a16:creationId xmlns:a16="http://schemas.microsoft.com/office/drawing/2014/main" id="{962CA2AB-0BB7-412C-8464-258368CA839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986" name="avatar">
          <a:extLst>
            <a:ext uri="{FF2B5EF4-FFF2-40B4-BE49-F238E27FC236}">
              <a16:creationId xmlns:a16="http://schemas.microsoft.com/office/drawing/2014/main" id="{8462613B-DD63-4580-921A-758F65058984}"/>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987" name="avatar">
          <a:extLst>
            <a:ext uri="{FF2B5EF4-FFF2-40B4-BE49-F238E27FC236}">
              <a16:creationId xmlns:a16="http://schemas.microsoft.com/office/drawing/2014/main" id="{55220577-FD90-4CFD-BA02-9F9578984ECD}"/>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988" name="avatar">
          <a:extLst>
            <a:ext uri="{FF2B5EF4-FFF2-40B4-BE49-F238E27FC236}">
              <a16:creationId xmlns:a16="http://schemas.microsoft.com/office/drawing/2014/main" id="{63F02C3F-9509-4959-8117-CBC5BCF7CC4C}"/>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89" name="avatar">
          <a:extLst>
            <a:ext uri="{FF2B5EF4-FFF2-40B4-BE49-F238E27FC236}">
              <a16:creationId xmlns:a16="http://schemas.microsoft.com/office/drawing/2014/main" id="{3A79D908-27D7-465B-A809-9AE916C0C50B}"/>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990" name="avatar">
          <a:extLst>
            <a:ext uri="{FF2B5EF4-FFF2-40B4-BE49-F238E27FC236}">
              <a16:creationId xmlns:a16="http://schemas.microsoft.com/office/drawing/2014/main" id="{8C7E89DE-0AAF-40FC-807E-112E499B01AA}"/>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91" name="avatar">
          <a:extLst>
            <a:ext uri="{FF2B5EF4-FFF2-40B4-BE49-F238E27FC236}">
              <a16:creationId xmlns:a16="http://schemas.microsoft.com/office/drawing/2014/main" id="{EFABAC4D-C5DC-4B1D-A158-40024E6F7CC3}"/>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992" name="avatar">
          <a:extLst>
            <a:ext uri="{FF2B5EF4-FFF2-40B4-BE49-F238E27FC236}">
              <a16:creationId xmlns:a16="http://schemas.microsoft.com/office/drawing/2014/main" id="{7E1CA3F6-A002-4E0A-98DF-2B8EC0AB5061}"/>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93" name="avatar">
          <a:extLst>
            <a:ext uri="{FF2B5EF4-FFF2-40B4-BE49-F238E27FC236}">
              <a16:creationId xmlns:a16="http://schemas.microsoft.com/office/drawing/2014/main" id="{237F790A-0B3F-45CE-86AD-CFA7EDC095BF}"/>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994" name="avatar">
          <a:extLst>
            <a:ext uri="{FF2B5EF4-FFF2-40B4-BE49-F238E27FC236}">
              <a16:creationId xmlns:a16="http://schemas.microsoft.com/office/drawing/2014/main" id="{6D656E5A-F3C4-4B16-AFA9-A2FFB228779F}"/>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995" name="avatar">
          <a:extLst>
            <a:ext uri="{FF2B5EF4-FFF2-40B4-BE49-F238E27FC236}">
              <a16:creationId xmlns:a16="http://schemas.microsoft.com/office/drawing/2014/main" id="{0C5B1A99-87F1-4E1D-8524-C14B824D6AD9}"/>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996" name="avatar">
          <a:extLst>
            <a:ext uri="{FF2B5EF4-FFF2-40B4-BE49-F238E27FC236}">
              <a16:creationId xmlns:a16="http://schemas.microsoft.com/office/drawing/2014/main" id="{ACC71243-361E-4E78-B9E3-C8ADBF048EAB}"/>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97" name="avatar">
          <a:extLst>
            <a:ext uri="{FF2B5EF4-FFF2-40B4-BE49-F238E27FC236}">
              <a16:creationId xmlns:a16="http://schemas.microsoft.com/office/drawing/2014/main" id="{FA438419-4EDA-4B4D-8CAC-1C78DD18E973}"/>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998" name="avatar">
          <a:extLst>
            <a:ext uri="{FF2B5EF4-FFF2-40B4-BE49-F238E27FC236}">
              <a16:creationId xmlns:a16="http://schemas.microsoft.com/office/drawing/2014/main" id="{8DD31711-E703-4F82-BF09-161B39C3F038}"/>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99" name="avatar">
          <a:extLst>
            <a:ext uri="{FF2B5EF4-FFF2-40B4-BE49-F238E27FC236}">
              <a16:creationId xmlns:a16="http://schemas.microsoft.com/office/drawing/2014/main" id="{D9B47531-F4E3-48F8-A197-E1C6375E2ECB}"/>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8000" name="avatar">
          <a:extLst>
            <a:ext uri="{FF2B5EF4-FFF2-40B4-BE49-F238E27FC236}">
              <a16:creationId xmlns:a16="http://schemas.microsoft.com/office/drawing/2014/main" id="{26BB6FAC-E008-495F-867D-48F1529E8FCC}"/>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001" name="avatar">
          <a:extLst>
            <a:ext uri="{FF2B5EF4-FFF2-40B4-BE49-F238E27FC236}">
              <a16:creationId xmlns:a16="http://schemas.microsoft.com/office/drawing/2014/main" id="{6406CD7D-1CCC-4BA0-9FD6-8A587FFC31F1}"/>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8002" name="avatar">
          <a:extLst>
            <a:ext uri="{FF2B5EF4-FFF2-40B4-BE49-F238E27FC236}">
              <a16:creationId xmlns:a16="http://schemas.microsoft.com/office/drawing/2014/main" id="{F3B88D95-B404-4786-BCDD-0BF782596530}"/>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8003" name="avatar">
          <a:extLst>
            <a:ext uri="{FF2B5EF4-FFF2-40B4-BE49-F238E27FC236}">
              <a16:creationId xmlns:a16="http://schemas.microsoft.com/office/drawing/2014/main" id="{9F630CBB-B828-419E-B1EC-17A7D64148B3}"/>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8004" name="avatar">
          <a:extLst>
            <a:ext uri="{FF2B5EF4-FFF2-40B4-BE49-F238E27FC236}">
              <a16:creationId xmlns:a16="http://schemas.microsoft.com/office/drawing/2014/main" id="{C456334B-C080-4F59-A0AE-565DD049763E}"/>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005" name="avatar">
          <a:extLst>
            <a:ext uri="{FF2B5EF4-FFF2-40B4-BE49-F238E27FC236}">
              <a16:creationId xmlns:a16="http://schemas.microsoft.com/office/drawing/2014/main" id="{BA3FDB42-C76B-4729-ABAC-393F90D2ABE3}"/>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8006" name="avatar">
          <a:extLst>
            <a:ext uri="{FF2B5EF4-FFF2-40B4-BE49-F238E27FC236}">
              <a16:creationId xmlns:a16="http://schemas.microsoft.com/office/drawing/2014/main" id="{BD10DE65-AAAA-419B-8FDA-F7A8B255B8DF}"/>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007" name="avatar">
          <a:extLst>
            <a:ext uri="{FF2B5EF4-FFF2-40B4-BE49-F238E27FC236}">
              <a16:creationId xmlns:a16="http://schemas.microsoft.com/office/drawing/2014/main" id="{E4424E69-A837-438F-8281-FD9DF5F498C4}"/>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8008" name="avatar">
          <a:extLst>
            <a:ext uri="{FF2B5EF4-FFF2-40B4-BE49-F238E27FC236}">
              <a16:creationId xmlns:a16="http://schemas.microsoft.com/office/drawing/2014/main" id="{2B8D7D9A-2830-4480-A1C1-DDA362AA7B72}"/>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009" name="avatar">
          <a:extLst>
            <a:ext uri="{FF2B5EF4-FFF2-40B4-BE49-F238E27FC236}">
              <a16:creationId xmlns:a16="http://schemas.microsoft.com/office/drawing/2014/main" id="{2F582BDA-F80F-4336-86F0-ED4F34FCEDF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8010" name="avatar">
          <a:extLst>
            <a:ext uri="{FF2B5EF4-FFF2-40B4-BE49-F238E27FC236}">
              <a16:creationId xmlns:a16="http://schemas.microsoft.com/office/drawing/2014/main" id="{FE0F1EA3-0850-472D-9E5B-D5D76F033DEC}"/>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8011" name="avatar">
          <a:extLst>
            <a:ext uri="{FF2B5EF4-FFF2-40B4-BE49-F238E27FC236}">
              <a16:creationId xmlns:a16="http://schemas.microsoft.com/office/drawing/2014/main" id="{94F6E136-627F-460D-A77D-F00B65A914D2}"/>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8012" name="avatar">
          <a:extLst>
            <a:ext uri="{FF2B5EF4-FFF2-40B4-BE49-F238E27FC236}">
              <a16:creationId xmlns:a16="http://schemas.microsoft.com/office/drawing/2014/main" id="{E89B8F1A-7848-43D2-916A-08A781E00CC1}"/>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013" name="avatar">
          <a:extLst>
            <a:ext uri="{FF2B5EF4-FFF2-40B4-BE49-F238E27FC236}">
              <a16:creationId xmlns:a16="http://schemas.microsoft.com/office/drawing/2014/main" id="{4B2D8FF9-706E-46A7-AD3D-0B1B1230EBD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8014" name="avatar">
          <a:extLst>
            <a:ext uri="{FF2B5EF4-FFF2-40B4-BE49-F238E27FC236}">
              <a16:creationId xmlns:a16="http://schemas.microsoft.com/office/drawing/2014/main" id="{771414B9-7DA6-4E11-B20F-803179233828}"/>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015" name="avatar">
          <a:extLst>
            <a:ext uri="{FF2B5EF4-FFF2-40B4-BE49-F238E27FC236}">
              <a16:creationId xmlns:a16="http://schemas.microsoft.com/office/drawing/2014/main" id="{2965C46E-08EE-4037-842F-84B6797EEA02}"/>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8016" name="avatar">
          <a:extLst>
            <a:ext uri="{FF2B5EF4-FFF2-40B4-BE49-F238E27FC236}">
              <a16:creationId xmlns:a16="http://schemas.microsoft.com/office/drawing/2014/main" id="{CE9229EE-A9BD-4C48-B1A5-F11FE810519B}"/>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017" name="avatar">
          <a:extLst>
            <a:ext uri="{FF2B5EF4-FFF2-40B4-BE49-F238E27FC236}">
              <a16:creationId xmlns:a16="http://schemas.microsoft.com/office/drawing/2014/main" id="{F49E4CAC-DEB4-4A5A-BA20-D3B896DE859A}"/>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8018" name="avatar">
          <a:extLst>
            <a:ext uri="{FF2B5EF4-FFF2-40B4-BE49-F238E27FC236}">
              <a16:creationId xmlns:a16="http://schemas.microsoft.com/office/drawing/2014/main" id="{03BA51BA-2769-44D1-9052-F4E32289058A}"/>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8019" name="avatar">
          <a:extLst>
            <a:ext uri="{FF2B5EF4-FFF2-40B4-BE49-F238E27FC236}">
              <a16:creationId xmlns:a16="http://schemas.microsoft.com/office/drawing/2014/main" id="{07710DD9-B189-49F0-A3A8-4B560CF2DD62}"/>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8020" name="avatar">
          <a:extLst>
            <a:ext uri="{FF2B5EF4-FFF2-40B4-BE49-F238E27FC236}">
              <a16:creationId xmlns:a16="http://schemas.microsoft.com/office/drawing/2014/main" id="{89008DA4-7E8E-43D9-80E1-177D4E298E5E}"/>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021" name="avatar">
          <a:extLst>
            <a:ext uri="{FF2B5EF4-FFF2-40B4-BE49-F238E27FC236}">
              <a16:creationId xmlns:a16="http://schemas.microsoft.com/office/drawing/2014/main" id="{6108CE24-2594-4309-A03C-0476CBA57C28}"/>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8022" name="avatar">
          <a:extLst>
            <a:ext uri="{FF2B5EF4-FFF2-40B4-BE49-F238E27FC236}">
              <a16:creationId xmlns:a16="http://schemas.microsoft.com/office/drawing/2014/main" id="{727A585A-73D4-4069-A4C3-AB3A42A73296}"/>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023" name="avatar">
          <a:extLst>
            <a:ext uri="{FF2B5EF4-FFF2-40B4-BE49-F238E27FC236}">
              <a16:creationId xmlns:a16="http://schemas.microsoft.com/office/drawing/2014/main" id="{9158D853-8D29-48F6-8B53-2ABEBE942428}"/>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8024" name="avatar">
          <a:extLst>
            <a:ext uri="{FF2B5EF4-FFF2-40B4-BE49-F238E27FC236}">
              <a16:creationId xmlns:a16="http://schemas.microsoft.com/office/drawing/2014/main" id="{D48AD7BE-77B0-4706-9CD6-0A07680C2F92}"/>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025" name="avatar">
          <a:extLst>
            <a:ext uri="{FF2B5EF4-FFF2-40B4-BE49-F238E27FC236}">
              <a16:creationId xmlns:a16="http://schemas.microsoft.com/office/drawing/2014/main" id="{D2332302-8BF3-4685-90E8-A165FD7CE6F4}"/>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8026" name="avatar">
          <a:extLst>
            <a:ext uri="{FF2B5EF4-FFF2-40B4-BE49-F238E27FC236}">
              <a16:creationId xmlns:a16="http://schemas.microsoft.com/office/drawing/2014/main" id="{24586444-F3D0-48DD-B234-C2E792D8BD34}"/>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8027" name="avatar">
          <a:extLst>
            <a:ext uri="{FF2B5EF4-FFF2-40B4-BE49-F238E27FC236}">
              <a16:creationId xmlns:a16="http://schemas.microsoft.com/office/drawing/2014/main" id="{A90B901A-3AEF-4793-8442-90BFB2381ED0}"/>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8028" name="avatar">
          <a:extLst>
            <a:ext uri="{FF2B5EF4-FFF2-40B4-BE49-F238E27FC236}">
              <a16:creationId xmlns:a16="http://schemas.microsoft.com/office/drawing/2014/main" id="{793E4055-44EB-4652-B383-9B4958901AF4}"/>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029" name="avatar">
          <a:extLst>
            <a:ext uri="{FF2B5EF4-FFF2-40B4-BE49-F238E27FC236}">
              <a16:creationId xmlns:a16="http://schemas.microsoft.com/office/drawing/2014/main" id="{ADED9446-3320-49C5-98EF-A1D76B4489AA}"/>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8030" name="avatar">
          <a:extLst>
            <a:ext uri="{FF2B5EF4-FFF2-40B4-BE49-F238E27FC236}">
              <a16:creationId xmlns:a16="http://schemas.microsoft.com/office/drawing/2014/main" id="{FA361190-B0AE-42BE-B2EC-D93A57A2803D}"/>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031" name="avatar">
          <a:extLst>
            <a:ext uri="{FF2B5EF4-FFF2-40B4-BE49-F238E27FC236}">
              <a16:creationId xmlns:a16="http://schemas.microsoft.com/office/drawing/2014/main" id="{4E535617-2379-40F0-91B6-488DAC00F450}"/>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8032" name="avatar">
          <a:extLst>
            <a:ext uri="{FF2B5EF4-FFF2-40B4-BE49-F238E27FC236}">
              <a16:creationId xmlns:a16="http://schemas.microsoft.com/office/drawing/2014/main" id="{D31D5568-DA18-4755-A541-23ADE47B17E5}"/>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033" name="avatar">
          <a:extLst>
            <a:ext uri="{FF2B5EF4-FFF2-40B4-BE49-F238E27FC236}">
              <a16:creationId xmlns:a16="http://schemas.microsoft.com/office/drawing/2014/main" id="{726D93DB-B0BA-4BF0-BD6F-18F96771037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8034" name="avatar">
          <a:extLst>
            <a:ext uri="{FF2B5EF4-FFF2-40B4-BE49-F238E27FC236}">
              <a16:creationId xmlns:a16="http://schemas.microsoft.com/office/drawing/2014/main" id="{A20D3E58-938C-4AED-9FAD-3F0517D8E6AF}"/>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8035" name="avatar">
          <a:extLst>
            <a:ext uri="{FF2B5EF4-FFF2-40B4-BE49-F238E27FC236}">
              <a16:creationId xmlns:a16="http://schemas.microsoft.com/office/drawing/2014/main" id="{FA721615-5380-4585-8F65-20779B3C2D27}"/>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8036" name="avatar">
          <a:extLst>
            <a:ext uri="{FF2B5EF4-FFF2-40B4-BE49-F238E27FC236}">
              <a16:creationId xmlns:a16="http://schemas.microsoft.com/office/drawing/2014/main" id="{42E7E0F9-3B7B-4A42-A330-B4C920637C79}"/>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037" name="avatar">
          <a:extLst>
            <a:ext uri="{FF2B5EF4-FFF2-40B4-BE49-F238E27FC236}">
              <a16:creationId xmlns:a16="http://schemas.microsoft.com/office/drawing/2014/main" id="{ACEE48A3-F710-4BB7-BE5D-8C5FA3C48C4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8038" name="avatar">
          <a:extLst>
            <a:ext uri="{FF2B5EF4-FFF2-40B4-BE49-F238E27FC236}">
              <a16:creationId xmlns:a16="http://schemas.microsoft.com/office/drawing/2014/main" id="{217ADD5D-8677-4CB6-92F7-F9F26F5DB0AA}"/>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039" name="avatar">
          <a:extLst>
            <a:ext uri="{FF2B5EF4-FFF2-40B4-BE49-F238E27FC236}">
              <a16:creationId xmlns:a16="http://schemas.microsoft.com/office/drawing/2014/main" id="{423D44BB-672A-4572-924C-40DC9B50884F}"/>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128</xdr:row>
      <xdr:rowOff>0</xdr:rowOff>
    </xdr:from>
    <xdr:to>
      <xdr:col>1</xdr:col>
      <xdr:colOff>304800</xdr:colOff>
      <xdr:row>129</xdr:row>
      <xdr:rowOff>149225</xdr:rowOff>
    </xdr:to>
    <xdr:sp macro="" textlink="">
      <xdr:nvSpPr>
        <xdr:cNvPr id="68040" name="avatar">
          <a:extLst>
            <a:ext uri="{FF2B5EF4-FFF2-40B4-BE49-F238E27FC236}">
              <a16:creationId xmlns:a16="http://schemas.microsoft.com/office/drawing/2014/main" id="{F74BDF68-2B00-4334-B270-6BF664D5C9DD}"/>
            </a:ext>
          </a:extLst>
        </xdr:cNvPr>
        <xdr:cNvSpPr>
          <a:spLocks noChangeAspect="1" noChangeArrowheads="1"/>
        </xdr:cNvSpPr>
      </xdr:nvSpPr>
      <xdr:spPr bwMode="auto">
        <a:xfrm>
          <a:off x="4695825" y="1143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128</xdr:row>
      <xdr:rowOff>0</xdr:rowOff>
    </xdr:from>
    <xdr:to>
      <xdr:col>0</xdr:col>
      <xdr:colOff>304800</xdr:colOff>
      <xdr:row>129</xdr:row>
      <xdr:rowOff>149224</xdr:rowOff>
    </xdr:to>
    <xdr:sp macro="" textlink="">
      <xdr:nvSpPr>
        <xdr:cNvPr id="68041" name="avatar">
          <a:extLst>
            <a:ext uri="{FF2B5EF4-FFF2-40B4-BE49-F238E27FC236}">
              <a16:creationId xmlns:a16="http://schemas.microsoft.com/office/drawing/2014/main" id="{E8E5872D-E49B-4207-B21D-4E216968B248}"/>
            </a:ext>
          </a:extLst>
        </xdr:cNvPr>
        <xdr:cNvSpPr>
          <a:spLocks noChangeAspect="1" noChangeArrowheads="1"/>
        </xdr:cNvSpPr>
      </xdr:nvSpPr>
      <xdr:spPr bwMode="auto">
        <a:xfrm>
          <a:off x="0" y="1143000"/>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128</xdr:row>
      <xdr:rowOff>0</xdr:rowOff>
    </xdr:from>
    <xdr:ext cx="304800" cy="304701"/>
    <xdr:sp macro="" textlink="">
      <xdr:nvSpPr>
        <xdr:cNvPr id="68042" name="avatar">
          <a:extLst>
            <a:ext uri="{FF2B5EF4-FFF2-40B4-BE49-F238E27FC236}">
              <a16:creationId xmlns:a16="http://schemas.microsoft.com/office/drawing/2014/main" id="{089C7578-6797-4D7F-BA2C-195A633C6B2D}"/>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128</xdr:row>
      <xdr:rowOff>0</xdr:rowOff>
    </xdr:from>
    <xdr:to>
      <xdr:col>1</xdr:col>
      <xdr:colOff>304800</xdr:colOff>
      <xdr:row>129</xdr:row>
      <xdr:rowOff>148589</xdr:rowOff>
    </xdr:to>
    <xdr:sp macro="" textlink="">
      <xdr:nvSpPr>
        <xdr:cNvPr id="68043" name="avatar">
          <a:extLst>
            <a:ext uri="{FF2B5EF4-FFF2-40B4-BE49-F238E27FC236}">
              <a16:creationId xmlns:a16="http://schemas.microsoft.com/office/drawing/2014/main" id="{0E5B2A4E-0CB7-4B09-87C8-8089EE973ECD}"/>
            </a:ext>
          </a:extLst>
        </xdr:cNvPr>
        <xdr:cNvSpPr>
          <a:spLocks noChangeAspect="1" noChangeArrowheads="1"/>
        </xdr:cNvSpPr>
      </xdr:nvSpPr>
      <xdr:spPr bwMode="auto">
        <a:xfrm>
          <a:off x="4695825" y="1143000"/>
          <a:ext cx="304800" cy="3079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128</xdr:row>
      <xdr:rowOff>0</xdr:rowOff>
    </xdr:from>
    <xdr:to>
      <xdr:col>0</xdr:col>
      <xdr:colOff>304800</xdr:colOff>
      <xdr:row>129</xdr:row>
      <xdr:rowOff>148589</xdr:rowOff>
    </xdr:to>
    <xdr:sp macro="" textlink="">
      <xdr:nvSpPr>
        <xdr:cNvPr id="68044" name="avatar">
          <a:extLst>
            <a:ext uri="{FF2B5EF4-FFF2-40B4-BE49-F238E27FC236}">
              <a16:creationId xmlns:a16="http://schemas.microsoft.com/office/drawing/2014/main" id="{3EF552BD-4108-43C3-8AFB-14A14119D9BE}"/>
            </a:ext>
          </a:extLst>
        </xdr:cNvPr>
        <xdr:cNvSpPr>
          <a:spLocks noChangeAspect="1" noChangeArrowheads="1"/>
        </xdr:cNvSpPr>
      </xdr:nvSpPr>
      <xdr:spPr bwMode="auto">
        <a:xfrm>
          <a:off x="0" y="1143000"/>
          <a:ext cx="304800" cy="3079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128</xdr:row>
      <xdr:rowOff>0</xdr:rowOff>
    </xdr:from>
    <xdr:ext cx="304800" cy="295274"/>
    <xdr:sp macro="" textlink="">
      <xdr:nvSpPr>
        <xdr:cNvPr id="68045" name="avatar">
          <a:extLst>
            <a:ext uri="{FF2B5EF4-FFF2-40B4-BE49-F238E27FC236}">
              <a16:creationId xmlns:a16="http://schemas.microsoft.com/office/drawing/2014/main" id="{75121F5C-A0B2-4512-9F72-5E0AF6B4AD68}"/>
            </a:ext>
          </a:extLst>
        </xdr:cNvPr>
        <xdr:cNvSpPr>
          <a:spLocks noChangeAspect="1" noChangeArrowheads="1"/>
        </xdr:cNvSpPr>
      </xdr:nvSpPr>
      <xdr:spPr bwMode="auto">
        <a:xfrm>
          <a:off x="4695825"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046" name="avatar">
          <a:extLst>
            <a:ext uri="{FF2B5EF4-FFF2-40B4-BE49-F238E27FC236}">
              <a16:creationId xmlns:a16="http://schemas.microsoft.com/office/drawing/2014/main" id="{88CA0AF9-997D-4D8D-9CF4-962729E7ECE3}"/>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128</xdr:row>
      <xdr:rowOff>0</xdr:rowOff>
    </xdr:from>
    <xdr:to>
      <xdr:col>1</xdr:col>
      <xdr:colOff>304800</xdr:colOff>
      <xdr:row>129</xdr:row>
      <xdr:rowOff>151793</xdr:rowOff>
    </xdr:to>
    <xdr:sp macro="" textlink="">
      <xdr:nvSpPr>
        <xdr:cNvPr id="68047" name="avatar">
          <a:extLst>
            <a:ext uri="{FF2B5EF4-FFF2-40B4-BE49-F238E27FC236}">
              <a16:creationId xmlns:a16="http://schemas.microsoft.com/office/drawing/2014/main" id="{951883E8-B2FC-4993-9904-647B6DB11D4F}"/>
            </a:ext>
          </a:extLst>
        </xdr:cNvPr>
        <xdr:cNvSpPr>
          <a:spLocks noChangeAspect="1" noChangeArrowheads="1"/>
        </xdr:cNvSpPr>
      </xdr:nvSpPr>
      <xdr:spPr bwMode="auto">
        <a:xfrm>
          <a:off x="4695825" y="1143000"/>
          <a:ext cx="304800" cy="31371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128</xdr:row>
      <xdr:rowOff>0</xdr:rowOff>
    </xdr:from>
    <xdr:to>
      <xdr:col>0</xdr:col>
      <xdr:colOff>304800</xdr:colOff>
      <xdr:row>129</xdr:row>
      <xdr:rowOff>149224</xdr:rowOff>
    </xdr:to>
    <xdr:sp macro="" textlink="">
      <xdr:nvSpPr>
        <xdr:cNvPr id="68048" name="avatar">
          <a:extLst>
            <a:ext uri="{FF2B5EF4-FFF2-40B4-BE49-F238E27FC236}">
              <a16:creationId xmlns:a16="http://schemas.microsoft.com/office/drawing/2014/main" id="{0D6D25B3-5C97-4AD4-9414-F5A886F016F0}"/>
            </a:ext>
          </a:extLst>
        </xdr:cNvPr>
        <xdr:cNvSpPr>
          <a:spLocks noChangeAspect="1" noChangeArrowheads="1"/>
        </xdr:cNvSpPr>
      </xdr:nvSpPr>
      <xdr:spPr bwMode="auto">
        <a:xfrm>
          <a:off x="0" y="1143000"/>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128</xdr:row>
      <xdr:rowOff>0</xdr:rowOff>
    </xdr:from>
    <xdr:ext cx="304800" cy="304701"/>
    <xdr:sp macro="" textlink="">
      <xdr:nvSpPr>
        <xdr:cNvPr id="68049" name="avatar">
          <a:extLst>
            <a:ext uri="{FF2B5EF4-FFF2-40B4-BE49-F238E27FC236}">
              <a16:creationId xmlns:a16="http://schemas.microsoft.com/office/drawing/2014/main" id="{599D4272-FE19-4417-A2DF-22F3760422D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128</xdr:row>
      <xdr:rowOff>0</xdr:rowOff>
    </xdr:from>
    <xdr:to>
      <xdr:col>1</xdr:col>
      <xdr:colOff>304800</xdr:colOff>
      <xdr:row>130</xdr:row>
      <xdr:rowOff>0</xdr:rowOff>
    </xdr:to>
    <xdr:sp macro="" textlink="">
      <xdr:nvSpPr>
        <xdr:cNvPr id="68050" name="avatar">
          <a:extLst>
            <a:ext uri="{FF2B5EF4-FFF2-40B4-BE49-F238E27FC236}">
              <a16:creationId xmlns:a16="http://schemas.microsoft.com/office/drawing/2014/main" id="{62B4837D-807C-443C-B312-1B7098D39503}"/>
            </a:ext>
          </a:extLst>
        </xdr:cNvPr>
        <xdr:cNvSpPr>
          <a:spLocks noChangeAspect="1" noChangeArrowheads="1"/>
        </xdr:cNvSpPr>
      </xdr:nvSpPr>
      <xdr:spPr bwMode="auto">
        <a:xfrm>
          <a:off x="4695825" y="1143000"/>
          <a:ext cx="30480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128</xdr:row>
      <xdr:rowOff>0</xdr:rowOff>
    </xdr:from>
    <xdr:to>
      <xdr:col>0</xdr:col>
      <xdr:colOff>304800</xdr:colOff>
      <xdr:row>129</xdr:row>
      <xdr:rowOff>149224</xdr:rowOff>
    </xdr:to>
    <xdr:sp macro="" textlink="">
      <xdr:nvSpPr>
        <xdr:cNvPr id="68051" name="avatar">
          <a:extLst>
            <a:ext uri="{FF2B5EF4-FFF2-40B4-BE49-F238E27FC236}">
              <a16:creationId xmlns:a16="http://schemas.microsoft.com/office/drawing/2014/main" id="{3E1DFEDF-768E-4B27-9E22-5FC4DB1DC439}"/>
            </a:ext>
          </a:extLst>
        </xdr:cNvPr>
        <xdr:cNvSpPr>
          <a:spLocks noChangeAspect="1" noChangeArrowheads="1"/>
        </xdr:cNvSpPr>
      </xdr:nvSpPr>
      <xdr:spPr bwMode="auto">
        <a:xfrm>
          <a:off x="0" y="1143000"/>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128</xdr:row>
      <xdr:rowOff>0</xdr:rowOff>
    </xdr:from>
    <xdr:ext cx="304800" cy="304701"/>
    <xdr:sp macro="" textlink="">
      <xdr:nvSpPr>
        <xdr:cNvPr id="68052" name="avatar">
          <a:extLst>
            <a:ext uri="{FF2B5EF4-FFF2-40B4-BE49-F238E27FC236}">
              <a16:creationId xmlns:a16="http://schemas.microsoft.com/office/drawing/2014/main" id="{F5705F77-8673-489E-9861-A759E2ED2D8D}"/>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053" name="avatar">
          <a:extLst>
            <a:ext uri="{FF2B5EF4-FFF2-40B4-BE49-F238E27FC236}">
              <a16:creationId xmlns:a16="http://schemas.microsoft.com/office/drawing/2014/main" id="{AB181746-ACEB-4756-AB21-86C12E90FEF9}"/>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054" name="avatar">
          <a:extLst>
            <a:ext uri="{FF2B5EF4-FFF2-40B4-BE49-F238E27FC236}">
              <a16:creationId xmlns:a16="http://schemas.microsoft.com/office/drawing/2014/main" id="{8F17FC55-DA63-4488-924B-7A0AF9BAAA7E}"/>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055" name="avatar">
          <a:extLst>
            <a:ext uri="{FF2B5EF4-FFF2-40B4-BE49-F238E27FC236}">
              <a16:creationId xmlns:a16="http://schemas.microsoft.com/office/drawing/2014/main" id="{24666F85-ECF0-4159-BD4D-F290D31453FF}"/>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056" name="avatar">
          <a:extLst>
            <a:ext uri="{FF2B5EF4-FFF2-40B4-BE49-F238E27FC236}">
              <a16:creationId xmlns:a16="http://schemas.microsoft.com/office/drawing/2014/main" id="{8CE594E0-E8BE-47D8-9679-0F53B95AF4CA}"/>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057" name="avatar">
          <a:extLst>
            <a:ext uri="{FF2B5EF4-FFF2-40B4-BE49-F238E27FC236}">
              <a16:creationId xmlns:a16="http://schemas.microsoft.com/office/drawing/2014/main" id="{67919B87-9A7D-4AE5-B7E8-08587D169D47}"/>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058" name="avatar">
          <a:extLst>
            <a:ext uri="{FF2B5EF4-FFF2-40B4-BE49-F238E27FC236}">
              <a16:creationId xmlns:a16="http://schemas.microsoft.com/office/drawing/2014/main" id="{A0A29005-A61E-48A3-BEE1-0BC8F2D9F485}"/>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059" name="avatar">
          <a:extLst>
            <a:ext uri="{FF2B5EF4-FFF2-40B4-BE49-F238E27FC236}">
              <a16:creationId xmlns:a16="http://schemas.microsoft.com/office/drawing/2014/main" id="{BDDB7800-3DBE-4251-A256-9FC38A9600AC}"/>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060" name="avatar">
          <a:extLst>
            <a:ext uri="{FF2B5EF4-FFF2-40B4-BE49-F238E27FC236}">
              <a16:creationId xmlns:a16="http://schemas.microsoft.com/office/drawing/2014/main" id="{09512A91-0E35-44F1-92C0-A55B9ABA1B6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061" name="avatar">
          <a:extLst>
            <a:ext uri="{FF2B5EF4-FFF2-40B4-BE49-F238E27FC236}">
              <a16:creationId xmlns:a16="http://schemas.microsoft.com/office/drawing/2014/main" id="{34DDCE4E-C3DF-4F57-97BC-4D4A07AD7FC7}"/>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062" name="avatar">
          <a:extLst>
            <a:ext uri="{FF2B5EF4-FFF2-40B4-BE49-F238E27FC236}">
              <a16:creationId xmlns:a16="http://schemas.microsoft.com/office/drawing/2014/main" id="{76866CB1-97B5-4688-8F44-92AEA69CD010}"/>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063" name="avatar">
          <a:extLst>
            <a:ext uri="{FF2B5EF4-FFF2-40B4-BE49-F238E27FC236}">
              <a16:creationId xmlns:a16="http://schemas.microsoft.com/office/drawing/2014/main" id="{5C6C1B01-0B20-455B-A722-053C15607E40}"/>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064" name="avatar">
          <a:extLst>
            <a:ext uri="{FF2B5EF4-FFF2-40B4-BE49-F238E27FC236}">
              <a16:creationId xmlns:a16="http://schemas.microsoft.com/office/drawing/2014/main" id="{A30D04F2-E3B1-4140-B04E-E022C5D2D8C0}"/>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065" name="avatar">
          <a:extLst>
            <a:ext uri="{FF2B5EF4-FFF2-40B4-BE49-F238E27FC236}">
              <a16:creationId xmlns:a16="http://schemas.microsoft.com/office/drawing/2014/main" id="{DE2E145A-FFE4-436C-9182-7B4002D29316}"/>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066" name="avatar">
          <a:extLst>
            <a:ext uri="{FF2B5EF4-FFF2-40B4-BE49-F238E27FC236}">
              <a16:creationId xmlns:a16="http://schemas.microsoft.com/office/drawing/2014/main" id="{4A03439C-A9B2-45F8-80DE-2F619431A121}"/>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067" name="avatar">
          <a:extLst>
            <a:ext uri="{FF2B5EF4-FFF2-40B4-BE49-F238E27FC236}">
              <a16:creationId xmlns:a16="http://schemas.microsoft.com/office/drawing/2014/main" id="{DFE452E5-89C8-45A3-A005-A182A6F61084}"/>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068" name="avatar">
          <a:extLst>
            <a:ext uri="{FF2B5EF4-FFF2-40B4-BE49-F238E27FC236}">
              <a16:creationId xmlns:a16="http://schemas.microsoft.com/office/drawing/2014/main" id="{C5F620F9-57ED-4232-8FEF-B9C49D6E1BBB}"/>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069" name="avatar">
          <a:extLst>
            <a:ext uri="{FF2B5EF4-FFF2-40B4-BE49-F238E27FC236}">
              <a16:creationId xmlns:a16="http://schemas.microsoft.com/office/drawing/2014/main" id="{E0680597-76B8-4882-B1BF-186C3755BB53}"/>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070" name="avatar">
          <a:extLst>
            <a:ext uri="{FF2B5EF4-FFF2-40B4-BE49-F238E27FC236}">
              <a16:creationId xmlns:a16="http://schemas.microsoft.com/office/drawing/2014/main" id="{6ED11727-617B-40A2-B780-885F9618E6AA}"/>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071" name="avatar">
          <a:extLst>
            <a:ext uri="{FF2B5EF4-FFF2-40B4-BE49-F238E27FC236}">
              <a16:creationId xmlns:a16="http://schemas.microsoft.com/office/drawing/2014/main" id="{F73B5B6F-D491-4302-9AA5-DA96F5F6A301}"/>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072" name="avatar">
          <a:extLst>
            <a:ext uri="{FF2B5EF4-FFF2-40B4-BE49-F238E27FC236}">
              <a16:creationId xmlns:a16="http://schemas.microsoft.com/office/drawing/2014/main" id="{4AEBADF2-073A-4CFF-9062-BAE496F3A67F}"/>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073" name="avatar">
          <a:extLst>
            <a:ext uri="{FF2B5EF4-FFF2-40B4-BE49-F238E27FC236}">
              <a16:creationId xmlns:a16="http://schemas.microsoft.com/office/drawing/2014/main" id="{8DA6C171-2165-4C99-AC84-399FD5A18D22}"/>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074" name="avatar">
          <a:extLst>
            <a:ext uri="{FF2B5EF4-FFF2-40B4-BE49-F238E27FC236}">
              <a16:creationId xmlns:a16="http://schemas.microsoft.com/office/drawing/2014/main" id="{53500E4A-B500-4B40-8339-EE49D4B014A5}"/>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075" name="avatar">
          <a:extLst>
            <a:ext uri="{FF2B5EF4-FFF2-40B4-BE49-F238E27FC236}">
              <a16:creationId xmlns:a16="http://schemas.microsoft.com/office/drawing/2014/main" id="{FA485130-9736-47CE-AE7F-7F829B43131A}"/>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076" name="avatar">
          <a:extLst>
            <a:ext uri="{FF2B5EF4-FFF2-40B4-BE49-F238E27FC236}">
              <a16:creationId xmlns:a16="http://schemas.microsoft.com/office/drawing/2014/main" id="{EE3027DD-EEF1-4E02-A8E3-B825852E6EB8}"/>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077" name="avatar">
          <a:extLst>
            <a:ext uri="{FF2B5EF4-FFF2-40B4-BE49-F238E27FC236}">
              <a16:creationId xmlns:a16="http://schemas.microsoft.com/office/drawing/2014/main" id="{F881C40C-011B-4BE0-BB7C-75437EEDE456}"/>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078" name="avatar">
          <a:extLst>
            <a:ext uri="{FF2B5EF4-FFF2-40B4-BE49-F238E27FC236}">
              <a16:creationId xmlns:a16="http://schemas.microsoft.com/office/drawing/2014/main" id="{5DD71539-7AC8-42D5-BDEE-A79F318AA8D0}"/>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079" name="avatar">
          <a:extLst>
            <a:ext uri="{FF2B5EF4-FFF2-40B4-BE49-F238E27FC236}">
              <a16:creationId xmlns:a16="http://schemas.microsoft.com/office/drawing/2014/main" id="{68FED77D-495C-446C-89EF-8B72321919D4}"/>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080" name="avatar">
          <a:extLst>
            <a:ext uri="{FF2B5EF4-FFF2-40B4-BE49-F238E27FC236}">
              <a16:creationId xmlns:a16="http://schemas.microsoft.com/office/drawing/2014/main" id="{83E873BF-9766-4CD1-97BF-4B2EF0C27B1A}"/>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081" name="avatar">
          <a:extLst>
            <a:ext uri="{FF2B5EF4-FFF2-40B4-BE49-F238E27FC236}">
              <a16:creationId xmlns:a16="http://schemas.microsoft.com/office/drawing/2014/main" id="{D2334AC9-77BB-4AD6-A8DC-4581118ED925}"/>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082" name="avatar">
          <a:extLst>
            <a:ext uri="{FF2B5EF4-FFF2-40B4-BE49-F238E27FC236}">
              <a16:creationId xmlns:a16="http://schemas.microsoft.com/office/drawing/2014/main" id="{2F1CF032-5CF8-4F5E-8C53-90BA43C40962}"/>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083" name="avatar">
          <a:extLst>
            <a:ext uri="{FF2B5EF4-FFF2-40B4-BE49-F238E27FC236}">
              <a16:creationId xmlns:a16="http://schemas.microsoft.com/office/drawing/2014/main" id="{51150727-5F6D-4AFC-9B0D-2224008B9CBA}"/>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084" name="avatar">
          <a:extLst>
            <a:ext uri="{FF2B5EF4-FFF2-40B4-BE49-F238E27FC236}">
              <a16:creationId xmlns:a16="http://schemas.microsoft.com/office/drawing/2014/main" id="{098998CC-DD23-4282-93D6-5E0C46C4F62C}"/>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085" name="avatar">
          <a:extLst>
            <a:ext uri="{FF2B5EF4-FFF2-40B4-BE49-F238E27FC236}">
              <a16:creationId xmlns:a16="http://schemas.microsoft.com/office/drawing/2014/main" id="{3AAA3031-0185-4EBA-97F3-83E80C6040F0}"/>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086" name="avatar">
          <a:extLst>
            <a:ext uri="{FF2B5EF4-FFF2-40B4-BE49-F238E27FC236}">
              <a16:creationId xmlns:a16="http://schemas.microsoft.com/office/drawing/2014/main" id="{F858B4E2-713B-4509-A445-E43E458B6912}"/>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087" name="avatar">
          <a:extLst>
            <a:ext uri="{FF2B5EF4-FFF2-40B4-BE49-F238E27FC236}">
              <a16:creationId xmlns:a16="http://schemas.microsoft.com/office/drawing/2014/main" id="{163C6685-BF9C-4899-9723-2E60CE7CE1A3}"/>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088" name="avatar">
          <a:extLst>
            <a:ext uri="{FF2B5EF4-FFF2-40B4-BE49-F238E27FC236}">
              <a16:creationId xmlns:a16="http://schemas.microsoft.com/office/drawing/2014/main" id="{3DF8DAA5-FA64-4D06-B3DF-0AE4B5A65A36}"/>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089" name="avatar">
          <a:extLst>
            <a:ext uri="{FF2B5EF4-FFF2-40B4-BE49-F238E27FC236}">
              <a16:creationId xmlns:a16="http://schemas.microsoft.com/office/drawing/2014/main" id="{02598706-1D65-4C9F-8A8C-1161F5C569BF}"/>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090" name="avatar">
          <a:extLst>
            <a:ext uri="{FF2B5EF4-FFF2-40B4-BE49-F238E27FC236}">
              <a16:creationId xmlns:a16="http://schemas.microsoft.com/office/drawing/2014/main" id="{B6A95968-F157-495A-8433-3C36771CB243}"/>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091" name="avatar">
          <a:extLst>
            <a:ext uri="{FF2B5EF4-FFF2-40B4-BE49-F238E27FC236}">
              <a16:creationId xmlns:a16="http://schemas.microsoft.com/office/drawing/2014/main" id="{04AB2F96-EB7A-4EEE-BF16-50B8CCFAE342}"/>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092" name="avatar">
          <a:extLst>
            <a:ext uri="{FF2B5EF4-FFF2-40B4-BE49-F238E27FC236}">
              <a16:creationId xmlns:a16="http://schemas.microsoft.com/office/drawing/2014/main" id="{5B2F2795-4DFD-46EC-AAF6-FE11AD581B64}"/>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093" name="avatar">
          <a:extLst>
            <a:ext uri="{FF2B5EF4-FFF2-40B4-BE49-F238E27FC236}">
              <a16:creationId xmlns:a16="http://schemas.microsoft.com/office/drawing/2014/main" id="{68C42B6A-7426-4A9C-9E98-CFDC158FA380}"/>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094" name="avatar">
          <a:extLst>
            <a:ext uri="{FF2B5EF4-FFF2-40B4-BE49-F238E27FC236}">
              <a16:creationId xmlns:a16="http://schemas.microsoft.com/office/drawing/2014/main" id="{ED642962-8057-4F0B-98DA-896EFE74D561}"/>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095" name="avatar">
          <a:extLst>
            <a:ext uri="{FF2B5EF4-FFF2-40B4-BE49-F238E27FC236}">
              <a16:creationId xmlns:a16="http://schemas.microsoft.com/office/drawing/2014/main" id="{3B02CFC8-5C3B-4B71-B62A-6DF473B018AD}"/>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096" name="avatar">
          <a:extLst>
            <a:ext uri="{FF2B5EF4-FFF2-40B4-BE49-F238E27FC236}">
              <a16:creationId xmlns:a16="http://schemas.microsoft.com/office/drawing/2014/main" id="{071A7A7B-FB17-4650-9EB6-BB7C21B2B870}"/>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097" name="avatar">
          <a:extLst>
            <a:ext uri="{FF2B5EF4-FFF2-40B4-BE49-F238E27FC236}">
              <a16:creationId xmlns:a16="http://schemas.microsoft.com/office/drawing/2014/main" id="{8DA699F8-F78A-4F94-A547-0CE731A2377B}"/>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098" name="avatar">
          <a:extLst>
            <a:ext uri="{FF2B5EF4-FFF2-40B4-BE49-F238E27FC236}">
              <a16:creationId xmlns:a16="http://schemas.microsoft.com/office/drawing/2014/main" id="{B30AB679-BABB-452A-991E-4F5C2DA716B1}"/>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099" name="avatar">
          <a:extLst>
            <a:ext uri="{FF2B5EF4-FFF2-40B4-BE49-F238E27FC236}">
              <a16:creationId xmlns:a16="http://schemas.microsoft.com/office/drawing/2014/main" id="{C565B786-BB45-481F-88BA-D8D67F6DB10E}"/>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100" name="avatar">
          <a:extLst>
            <a:ext uri="{FF2B5EF4-FFF2-40B4-BE49-F238E27FC236}">
              <a16:creationId xmlns:a16="http://schemas.microsoft.com/office/drawing/2014/main" id="{B241971C-0F0A-4708-BEC2-3137B1E7BE8D}"/>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101" name="avatar">
          <a:extLst>
            <a:ext uri="{FF2B5EF4-FFF2-40B4-BE49-F238E27FC236}">
              <a16:creationId xmlns:a16="http://schemas.microsoft.com/office/drawing/2014/main" id="{0A7EDEA9-44E8-4E55-B5DC-7F35F660D867}"/>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102" name="avatar">
          <a:extLst>
            <a:ext uri="{FF2B5EF4-FFF2-40B4-BE49-F238E27FC236}">
              <a16:creationId xmlns:a16="http://schemas.microsoft.com/office/drawing/2014/main" id="{55951EF1-9183-423A-B129-F716FB3E2B4B}"/>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103" name="avatar">
          <a:extLst>
            <a:ext uri="{FF2B5EF4-FFF2-40B4-BE49-F238E27FC236}">
              <a16:creationId xmlns:a16="http://schemas.microsoft.com/office/drawing/2014/main" id="{381C27D1-DF14-4BF3-AB89-6C71F9A84064}"/>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104" name="avatar">
          <a:extLst>
            <a:ext uri="{FF2B5EF4-FFF2-40B4-BE49-F238E27FC236}">
              <a16:creationId xmlns:a16="http://schemas.microsoft.com/office/drawing/2014/main" id="{037310D8-41F9-4FC1-A990-4C99BCDB7337}"/>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105" name="avatar">
          <a:extLst>
            <a:ext uri="{FF2B5EF4-FFF2-40B4-BE49-F238E27FC236}">
              <a16:creationId xmlns:a16="http://schemas.microsoft.com/office/drawing/2014/main" id="{E8789463-DAB8-440E-9EC8-0BE0C27A4269}"/>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106" name="avatar">
          <a:extLst>
            <a:ext uri="{FF2B5EF4-FFF2-40B4-BE49-F238E27FC236}">
              <a16:creationId xmlns:a16="http://schemas.microsoft.com/office/drawing/2014/main" id="{EBE7FEC0-2893-4D5A-BBF2-F75193201E38}"/>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107" name="avatar">
          <a:extLst>
            <a:ext uri="{FF2B5EF4-FFF2-40B4-BE49-F238E27FC236}">
              <a16:creationId xmlns:a16="http://schemas.microsoft.com/office/drawing/2014/main" id="{0E834B22-949F-4D1E-892B-51E980E324C4}"/>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108" name="avatar">
          <a:extLst>
            <a:ext uri="{FF2B5EF4-FFF2-40B4-BE49-F238E27FC236}">
              <a16:creationId xmlns:a16="http://schemas.microsoft.com/office/drawing/2014/main" id="{0C253DF9-9BB4-4F7A-9D15-785E07FCB31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109" name="avatar">
          <a:extLst>
            <a:ext uri="{FF2B5EF4-FFF2-40B4-BE49-F238E27FC236}">
              <a16:creationId xmlns:a16="http://schemas.microsoft.com/office/drawing/2014/main" id="{124C312C-FE8F-4740-AE07-FF569E7940CF}"/>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110" name="avatar">
          <a:extLst>
            <a:ext uri="{FF2B5EF4-FFF2-40B4-BE49-F238E27FC236}">
              <a16:creationId xmlns:a16="http://schemas.microsoft.com/office/drawing/2014/main" id="{06BD4927-3D26-4E10-BB4D-9D746741FB13}"/>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111" name="avatar">
          <a:extLst>
            <a:ext uri="{FF2B5EF4-FFF2-40B4-BE49-F238E27FC236}">
              <a16:creationId xmlns:a16="http://schemas.microsoft.com/office/drawing/2014/main" id="{5574BA52-3F70-473A-B855-057234C7AD55}"/>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112" name="avatar">
          <a:extLst>
            <a:ext uri="{FF2B5EF4-FFF2-40B4-BE49-F238E27FC236}">
              <a16:creationId xmlns:a16="http://schemas.microsoft.com/office/drawing/2014/main" id="{CB9B4226-6FC9-419C-B0F2-8C5B63527D49}"/>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113" name="avatar">
          <a:extLst>
            <a:ext uri="{FF2B5EF4-FFF2-40B4-BE49-F238E27FC236}">
              <a16:creationId xmlns:a16="http://schemas.microsoft.com/office/drawing/2014/main" id="{0C9BBA1C-DDCC-4F8E-BEC7-BB63BA7AAAEF}"/>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114" name="avatar">
          <a:extLst>
            <a:ext uri="{FF2B5EF4-FFF2-40B4-BE49-F238E27FC236}">
              <a16:creationId xmlns:a16="http://schemas.microsoft.com/office/drawing/2014/main" id="{5C2F6688-90DC-4485-B327-CF8D6586D90C}"/>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115" name="avatar">
          <a:extLst>
            <a:ext uri="{FF2B5EF4-FFF2-40B4-BE49-F238E27FC236}">
              <a16:creationId xmlns:a16="http://schemas.microsoft.com/office/drawing/2014/main" id="{FD54CDC8-2638-43D1-A7B9-2F0DF3597DEE}"/>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116" name="avatar">
          <a:extLst>
            <a:ext uri="{FF2B5EF4-FFF2-40B4-BE49-F238E27FC236}">
              <a16:creationId xmlns:a16="http://schemas.microsoft.com/office/drawing/2014/main" id="{1C23060F-2145-40C2-A3A7-97168D4F967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117" name="avatar">
          <a:extLst>
            <a:ext uri="{FF2B5EF4-FFF2-40B4-BE49-F238E27FC236}">
              <a16:creationId xmlns:a16="http://schemas.microsoft.com/office/drawing/2014/main" id="{F53F449F-C45A-42E4-8175-AEE8769629F1}"/>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118" name="avatar">
          <a:extLst>
            <a:ext uri="{FF2B5EF4-FFF2-40B4-BE49-F238E27FC236}">
              <a16:creationId xmlns:a16="http://schemas.microsoft.com/office/drawing/2014/main" id="{C855B384-7BC8-4777-8B29-C1EF6CFEB042}"/>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119" name="avatar">
          <a:extLst>
            <a:ext uri="{FF2B5EF4-FFF2-40B4-BE49-F238E27FC236}">
              <a16:creationId xmlns:a16="http://schemas.microsoft.com/office/drawing/2014/main" id="{4C737A61-8D69-4346-BB62-C5E0BCF839B9}"/>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120" name="avatar">
          <a:extLst>
            <a:ext uri="{FF2B5EF4-FFF2-40B4-BE49-F238E27FC236}">
              <a16:creationId xmlns:a16="http://schemas.microsoft.com/office/drawing/2014/main" id="{C19CF47B-F47D-40D0-B80D-F02297FE9712}"/>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121" name="avatar">
          <a:extLst>
            <a:ext uri="{FF2B5EF4-FFF2-40B4-BE49-F238E27FC236}">
              <a16:creationId xmlns:a16="http://schemas.microsoft.com/office/drawing/2014/main" id="{6BE73CD3-7CBB-44E5-A3F7-7CE19B2E4CFA}"/>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122" name="avatar">
          <a:extLst>
            <a:ext uri="{FF2B5EF4-FFF2-40B4-BE49-F238E27FC236}">
              <a16:creationId xmlns:a16="http://schemas.microsoft.com/office/drawing/2014/main" id="{C91A5B59-58D0-412F-AC55-F2D548EFF55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123" name="avatar">
          <a:extLst>
            <a:ext uri="{FF2B5EF4-FFF2-40B4-BE49-F238E27FC236}">
              <a16:creationId xmlns:a16="http://schemas.microsoft.com/office/drawing/2014/main" id="{251B4857-F55C-4D3D-A5B8-2E97430F29B4}"/>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124" name="avatar">
          <a:extLst>
            <a:ext uri="{FF2B5EF4-FFF2-40B4-BE49-F238E27FC236}">
              <a16:creationId xmlns:a16="http://schemas.microsoft.com/office/drawing/2014/main" id="{E47E22F9-F814-41EE-8218-8BBB74D99DC5}"/>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125" name="avatar">
          <a:extLst>
            <a:ext uri="{FF2B5EF4-FFF2-40B4-BE49-F238E27FC236}">
              <a16:creationId xmlns:a16="http://schemas.microsoft.com/office/drawing/2014/main" id="{5321C340-898D-4313-968B-11A2638F6000}"/>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126" name="avatar">
          <a:extLst>
            <a:ext uri="{FF2B5EF4-FFF2-40B4-BE49-F238E27FC236}">
              <a16:creationId xmlns:a16="http://schemas.microsoft.com/office/drawing/2014/main" id="{2919FB4F-D489-47D0-8D3B-DE712215D713}"/>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127" name="avatar">
          <a:extLst>
            <a:ext uri="{FF2B5EF4-FFF2-40B4-BE49-F238E27FC236}">
              <a16:creationId xmlns:a16="http://schemas.microsoft.com/office/drawing/2014/main" id="{7701BBA8-A3D3-4901-B7A8-F76EEF77752F}"/>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128" name="avatar">
          <a:extLst>
            <a:ext uri="{FF2B5EF4-FFF2-40B4-BE49-F238E27FC236}">
              <a16:creationId xmlns:a16="http://schemas.microsoft.com/office/drawing/2014/main" id="{3AB57C76-D90C-41CA-BA1B-08BE65EFA64E}"/>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129" name="avatar">
          <a:extLst>
            <a:ext uri="{FF2B5EF4-FFF2-40B4-BE49-F238E27FC236}">
              <a16:creationId xmlns:a16="http://schemas.microsoft.com/office/drawing/2014/main" id="{FA957987-E55A-4F6F-A34C-0332320E5E65}"/>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130" name="avatar">
          <a:extLst>
            <a:ext uri="{FF2B5EF4-FFF2-40B4-BE49-F238E27FC236}">
              <a16:creationId xmlns:a16="http://schemas.microsoft.com/office/drawing/2014/main" id="{0BB926E5-E91D-4DCA-9DC4-7B527CEC7DB0}"/>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131" name="avatar">
          <a:extLst>
            <a:ext uri="{FF2B5EF4-FFF2-40B4-BE49-F238E27FC236}">
              <a16:creationId xmlns:a16="http://schemas.microsoft.com/office/drawing/2014/main" id="{79B4E235-B01A-4042-AB67-35595234F9CB}"/>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132" name="avatar">
          <a:extLst>
            <a:ext uri="{FF2B5EF4-FFF2-40B4-BE49-F238E27FC236}">
              <a16:creationId xmlns:a16="http://schemas.microsoft.com/office/drawing/2014/main" id="{DCA9E65E-D65F-48F2-9FE1-9D16A7C22E13}"/>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133" name="avatar">
          <a:extLst>
            <a:ext uri="{FF2B5EF4-FFF2-40B4-BE49-F238E27FC236}">
              <a16:creationId xmlns:a16="http://schemas.microsoft.com/office/drawing/2014/main" id="{E4D1D447-C1E7-4AAC-9468-3957D730CA03}"/>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134" name="avatar">
          <a:extLst>
            <a:ext uri="{FF2B5EF4-FFF2-40B4-BE49-F238E27FC236}">
              <a16:creationId xmlns:a16="http://schemas.microsoft.com/office/drawing/2014/main" id="{4DFDB7F0-5AEF-45BD-B4BA-8A7C7D80AEC8}"/>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135" name="avatar">
          <a:extLst>
            <a:ext uri="{FF2B5EF4-FFF2-40B4-BE49-F238E27FC236}">
              <a16:creationId xmlns:a16="http://schemas.microsoft.com/office/drawing/2014/main" id="{9DEBA3DF-85BD-4C89-9CEB-B53F3FAB0890}"/>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136" name="avatar">
          <a:extLst>
            <a:ext uri="{FF2B5EF4-FFF2-40B4-BE49-F238E27FC236}">
              <a16:creationId xmlns:a16="http://schemas.microsoft.com/office/drawing/2014/main" id="{0273D087-D7EA-4304-9123-29161BB4CC50}"/>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137" name="avatar">
          <a:extLst>
            <a:ext uri="{FF2B5EF4-FFF2-40B4-BE49-F238E27FC236}">
              <a16:creationId xmlns:a16="http://schemas.microsoft.com/office/drawing/2014/main" id="{15740BB2-7698-45AA-84C9-63B50E4D2C1A}"/>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138" name="avatar">
          <a:extLst>
            <a:ext uri="{FF2B5EF4-FFF2-40B4-BE49-F238E27FC236}">
              <a16:creationId xmlns:a16="http://schemas.microsoft.com/office/drawing/2014/main" id="{D3F8743E-8A2A-47FC-AC7E-442D35EEBC73}"/>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139" name="avatar">
          <a:extLst>
            <a:ext uri="{FF2B5EF4-FFF2-40B4-BE49-F238E27FC236}">
              <a16:creationId xmlns:a16="http://schemas.microsoft.com/office/drawing/2014/main" id="{FEA0CF79-34B2-4184-962B-BBC6DF46957C}"/>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140" name="avatar">
          <a:extLst>
            <a:ext uri="{FF2B5EF4-FFF2-40B4-BE49-F238E27FC236}">
              <a16:creationId xmlns:a16="http://schemas.microsoft.com/office/drawing/2014/main" id="{B8D1770B-6E4E-4CF2-964A-6C66BE47124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141" name="avatar">
          <a:extLst>
            <a:ext uri="{FF2B5EF4-FFF2-40B4-BE49-F238E27FC236}">
              <a16:creationId xmlns:a16="http://schemas.microsoft.com/office/drawing/2014/main" id="{2186BF31-FE8A-41A9-8732-8BE1EA21F74B}"/>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142" name="avatar">
          <a:extLst>
            <a:ext uri="{FF2B5EF4-FFF2-40B4-BE49-F238E27FC236}">
              <a16:creationId xmlns:a16="http://schemas.microsoft.com/office/drawing/2014/main" id="{3E3B00BE-21C6-413F-82B0-FB8F778E632A}"/>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143" name="avatar">
          <a:extLst>
            <a:ext uri="{FF2B5EF4-FFF2-40B4-BE49-F238E27FC236}">
              <a16:creationId xmlns:a16="http://schemas.microsoft.com/office/drawing/2014/main" id="{8E25816D-4EC6-44B5-BEFC-C8364A961D32}"/>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144" name="avatar">
          <a:extLst>
            <a:ext uri="{FF2B5EF4-FFF2-40B4-BE49-F238E27FC236}">
              <a16:creationId xmlns:a16="http://schemas.microsoft.com/office/drawing/2014/main" id="{46CB71AD-2FAD-4470-A4DD-282E22960B52}"/>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145" name="avatar">
          <a:extLst>
            <a:ext uri="{FF2B5EF4-FFF2-40B4-BE49-F238E27FC236}">
              <a16:creationId xmlns:a16="http://schemas.microsoft.com/office/drawing/2014/main" id="{86CAE1A8-F8B6-4591-9733-006CB1F61441}"/>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146" name="avatar">
          <a:extLst>
            <a:ext uri="{FF2B5EF4-FFF2-40B4-BE49-F238E27FC236}">
              <a16:creationId xmlns:a16="http://schemas.microsoft.com/office/drawing/2014/main" id="{BE068FFD-B46C-446A-B0E7-DF7FBA944943}"/>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147" name="avatar">
          <a:extLst>
            <a:ext uri="{FF2B5EF4-FFF2-40B4-BE49-F238E27FC236}">
              <a16:creationId xmlns:a16="http://schemas.microsoft.com/office/drawing/2014/main" id="{4F985BE7-D46A-44E3-9A54-9A45DB9C14A1}"/>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148" name="avatar">
          <a:extLst>
            <a:ext uri="{FF2B5EF4-FFF2-40B4-BE49-F238E27FC236}">
              <a16:creationId xmlns:a16="http://schemas.microsoft.com/office/drawing/2014/main" id="{358AFDBD-BBD5-4DD9-B27D-7B395AB8553D}"/>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149" name="avatar">
          <a:extLst>
            <a:ext uri="{FF2B5EF4-FFF2-40B4-BE49-F238E27FC236}">
              <a16:creationId xmlns:a16="http://schemas.microsoft.com/office/drawing/2014/main" id="{A793A08D-A716-4A31-8652-0815B2C7A3F8}"/>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150" name="avatar">
          <a:extLst>
            <a:ext uri="{FF2B5EF4-FFF2-40B4-BE49-F238E27FC236}">
              <a16:creationId xmlns:a16="http://schemas.microsoft.com/office/drawing/2014/main" id="{3005114C-A16F-4235-99EC-12202938AA4A}"/>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151" name="avatar">
          <a:extLst>
            <a:ext uri="{FF2B5EF4-FFF2-40B4-BE49-F238E27FC236}">
              <a16:creationId xmlns:a16="http://schemas.microsoft.com/office/drawing/2014/main" id="{F1109633-6E38-4985-B975-8DE74B356EA7}"/>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152" name="avatar">
          <a:extLst>
            <a:ext uri="{FF2B5EF4-FFF2-40B4-BE49-F238E27FC236}">
              <a16:creationId xmlns:a16="http://schemas.microsoft.com/office/drawing/2014/main" id="{B5B9BBFD-6802-49C3-83BD-D58C9AED22F9}"/>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153" name="avatar">
          <a:extLst>
            <a:ext uri="{FF2B5EF4-FFF2-40B4-BE49-F238E27FC236}">
              <a16:creationId xmlns:a16="http://schemas.microsoft.com/office/drawing/2014/main" id="{28A4D763-3F2B-487E-872A-0493DC376B14}"/>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154" name="avatar">
          <a:extLst>
            <a:ext uri="{FF2B5EF4-FFF2-40B4-BE49-F238E27FC236}">
              <a16:creationId xmlns:a16="http://schemas.microsoft.com/office/drawing/2014/main" id="{FF5E3E75-4C4E-4D75-BC40-A4AEC6CB0FE1}"/>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155" name="avatar">
          <a:extLst>
            <a:ext uri="{FF2B5EF4-FFF2-40B4-BE49-F238E27FC236}">
              <a16:creationId xmlns:a16="http://schemas.microsoft.com/office/drawing/2014/main" id="{B4E9BD4C-D2FB-4142-A7F7-1093D5E039C8}"/>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156" name="avatar">
          <a:extLst>
            <a:ext uri="{FF2B5EF4-FFF2-40B4-BE49-F238E27FC236}">
              <a16:creationId xmlns:a16="http://schemas.microsoft.com/office/drawing/2014/main" id="{ED55C833-CC24-4E6C-BA07-79B2057146EE}"/>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157" name="avatar">
          <a:extLst>
            <a:ext uri="{FF2B5EF4-FFF2-40B4-BE49-F238E27FC236}">
              <a16:creationId xmlns:a16="http://schemas.microsoft.com/office/drawing/2014/main" id="{D4B7D8DC-1A2D-472A-8B51-A07AC3D3F9B4}"/>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158" name="avatar">
          <a:extLst>
            <a:ext uri="{FF2B5EF4-FFF2-40B4-BE49-F238E27FC236}">
              <a16:creationId xmlns:a16="http://schemas.microsoft.com/office/drawing/2014/main" id="{C25AC182-2A34-4610-ADCD-354CAC062810}"/>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159" name="avatar">
          <a:extLst>
            <a:ext uri="{FF2B5EF4-FFF2-40B4-BE49-F238E27FC236}">
              <a16:creationId xmlns:a16="http://schemas.microsoft.com/office/drawing/2014/main" id="{4CEF73B5-FD66-4B3C-B9B2-7ED3E8622435}"/>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160" name="avatar">
          <a:extLst>
            <a:ext uri="{FF2B5EF4-FFF2-40B4-BE49-F238E27FC236}">
              <a16:creationId xmlns:a16="http://schemas.microsoft.com/office/drawing/2014/main" id="{87DB02D4-8DA6-406E-B165-65C2B055AB03}"/>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161" name="avatar">
          <a:extLst>
            <a:ext uri="{FF2B5EF4-FFF2-40B4-BE49-F238E27FC236}">
              <a16:creationId xmlns:a16="http://schemas.microsoft.com/office/drawing/2014/main" id="{DA71E16F-7614-48FD-AB2B-1673F432F710}"/>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162" name="avatar">
          <a:extLst>
            <a:ext uri="{FF2B5EF4-FFF2-40B4-BE49-F238E27FC236}">
              <a16:creationId xmlns:a16="http://schemas.microsoft.com/office/drawing/2014/main" id="{5D19C09D-43CB-482C-A68D-3020BD8E7488}"/>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163" name="avatar">
          <a:extLst>
            <a:ext uri="{FF2B5EF4-FFF2-40B4-BE49-F238E27FC236}">
              <a16:creationId xmlns:a16="http://schemas.microsoft.com/office/drawing/2014/main" id="{60B0AC8D-DF9D-4142-9F72-0FC25AD86BCE}"/>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164" name="avatar">
          <a:extLst>
            <a:ext uri="{FF2B5EF4-FFF2-40B4-BE49-F238E27FC236}">
              <a16:creationId xmlns:a16="http://schemas.microsoft.com/office/drawing/2014/main" id="{B69DC78D-306C-480F-A4D6-442FE6394338}"/>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165" name="avatar">
          <a:extLst>
            <a:ext uri="{FF2B5EF4-FFF2-40B4-BE49-F238E27FC236}">
              <a16:creationId xmlns:a16="http://schemas.microsoft.com/office/drawing/2014/main" id="{E5A1891F-FCFE-4B80-9B5F-C90A657E648A}"/>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166" name="avatar">
          <a:extLst>
            <a:ext uri="{FF2B5EF4-FFF2-40B4-BE49-F238E27FC236}">
              <a16:creationId xmlns:a16="http://schemas.microsoft.com/office/drawing/2014/main" id="{B8B0A461-3070-4E01-806E-75EEA211DF9C}"/>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167" name="avatar">
          <a:extLst>
            <a:ext uri="{FF2B5EF4-FFF2-40B4-BE49-F238E27FC236}">
              <a16:creationId xmlns:a16="http://schemas.microsoft.com/office/drawing/2014/main" id="{EED43AFE-47E8-4579-89BB-D71CCC9FA959}"/>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168" name="avatar">
          <a:extLst>
            <a:ext uri="{FF2B5EF4-FFF2-40B4-BE49-F238E27FC236}">
              <a16:creationId xmlns:a16="http://schemas.microsoft.com/office/drawing/2014/main" id="{5E0B6639-3334-40FE-B623-2872B2F75DFE}"/>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169" name="avatar">
          <a:extLst>
            <a:ext uri="{FF2B5EF4-FFF2-40B4-BE49-F238E27FC236}">
              <a16:creationId xmlns:a16="http://schemas.microsoft.com/office/drawing/2014/main" id="{992F13CC-B3A3-4DB3-B959-E96E18E8255E}"/>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170" name="avatar">
          <a:extLst>
            <a:ext uri="{FF2B5EF4-FFF2-40B4-BE49-F238E27FC236}">
              <a16:creationId xmlns:a16="http://schemas.microsoft.com/office/drawing/2014/main" id="{E516333A-BF26-4B4B-A01A-62568520F5F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171" name="avatar">
          <a:extLst>
            <a:ext uri="{FF2B5EF4-FFF2-40B4-BE49-F238E27FC236}">
              <a16:creationId xmlns:a16="http://schemas.microsoft.com/office/drawing/2014/main" id="{9FAFC53A-21A5-4F10-91DB-6B9AE88B4C0F}"/>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172" name="avatar">
          <a:extLst>
            <a:ext uri="{FF2B5EF4-FFF2-40B4-BE49-F238E27FC236}">
              <a16:creationId xmlns:a16="http://schemas.microsoft.com/office/drawing/2014/main" id="{2A479C9B-60FE-498A-BC4A-4EA792C2381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173" name="avatar">
          <a:extLst>
            <a:ext uri="{FF2B5EF4-FFF2-40B4-BE49-F238E27FC236}">
              <a16:creationId xmlns:a16="http://schemas.microsoft.com/office/drawing/2014/main" id="{C3FA79FB-7F53-4C7F-9A57-229A8DFE4BE5}"/>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174" name="avatar">
          <a:extLst>
            <a:ext uri="{FF2B5EF4-FFF2-40B4-BE49-F238E27FC236}">
              <a16:creationId xmlns:a16="http://schemas.microsoft.com/office/drawing/2014/main" id="{BB933A2A-F0A8-44BB-9867-0446B647143C}"/>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175" name="avatar">
          <a:extLst>
            <a:ext uri="{FF2B5EF4-FFF2-40B4-BE49-F238E27FC236}">
              <a16:creationId xmlns:a16="http://schemas.microsoft.com/office/drawing/2014/main" id="{2B884672-D14A-4BC2-91D8-398DC6323EEA}"/>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176" name="avatar">
          <a:extLst>
            <a:ext uri="{FF2B5EF4-FFF2-40B4-BE49-F238E27FC236}">
              <a16:creationId xmlns:a16="http://schemas.microsoft.com/office/drawing/2014/main" id="{723D70FA-551A-46C8-B6B4-29DE570B65A0}"/>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177" name="avatar">
          <a:extLst>
            <a:ext uri="{FF2B5EF4-FFF2-40B4-BE49-F238E27FC236}">
              <a16:creationId xmlns:a16="http://schemas.microsoft.com/office/drawing/2014/main" id="{DC74324D-4DEB-4124-B67F-056FA0D3A3BA}"/>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178" name="avatar">
          <a:extLst>
            <a:ext uri="{FF2B5EF4-FFF2-40B4-BE49-F238E27FC236}">
              <a16:creationId xmlns:a16="http://schemas.microsoft.com/office/drawing/2014/main" id="{AAA12133-F07E-406C-87E3-601788C3F9D8}"/>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179" name="avatar">
          <a:extLst>
            <a:ext uri="{FF2B5EF4-FFF2-40B4-BE49-F238E27FC236}">
              <a16:creationId xmlns:a16="http://schemas.microsoft.com/office/drawing/2014/main" id="{2F4E4CB0-4E5E-41DC-88F1-06F098636A96}"/>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180" name="avatar">
          <a:extLst>
            <a:ext uri="{FF2B5EF4-FFF2-40B4-BE49-F238E27FC236}">
              <a16:creationId xmlns:a16="http://schemas.microsoft.com/office/drawing/2014/main" id="{F6765C95-B87B-4B5D-97E5-E1898793517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181" name="avatar">
          <a:extLst>
            <a:ext uri="{FF2B5EF4-FFF2-40B4-BE49-F238E27FC236}">
              <a16:creationId xmlns:a16="http://schemas.microsoft.com/office/drawing/2014/main" id="{85199869-178C-4D87-9422-B55AF77E005E}"/>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182" name="avatar">
          <a:extLst>
            <a:ext uri="{FF2B5EF4-FFF2-40B4-BE49-F238E27FC236}">
              <a16:creationId xmlns:a16="http://schemas.microsoft.com/office/drawing/2014/main" id="{DF9E612E-7DF9-4671-9B3F-854B24717F60}"/>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183" name="avatar">
          <a:extLst>
            <a:ext uri="{FF2B5EF4-FFF2-40B4-BE49-F238E27FC236}">
              <a16:creationId xmlns:a16="http://schemas.microsoft.com/office/drawing/2014/main" id="{4C477875-D3D7-46C1-A05A-38A7A8570F37}"/>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184" name="avatar">
          <a:extLst>
            <a:ext uri="{FF2B5EF4-FFF2-40B4-BE49-F238E27FC236}">
              <a16:creationId xmlns:a16="http://schemas.microsoft.com/office/drawing/2014/main" id="{290DE2F7-8620-446B-8B1A-F637B2B1BF65}"/>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185" name="avatar">
          <a:extLst>
            <a:ext uri="{FF2B5EF4-FFF2-40B4-BE49-F238E27FC236}">
              <a16:creationId xmlns:a16="http://schemas.microsoft.com/office/drawing/2014/main" id="{D8E86225-DFD4-4B08-B717-D86120362883}"/>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186" name="avatar">
          <a:extLst>
            <a:ext uri="{FF2B5EF4-FFF2-40B4-BE49-F238E27FC236}">
              <a16:creationId xmlns:a16="http://schemas.microsoft.com/office/drawing/2014/main" id="{15623FC9-7F54-4F54-BA25-78F81F30203F}"/>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187" name="avatar">
          <a:extLst>
            <a:ext uri="{FF2B5EF4-FFF2-40B4-BE49-F238E27FC236}">
              <a16:creationId xmlns:a16="http://schemas.microsoft.com/office/drawing/2014/main" id="{F193108E-A5B3-4D38-B647-C9C60B927E6E}"/>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188" name="avatar">
          <a:extLst>
            <a:ext uri="{FF2B5EF4-FFF2-40B4-BE49-F238E27FC236}">
              <a16:creationId xmlns:a16="http://schemas.microsoft.com/office/drawing/2014/main" id="{2DDD891E-5CD0-4D69-B04C-AD36A4F9F07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189" name="avatar">
          <a:extLst>
            <a:ext uri="{FF2B5EF4-FFF2-40B4-BE49-F238E27FC236}">
              <a16:creationId xmlns:a16="http://schemas.microsoft.com/office/drawing/2014/main" id="{4D0B8052-AFDB-441A-AF32-8FAE56C53A6E}"/>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190" name="avatar">
          <a:extLst>
            <a:ext uri="{FF2B5EF4-FFF2-40B4-BE49-F238E27FC236}">
              <a16:creationId xmlns:a16="http://schemas.microsoft.com/office/drawing/2014/main" id="{51493DE5-5E03-459D-8B93-2B6AD592D18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191" name="avatar">
          <a:extLst>
            <a:ext uri="{FF2B5EF4-FFF2-40B4-BE49-F238E27FC236}">
              <a16:creationId xmlns:a16="http://schemas.microsoft.com/office/drawing/2014/main" id="{34CD7323-6D96-410C-80E3-0AC715A3B98E}"/>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192" name="avatar">
          <a:extLst>
            <a:ext uri="{FF2B5EF4-FFF2-40B4-BE49-F238E27FC236}">
              <a16:creationId xmlns:a16="http://schemas.microsoft.com/office/drawing/2014/main" id="{3AA723EE-DEA9-49AF-A72F-852C81835D88}"/>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193" name="avatar">
          <a:extLst>
            <a:ext uri="{FF2B5EF4-FFF2-40B4-BE49-F238E27FC236}">
              <a16:creationId xmlns:a16="http://schemas.microsoft.com/office/drawing/2014/main" id="{CB70FE41-6CD6-4A26-BAA2-DCA305438CD7}"/>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194" name="avatar">
          <a:extLst>
            <a:ext uri="{FF2B5EF4-FFF2-40B4-BE49-F238E27FC236}">
              <a16:creationId xmlns:a16="http://schemas.microsoft.com/office/drawing/2014/main" id="{5BA67CEB-B7E2-49B5-808B-0E15344CEC6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195" name="avatar">
          <a:extLst>
            <a:ext uri="{FF2B5EF4-FFF2-40B4-BE49-F238E27FC236}">
              <a16:creationId xmlns:a16="http://schemas.microsoft.com/office/drawing/2014/main" id="{C1F11921-1ED4-495D-8956-6C882DF6C2F9}"/>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196" name="avatar">
          <a:extLst>
            <a:ext uri="{FF2B5EF4-FFF2-40B4-BE49-F238E27FC236}">
              <a16:creationId xmlns:a16="http://schemas.microsoft.com/office/drawing/2014/main" id="{5DB683AE-58ED-4FC3-91B0-081B9B26FF68}"/>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128</xdr:row>
      <xdr:rowOff>0</xdr:rowOff>
    </xdr:from>
    <xdr:to>
      <xdr:col>1</xdr:col>
      <xdr:colOff>304800</xdr:colOff>
      <xdr:row>129</xdr:row>
      <xdr:rowOff>117158</xdr:rowOff>
    </xdr:to>
    <xdr:sp macro="" textlink="">
      <xdr:nvSpPr>
        <xdr:cNvPr id="68197" name="avatar">
          <a:extLst>
            <a:ext uri="{FF2B5EF4-FFF2-40B4-BE49-F238E27FC236}">
              <a16:creationId xmlns:a16="http://schemas.microsoft.com/office/drawing/2014/main" id="{B9E81204-7FA0-461C-A326-3E3A194BC64D}"/>
            </a:ext>
          </a:extLst>
        </xdr:cNvPr>
        <xdr:cNvSpPr>
          <a:spLocks noChangeAspect="1" noChangeArrowheads="1"/>
        </xdr:cNvSpPr>
      </xdr:nvSpPr>
      <xdr:spPr bwMode="auto">
        <a:xfrm>
          <a:off x="4695825" y="1143000"/>
          <a:ext cx="304800" cy="28352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128</xdr:row>
      <xdr:rowOff>0</xdr:rowOff>
    </xdr:from>
    <xdr:to>
      <xdr:col>0</xdr:col>
      <xdr:colOff>304800</xdr:colOff>
      <xdr:row>129</xdr:row>
      <xdr:rowOff>118427</xdr:rowOff>
    </xdr:to>
    <xdr:sp macro="" textlink="">
      <xdr:nvSpPr>
        <xdr:cNvPr id="68198" name="avatar">
          <a:extLst>
            <a:ext uri="{FF2B5EF4-FFF2-40B4-BE49-F238E27FC236}">
              <a16:creationId xmlns:a16="http://schemas.microsoft.com/office/drawing/2014/main" id="{C482381B-9FCE-4D82-9477-52283B9F906A}"/>
            </a:ext>
          </a:extLst>
        </xdr:cNvPr>
        <xdr:cNvSpPr>
          <a:spLocks noChangeAspect="1" noChangeArrowheads="1"/>
        </xdr:cNvSpPr>
      </xdr:nvSpPr>
      <xdr:spPr bwMode="auto">
        <a:xfrm>
          <a:off x="0" y="1143000"/>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128</xdr:row>
      <xdr:rowOff>0</xdr:rowOff>
    </xdr:from>
    <xdr:ext cx="304800" cy="304701"/>
    <xdr:sp macro="" textlink="">
      <xdr:nvSpPr>
        <xdr:cNvPr id="68199" name="avatar">
          <a:extLst>
            <a:ext uri="{FF2B5EF4-FFF2-40B4-BE49-F238E27FC236}">
              <a16:creationId xmlns:a16="http://schemas.microsoft.com/office/drawing/2014/main" id="{C07A8E61-41BA-48A8-B0EE-126E0526E92C}"/>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128</xdr:row>
      <xdr:rowOff>0</xdr:rowOff>
    </xdr:from>
    <xdr:to>
      <xdr:col>1</xdr:col>
      <xdr:colOff>304800</xdr:colOff>
      <xdr:row>129</xdr:row>
      <xdr:rowOff>118427</xdr:rowOff>
    </xdr:to>
    <xdr:sp macro="" textlink="">
      <xdr:nvSpPr>
        <xdr:cNvPr id="68200" name="avatar">
          <a:extLst>
            <a:ext uri="{FF2B5EF4-FFF2-40B4-BE49-F238E27FC236}">
              <a16:creationId xmlns:a16="http://schemas.microsoft.com/office/drawing/2014/main" id="{0488A037-F1BA-43D2-9C68-ACA741AFF56F}"/>
            </a:ext>
          </a:extLst>
        </xdr:cNvPr>
        <xdr:cNvSpPr>
          <a:spLocks noChangeAspect="1" noChangeArrowheads="1"/>
        </xdr:cNvSpPr>
      </xdr:nvSpPr>
      <xdr:spPr bwMode="auto">
        <a:xfrm>
          <a:off x="4695825" y="1143000"/>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128</xdr:row>
      <xdr:rowOff>0</xdr:rowOff>
    </xdr:from>
    <xdr:to>
      <xdr:col>0</xdr:col>
      <xdr:colOff>304800</xdr:colOff>
      <xdr:row>129</xdr:row>
      <xdr:rowOff>118427</xdr:rowOff>
    </xdr:to>
    <xdr:sp macro="" textlink="">
      <xdr:nvSpPr>
        <xdr:cNvPr id="68201" name="avatar">
          <a:extLst>
            <a:ext uri="{FF2B5EF4-FFF2-40B4-BE49-F238E27FC236}">
              <a16:creationId xmlns:a16="http://schemas.microsoft.com/office/drawing/2014/main" id="{F5BB2639-ECC0-4621-943E-A82CAC27D72F}"/>
            </a:ext>
          </a:extLst>
        </xdr:cNvPr>
        <xdr:cNvSpPr>
          <a:spLocks noChangeAspect="1" noChangeArrowheads="1"/>
        </xdr:cNvSpPr>
      </xdr:nvSpPr>
      <xdr:spPr bwMode="auto">
        <a:xfrm>
          <a:off x="0" y="1143000"/>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128</xdr:row>
      <xdr:rowOff>0</xdr:rowOff>
    </xdr:from>
    <xdr:ext cx="304800" cy="295274"/>
    <xdr:sp macro="" textlink="">
      <xdr:nvSpPr>
        <xdr:cNvPr id="68202" name="avatar">
          <a:extLst>
            <a:ext uri="{FF2B5EF4-FFF2-40B4-BE49-F238E27FC236}">
              <a16:creationId xmlns:a16="http://schemas.microsoft.com/office/drawing/2014/main" id="{C7A0701E-92CE-4C93-B0AB-574802553ABE}"/>
            </a:ext>
          </a:extLst>
        </xdr:cNvPr>
        <xdr:cNvSpPr>
          <a:spLocks noChangeAspect="1" noChangeArrowheads="1"/>
        </xdr:cNvSpPr>
      </xdr:nvSpPr>
      <xdr:spPr bwMode="auto">
        <a:xfrm>
          <a:off x="4695825"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203" name="avatar">
          <a:extLst>
            <a:ext uri="{FF2B5EF4-FFF2-40B4-BE49-F238E27FC236}">
              <a16:creationId xmlns:a16="http://schemas.microsoft.com/office/drawing/2014/main" id="{5479A65F-FE76-48E2-8ED3-425B9A210DBD}"/>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128</xdr:row>
      <xdr:rowOff>0</xdr:rowOff>
    </xdr:from>
    <xdr:to>
      <xdr:col>1</xdr:col>
      <xdr:colOff>304800</xdr:colOff>
      <xdr:row>129</xdr:row>
      <xdr:rowOff>117186</xdr:rowOff>
    </xdr:to>
    <xdr:sp macro="" textlink="">
      <xdr:nvSpPr>
        <xdr:cNvPr id="68204" name="avatar">
          <a:extLst>
            <a:ext uri="{FF2B5EF4-FFF2-40B4-BE49-F238E27FC236}">
              <a16:creationId xmlns:a16="http://schemas.microsoft.com/office/drawing/2014/main" id="{0E13DE1C-CD10-4D7C-B4F1-FECF8186E85E}"/>
            </a:ext>
          </a:extLst>
        </xdr:cNvPr>
        <xdr:cNvSpPr>
          <a:spLocks noChangeAspect="1" noChangeArrowheads="1"/>
        </xdr:cNvSpPr>
      </xdr:nvSpPr>
      <xdr:spPr bwMode="auto">
        <a:xfrm>
          <a:off x="4695825" y="1143000"/>
          <a:ext cx="304800" cy="28355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128</xdr:row>
      <xdr:rowOff>0</xdr:rowOff>
    </xdr:from>
    <xdr:to>
      <xdr:col>0</xdr:col>
      <xdr:colOff>304800</xdr:colOff>
      <xdr:row>129</xdr:row>
      <xdr:rowOff>118427</xdr:rowOff>
    </xdr:to>
    <xdr:sp macro="" textlink="">
      <xdr:nvSpPr>
        <xdr:cNvPr id="68205" name="avatar">
          <a:extLst>
            <a:ext uri="{FF2B5EF4-FFF2-40B4-BE49-F238E27FC236}">
              <a16:creationId xmlns:a16="http://schemas.microsoft.com/office/drawing/2014/main" id="{3E2E2F16-EA63-4F74-8EDB-1C423ADB460E}"/>
            </a:ext>
          </a:extLst>
        </xdr:cNvPr>
        <xdr:cNvSpPr>
          <a:spLocks noChangeAspect="1" noChangeArrowheads="1"/>
        </xdr:cNvSpPr>
      </xdr:nvSpPr>
      <xdr:spPr bwMode="auto">
        <a:xfrm>
          <a:off x="0" y="1143000"/>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128</xdr:row>
      <xdr:rowOff>0</xdr:rowOff>
    </xdr:from>
    <xdr:ext cx="304800" cy="304701"/>
    <xdr:sp macro="" textlink="">
      <xdr:nvSpPr>
        <xdr:cNvPr id="68206" name="avatar">
          <a:extLst>
            <a:ext uri="{FF2B5EF4-FFF2-40B4-BE49-F238E27FC236}">
              <a16:creationId xmlns:a16="http://schemas.microsoft.com/office/drawing/2014/main" id="{7B219EAE-3BF0-4BCD-A7B6-2696854D6E0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128</xdr:row>
      <xdr:rowOff>0</xdr:rowOff>
    </xdr:from>
    <xdr:to>
      <xdr:col>1</xdr:col>
      <xdr:colOff>304800</xdr:colOff>
      <xdr:row>129</xdr:row>
      <xdr:rowOff>147666</xdr:rowOff>
    </xdr:to>
    <xdr:sp macro="" textlink="">
      <xdr:nvSpPr>
        <xdr:cNvPr id="68207" name="avatar">
          <a:extLst>
            <a:ext uri="{FF2B5EF4-FFF2-40B4-BE49-F238E27FC236}">
              <a16:creationId xmlns:a16="http://schemas.microsoft.com/office/drawing/2014/main" id="{55F7F1CD-624B-4A4A-BAE3-28CA63DE91F1}"/>
            </a:ext>
          </a:extLst>
        </xdr:cNvPr>
        <xdr:cNvSpPr>
          <a:spLocks noChangeAspect="1" noChangeArrowheads="1"/>
        </xdr:cNvSpPr>
      </xdr:nvSpPr>
      <xdr:spPr bwMode="auto">
        <a:xfrm>
          <a:off x="4695825" y="1143000"/>
          <a:ext cx="304800" cy="30705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128</xdr:row>
      <xdr:rowOff>0</xdr:rowOff>
    </xdr:from>
    <xdr:to>
      <xdr:col>0</xdr:col>
      <xdr:colOff>304800</xdr:colOff>
      <xdr:row>129</xdr:row>
      <xdr:rowOff>117792</xdr:rowOff>
    </xdr:to>
    <xdr:sp macro="" textlink="">
      <xdr:nvSpPr>
        <xdr:cNvPr id="68208" name="avatar">
          <a:extLst>
            <a:ext uri="{FF2B5EF4-FFF2-40B4-BE49-F238E27FC236}">
              <a16:creationId xmlns:a16="http://schemas.microsoft.com/office/drawing/2014/main" id="{880465D1-63A4-4553-AE71-708C4F7C52E7}"/>
            </a:ext>
          </a:extLst>
        </xdr:cNvPr>
        <xdr:cNvSpPr>
          <a:spLocks noChangeAspect="1" noChangeArrowheads="1"/>
        </xdr:cNvSpPr>
      </xdr:nvSpPr>
      <xdr:spPr bwMode="auto">
        <a:xfrm>
          <a:off x="0" y="1143000"/>
          <a:ext cx="304800" cy="28416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128</xdr:row>
      <xdr:rowOff>0</xdr:rowOff>
    </xdr:from>
    <xdr:ext cx="304800" cy="304701"/>
    <xdr:sp macro="" textlink="">
      <xdr:nvSpPr>
        <xdr:cNvPr id="68209" name="avatar">
          <a:extLst>
            <a:ext uri="{FF2B5EF4-FFF2-40B4-BE49-F238E27FC236}">
              <a16:creationId xmlns:a16="http://schemas.microsoft.com/office/drawing/2014/main" id="{683047A5-ED28-4AE7-B9A4-B8477A61A6D1}"/>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128</xdr:row>
      <xdr:rowOff>0</xdr:rowOff>
    </xdr:from>
    <xdr:to>
      <xdr:col>1</xdr:col>
      <xdr:colOff>304800</xdr:colOff>
      <xdr:row>129</xdr:row>
      <xdr:rowOff>149225</xdr:rowOff>
    </xdr:to>
    <xdr:sp macro="" textlink="">
      <xdr:nvSpPr>
        <xdr:cNvPr id="68210" name="avatar">
          <a:extLst>
            <a:ext uri="{FF2B5EF4-FFF2-40B4-BE49-F238E27FC236}">
              <a16:creationId xmlns:a16="http://schemas.microsoft.com/office/drawing/2014/main" id="{1A1220EF-F97B-46F1-A90E-4FD2AF8FF5D8}"/>
            </a:ext>
          </a:extLst>
        </xdr:cNvPr>
        <xdr:cNvSpPr>
          <a:spLocks noChangeAspect="1" noChangeArrowheads="1"/>
        </xdr:cNvSpPr>
      </xdr:nvSpPr>
      <xdr:spPr bwMode="auto">
        <a:xfrm>
          <a:off x="4695825" y="1143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128</xdr:row>
      <xdr:rowOff>0</xdr:rowOff>
    </xdr:from>
    <xdr:to>
      <xdr:col>0</xdr:col>
      <xdr:colOff>304800</xdr:colOff>
      <xdr:row>129</xdr:row>
      <xdr:rowOff>149224</xdr:rowOff>
    </xdr:to>
    <xdr:sp macro="" textlink="">
      <xdr:nvSpPr>
        <xdr:cNvPr id="68211" name="avatar">
          <a:extLst>
            <a:ext uri="{FF2B5EF4-FFF2-40B4-BE49-F238E27FC236}">
              <a16:creationId xmlns:a16="http://schemas.microsoft.com/office/drawing/2014/main" id="{D4021A7B-3E7F-4FC6-A94D-8DE0B7DA2622}"/>
            </a:ext>
          </a:extLst>
        </xdr:cNvPr>
        <xdr:cNvSpPr>
          <a:spLocks noChangeAspect="1" noChangeArrowheads="1"/>
        </xdr:cNvSpPr>
      </xdr:nvSpPr>
      <xdr:spPr bwMode="auto">
        <a:xfrm>
          <a:off x="0" y="1143000"/>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128</xdr:row>
      <xdr:rowOff>0</xdr:rowOff>
    </xdr:from>
    <xdr:ext cx="304800" cy="304701"/>
    <xdr:sp macro="" textlink="">
      <xdr:nvSpPr>
        <xdr:cNvPr id="68212" name="avatar">
          <a:extLst>
            <a:ext uri="{FF2B5EF4-FFF2-40B4-BE49-F238E27FC236}">
              <a16:creationId xmlns:a16="http://schemas.microsoft.com/office/drawing/2014/main" id="{8A329EB7-6328-4BC7-8294-B37980B8E49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128</xdr:row>
      <xdr:rowOff>0</xdr:rowOff>
    </xdr:from>
    <xdr:to>
      <xdr:col>1</xdr:col>
      <xdr:colOff>304800</xdr:colOff>
      <xdr:row>129</xdr:row>
      <xdr:rowOff>148589</xdr:rowOff>
    </xdr:to>
    <xdr:sp macro="" textlink="">
      <xdr:nvSpPr>
        <xdr:cNvPr id="68213" name="avatar">
          <a:extLst>
            <a:ext uri="{FF2B5EF4-FFF2-40B4-BE49-F238E27FC236}">
              <a16:creationId xmlns:a16="http://schemas.microsoft.com/office/drawing/2014/main" id="{2D38937A-3FF5-4783-AF32-2F3D8749F107}"/>
            </a:ext>
          </a:extLst>
        </xdr:cNvPr>
        <xdr:cNvSpPr>
          <a:spLocks noChangeAspect="1" noChangeArrowheads="1"/>
        </xdr:cNvSpPr>
      </xdr:nvSpPr>
      <xdr:spPr bwMode="auto">
        <a:xfrm>
          <a:off x="4695825" y="1143000"/>
          <a:ext cx="304800" cy="3079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128</xdr:row>
      <xdr:rowOff>0</xdr:rowOff>
    </xdr:from>
    <xdr:to>
      <xdr:col>0</xdr:col>
      <xdr:colOff>304800</xdr:colOff>
      <xdr:row>129</xdr:row>
      <xdr:rowOff>148589</xdr:rowOff>
    </xdr:to>
    <xdr:sp macro="" textlink="">
      <xdr:nvSpPr>
        <xdr:cNvPr id="68214" name="avatar">
          <a:extLst>
            <a:ext uri="{FF2B5EF4-FFF2-40B4-BE49-F238E27FC236}">
              <a16:creationId xmlns:a16="http://schemas.microsoft.com/office/drawing/2014/main" id="{4ACD683C-43CF-45B1-B318-0DF445110481}"/>
            </a:ext>
          </a:extLst>
        </xdr:cNvPr>
        <xdr:cNvSpPr>
          <a:spLocks noChangeAspect="1" noChangeArrowheads="1"/>
        </xdr:cNvSpPr>
      </xdr:nvSpPr>
      <xdr:spPr bwMode="auto">
        <a:xfrm>
          <a:off x="0" y="1143000"/>
          <a:ext cx="304800" cy="3079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128</xdr:row>
      <xdr:rowOff>0</xdr:rowOff>
    </xdr:from>
    <xdr:ext cx="304800" cy="295274"/>
    <xdr:sp macro="" textlink="">
      <xdr:nvSpPr>
        <xdr:cNvPr id="68215" name="avatar">
          <a:extLst>
            <a:ext uri="{FF2B5EF4-FFF2-40B4-BE49-F238E27FC236}">
              <a16:creationId xmlns:a16="http://schemas.microsoft.com/office/drawing/2014/main" id="{2D2B09E6-5BC1-45CB-B827-B6C6032799CA}"/>
            </a:ext>
          </a:extLst>
        </xdr:cNvPr>
        <xdr:cNvSpPr>
          <a:spLocks noChangeAspect="1" noChangeArrowheads="1"/>
        </xdr:cNvSpPr>
      </xdr:nvSpPr>
      <xdr:spPr bwMode="auto">
        <a:xfrm>
          <a:off x="4695825"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216" name="avatar">
          <a:extLst>
            <a:ext uri="{FF2B5EF4-FFF2-40B4-BE49-F238E27FC236}">
              <a16:creationId xmlns:a16="http://schemas.microsoft.com/office/drawing/2014/main" id="{A06BED2D-F7AA-43D3-864F-5433D6321B17}"/>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128</xdr:row>
      <xdr:rowOff>0</xdr:rowOff>
    </xdr:from>
    <xdr:to>
      <xdr:col>1</xdr:col>
      <xdr:colOff>304800</xdr:colOff>
      <xdr:row>129</xdr:row>
      <xdr:rowOff>151793</xdr:rowOff>
    </xdr:to>
    <xdr:sp macro="" textlink="">
      <xdr:nvSpPr>
        <xdr:cNvPr id="68217" name="avatar">
          <a:extLst>
            <a:ext uri="{FF2B5EF4-FFF2-40B4-BE49-F238E27FC236}">
              <a16:creationId xmlns:a16="http://schemas.microsoft.com/office/drawing/2014/main" id="{BDC3B8DD-BC15-49DB-BAAE-F8656A0F17CA}"/>
            </a:ext>
          </a:extLst>
        </xdr:cNvPr>
        <xdr:cNvSpPr>
          <a:spLocks noChangeAspect="1" noChangeArrowheads="1"/>
        </xdr:cNvSpPr>
      </xdr:nvSpPr>
      <xdr:spPr bwMode="auto">
        <a:xfrm>
          <a:off x="4695825" y="1143000"/>
          <a:ext cx="304800" cy="31371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128</xdr:row>
      <xdr:rowOff>0</xdr:rowOff>
    </xdr:from>
    <xdr:to>
      <xdr:col>0</xdr:col>
      <xdr:colOff>304800</xdr:colOff>
      <xdr:row>129</xdr:row>
      <xdr:rowOff>149224</xdr:rowOff>
    </xdr:to>
    <xdr:sp macro="" textlink="">
      <xdr:nvSpPr>
        <xdr:cNvPr id="68218" name="avatar">
          <a:extLst>
            <a:ext uri="{FF2B5EF4-FFF2-40B4-BE49-F238E27FC236}">
              <a16:creationId xmlns:a16="http://schemas.microsoft.com/office/drawing/2014/main" id="{F4C73435-809B-4DAB-BC61-2125BA2845FE}"/>
            </a:ext>
          </a:extLst>
        </xdr:cNvPr>
        <xdr:cNvSpPr>
          <a:spLocks noChangeAspect="1" noChangeArrowheads="1"/>
        </xdr:cNvSpPr>
      </xdr:nvSpPr>
      <xdr:spPr bwMode="auto">
        <a:xfrm>
          <a:off x="0" y="1143000"/>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128</xdr:row>
      <xdr:rowOff>0</xdr:rowOff>
    </xdr:from>
    <xdr:ext cx="304800" cy="304701"/>
    <xdr:sp macro="" textlink="">
      <xdr:nvSpPr>
        <xdr:cNvPr id="68219" name="avatar">
          <a:extLst>
            <a:ext uri="{FF2B5EF4-FFF2-40B4-BE49-F238E27FC236}">
              <a16:creationId xmlns:a16="http://schemas.microsoft.com/office/drawing/2014/main" id="{CF74E589-2DFD-4E61-9E0B-ED1425224FD4}"/>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128</xdr:row>
      <xdr:rowOff>0</xdr:rowOff>
    </xdr:from>
    <xdr:to>
      <xdr:col>1</xdr:col>
      <xdr:colOff>304800</xdr:colOff>
      <xdr:row>130</xdr:row>
      <xdr:rowOff>0</xdr:rowOff>
    </xdr:to>
    <xdr:sp macro="" textlink="">
      <xdr:nvSpPr>
        <xdr:cNvPr id="68220" name="avatar">
          <a:extLst>
            <a:ext uri="{FF2B5EF4-FFF2-40B4-BE49-F238E27FC236}">
              <a16:creationId xmlns:a16="http://schemas.microsoft.com/office/drawing/2014/main" id="{75A9FE52-6718-44FD-845E-332F05D85BDC}"/>
            </a:ext>
          </a:extLst>
        </xdr:cNvPr>
        <xdr:cNvSpPr>
          <a:spLocks noChangeAspect="1" noChangeArrowheads="1"/>
        </xdr:cNvSpPr>
      </xdr:nvSpPr>
      <xdr:spPr bwMode="auto">
        <a:xfrm>
          <a:off x="4695825" y="1143000"/>
          <a:ext cx="30480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128</xdr:row>
      <xdr:rowOff>0</xdr:rowOff>
    </xdr:from>
    <xdr:to>
      <xdr:col>0</xdr:col>
      <xdr:colOff>304800</xdr:colOff>
      <xdr:row>129</xdr:row>
      <xdr:rowOff>149224</xdr:rowOff>
    </xdr:to>
    <xdr:sp macro="" textlink="">
      <xdr:nvSpPr>
        <xdr:cNvPr id="68221" name="avatar">
          <a:extLst>
            <a:ext uri="{FF2B5EF4-FFF2-40B4-BE49-F238E27FC236}">
              <a16:creationId xmlns:a16="http://schemas.microsoft.com/office/drawing/2014/main" id="{CFC73229-0E02-4FCB-9955-F3B3EF239E47}"/>
            </a:ext>
          </a:extLst>
        </xdr:cNvPr>
        <xdr:cNvSpPr>
          <a:spLocks noChangeAspect="1" noChangeArrowheads="1"/>
        </xdr:cNvSpPr>
      </xdr:nvSpPr>
      <xdr:spPr bwMode="auto">
        <a:xfrm>
          <a:off x="0" y="1143000"/>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128</xdr:row>
      <xdr:rowOff>0</xdr:rowOff>
    </xdr:from>
    <xdr:ext cx="304800" cy="304701"/>
    <xdr:sp macro="" textlink="">
      <xdr:nvSpPr>
        <xdr:cNvPr id="68222" name="avatar">
          <a:extLst>
            <a:ext uri="{FF2B5EF4-FFF2-40B4-BE49-F238E27FC236}">
              <a16:creationId xmlns:a16="http://schemas.microsoft.com/office/drawing/2014/main" id="{F8BA863D-3098-4E6C-B9AC-1643109C387A}"/>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223" name="avatar">
          <a:extLst>
            <a:ext uri="{FF2B5EF4-FFF2-40B4-BE49-F238E27FC236}">
              <a16:creationId xmlns:a16="http://schemas.microsoft.com/office/drawing/2014/main" id="{4AD5D0B1-0A55-4B84-9FD6-C5A339FE265B}"/>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224" name="avatar">
          <a:extLst>
            <a:ext uri="{FF2B5EF4-FFF2-40B4-BE49-F238E27FC236}">
              <a16:creationId xmlns:a16="http://schemas.microsoft.com/office/drawing/2014/main" id="{F2B6BB58-2D50-4E3A-B0E1-655BEA99C60C}"/>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225" name="avatar">
          <a:extLst>
            <a:ext uri="{FF2B5EF4-FFF2-40B4-BE49-F238E27FC236}">
              <a16:creationId xmlns:a16="http://schemas.microsoft.com/office/drawing/2014/main" id="{967F72C7-6318-4779-936A-526A79AA0892}"/>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226" name="avatar">
          <a:extLst>
            <a:ext uri="{FF2B5EF4-FFF2-40B4-BE49-F238E27FC236}">
              <a16:creationId xmlns:a16="http://schemas.microsoft.com/office/drawing/2014/main" id="{40F54D63-5C07-43B1-967D-DC6A171A24A8}"/>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227" name="avatar">
          <a:extLst>
            <a:ext uri="{FF2B5EF4-FFF2-40B4-BE49-F238E27FC236}">
              <a16:creationId xmlns:a16="http://schemas.microsoft.com/office/drawing/2014/main" id="{5DA37370-BB79-4A88-953C-7C1A7DF98914}"/>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228" name="avatar">
          <a:extLst>
            <a:ext uri="{FF2B5EF4-FFF2-40B4-BE49-F238E27FC236}">
              <a16:creationId xmlns:a16="http://schemas.microsoft.com/office/drawing/2014/main" id="{45837674-EDD3-4BBC-BF81-DD2E806C1ACF}"/>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229" name="avatar">
          <a:extLst>
            <a:ext uri="{FF2B5EF4-FFF2-40B4-BE49-F238E27FC236}">
              <a16:creationId xmlns:a16="http://schemas.microsoft.com/office/drawing/2014/main" id="{7C8C7E93-9631-4EB8-9ABE-EF422A078C43}"/>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230" name="avatar">
          <a:extLst>
            <a:ext uri="{FF2B5EF4-FFF2-40B4-BE49-F238E27FC236}">
              <a16:creationId xmlns:a16="http://schemas.microsoft.com/office/drawing/2014/main" id="{8B5C16F2-8A6E-4C3F-A1C7-C32731A17494}"/>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231" name="avatar">
          <a:extLst>
            <a:ext uri="{FF2B5EF4-FFF2-40B4-BE49-F238E27FC236}">
              <a16:creationId xmlns:a16="http://schemas.microsoft.com/office/drawing/2014/main" id="{BD31BC8C-283B-46E7-9D0D-C837B42EEB5A}"/>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232" name="avatar">
          <a:extLst>
            <a:ext uri="{FF2B5EF4-FFF2-40B4-BE49-F238E27FC236}">
              <a16:creationId xmlns:a16="http://schemas.microsoft.com/office/drawing/2014/main" id="{93C8D9B3-F342-4633-995A-AF6BAE9C7728}"/>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233" name="avatar">
          <a:extLst>
            <a:ext uri="{FF2B5EF4-FFF2-40B4-BE49-F238E27FC236}">
              <a16:creationId xmlns:a16="http://schemas.microsoft.com/office/drawing/2014/main" id="{DA71EA0C-6AED-4547-A473-FCEC531DAAB5}"/>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234" name="avatar">
          <a:extLst>
            <a:ext uri="{FF2B5EF4-FFF2-40B4-BE49-F238E27FC236}">
              <a16:creationId xmlns:a16="http://schemas.microsoft.com/office/drawing/2014/main" id="{06C0DFE7-FCE4-4DAC-AA76-1416C1E6AF08}"/>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235" name="avatar">
          <a:extLst>
            <a:ext uri="{FF2B5EF4-FFF2-40B4-BE49-F238E27FC236}">
              <a16:creationId xmlns:a16="http://schemas.microsoft.com/office/drawing/2014/main" id="{368F0A64-2FE2-4295-A219-A6699E740B2D}"/>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236" name="avatar">
          <a:extLst>
            <a:ext uri="{FF2B5EF4-FFF2-40B4-BE49-F238E27FC236}">
              <a16:creationId xmlns:a16="http://schemas.microsoft.com/office/drawing/2014/main" id="{4B590ACA-3FFB-4EF3-A6C4-FEB960B7130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237" name="avatar">
          <a:extLst>
            <a:ext uri="{FF2B5EF4-FFF2-40B4-BE49-F238E27FC236}">
              <a16:creationId xmlns:a16="http://schemas.microsoft.com/office/drawing/2014/main" id="{74ED3721-2924-4EB0-BC95-DB902F49F8AB}"/>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238" name="avatar">
          <a:extLst>
            <a:ext uri="{FF2B5EF4-FFF2-40B4-BE49-F238E27FC236}">
              <a16:creationId xmlns:a16="http://schemas.microsoft.com/office/drawing/2014/main" id="{FAF3AD9C-AC59-4DF7-9BA1-36A8E9A4CE0E}"/>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239" name="avatar">
          <a:extLst>
            <a:ext uri="{FF2B5EF4-FFF2-40B4-BE49-F238E27FC236}">
              <a16:creationId xmlns:a16="http://schemas.microsoft.com/office/drawing/2014/main" id="{A2779B2D-BBE4-4A39-AAE5-CB85E4BEB27B}"/>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240" name="avatar">
          <a:extLst>
            <a:ext uri="{FF2B5EF4-FFF2-40B4-BE49-F238E27FC236}">
              <a16:creationId xmlns:a16="http://schemas.microsoft.com/office/drawing/2014/main" id="{BCFD6BC1-8334-4990-AA19-9F5F7AB1EC4F}"/>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241" name="avatar">
          <a:extLst>
            <a:ext uri="{FF2B5EF4-FFF2-40B4-BE49-F238E27FC236}">
              <a16:creationId xmlns:a16="http://schemas.microsoft.com/office/drawing/2014/main" id="{98F1DB90-C7EC-4E41-8CF1-484A68C6453F}"/>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242" name="avatar">
          <a:extLst>
            <a:ext uri="{FF2B5EF4-FFF2-40B4-BE49-F238E27FC236}">
              <a16:creationId xmlns:a16="http://schemas.microsoft.com/office/drawing/2014/main" id="{79B40709-A329-4528-89AD-1BFB8F16475D}"/>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243" name="avatar">
          <a:extLst>
            <a:ext uri="{FF2B5EF4-FFF2-40B4-BE49-F238E27FC236}">
              <a16:creationId xmlns:a16="http://schemas.microsoft.com/office/drawing/2014/main" id="{9901F800-AD64-4828-B1F6-13A2043116C1}"/>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244" name="avatar">
          <a:extLst>
            <a:ext uri="{FF2B5EF4-FFF2-40B4-BE49-F238E27FC236}">
              <a16:creationId xmlns:a16="http://schemas.microsoft.com/office/drawing/2014/main" id="{719D505C-DE22-4273-AA26-DB506131A48A}"/>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245" name="avatar">
          <a:extLst>
            <a:ext uri="{FF2B5EF4-FFF2-40B4-BE49-F238E27FC236}">
              <a16:creationId xmlns:a16="http://schemas.microsoft.com/office/drawing/2014/main" id="{8D279FC5-1A99-44E7-8877-8E4027A3FA61}"/>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246" name="avatar">
          <a:extLst>
            <a:ext uri="{FF2B5EF4-FFF2-40B4-BE49-F238E27FC236}">
              <a16:creationId xmlns:a16="http://schemas.microsoft.com/office/drawing/2014/main" id="{94C65C0F-5A79-4B03-A4D9-477927F7CA3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247" name="avatar">
          <a:extLst>
            <a:ext uri="{FF2B5EF4-FFF2-40B4-BE49-F238E27FC236}">
              <a16:creationId xmlns:a16="http://schemas.microsoft.com/office/drawing/2014/main" id="{4151AB75-E854-49CF-8ACD-BAC9FED94018}"/>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248" name="avatar">
          <a:extLst>
            <a:ext uri="{FF2B5EF4-FFF2-40B4-BE49-F238E27FC236}">
              <a16:creationId xmlns:a16="http://schemas.microsoft.com/office/drawing/2014/main" id="{9C32AFAF-8C4F-4CB1-B741-3ABEA064227D}"/>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249" name="avatar">
          <a:extLst>
            <a:ext uri="{FF2B5EF4-FFF2-40B4-BE49-F238E27FC236}">
              <a16:creationId xmlns:a16="http://schemas.microsoft.com/office/drawing/2014/main" id="{E7F09A8D-60EF-4F5D-9EF9-595345D3C7BD}"/>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250" name="avatar">
          <a:extLst>
            <a:ext uri="{FF2B5EF4-FFF2-40B4-BE49-F238E27FC236}">
              <a16:creationId xmlns:a16="http://schemas.microsoft.com/office/drawing/2014/main" id="{40777B7E-8581-4539-8F27-126FAD098086}"/>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251" name="avatar">
          <a:extLst>
            <a:ext uri="{FF2B5EF4-FFF2-40B4-BE49-F238E27FC236}">
              <a16:creationId xmlns:a16="http://schemas.microsoft.com/office/drawing/2014/main" id="{D8B7CD7E-2FA7-4738-B0FD-7C7ED47DAF75}"/>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252" name="avatar">
          <a:extLst>
            <a:ext uri="{FF2B5EF4-FFF2-40B4-BE49-F238E27FC236}">
              <a16:creationId xmlns:a16="http://schemas.microsoft.com/office/drawing/2014/main" id="{DD0EF19E-F147-4B18-84CB-41D7EEB13B7E}"/>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253" name="avatar">
          <a:extLst>
            <a:ext uri="{FF2B5EF4-FFF2-40B4-BE49-F238E27FC236}">
              <a16:creationId xmlns:a16="http://schemas.microsoft.com/office/drawing/2014/main" id="{782DED32-E23C-4FB7-93D3-502395C91FE3}"/>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254" name="avatar">
          <a:extLst>
            <a:ext uri="{FF2B5EF4-FFF2-40B4-BE49-F238E27FC236}">
              <a16:creationId xmlns:a16="http://schemas.microsoft.com/office/drawing/2014/main" id="{FC4D83F6-24E3-4898-A3BC-BC88A5E8FE8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255" name="avatar">
          <a:extLst>
            <a:ext uri="{FF2B5EF4-FFF2-40B4-BE49-F238E27FC236}">
              <a16:creationId xmlns:a16="http://schemas.microsoft.com/office/drawing/2014/main" id="{271222CB-85AF-4337-8A51-D8758CB6C0E1}"/>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256" name="avatar">
          <a:extLst>
            <a:ext uri="{FF2B5EF4-FFF2-40B4-BE49-F238E27FC236}">
              <a16:creationId xmlns:a16="http://schemas.microsoft.com/office/drawing/2014/main" id="{8357193A-9536-4F91-91E1-C9A45BB38A8A}"/>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257" name="avatar">
          <a:extLst>
            <a:ext uri="{FF2B5EF4-FFF2-40B4-BE49-F238E27FC236}">
              <a16:creationId xmlns:a16="http://schemas.microsoft.com/office/drawing/2014/main" id="{F53AFBEB-1C69-4448-937C-6748B5AD25AD}"/>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258" name="avatar">
          <a:extLst>
            <a:ext uri="{FF2B5EF4-FFF2-40B4-BE49-F238E27FC236}">
              <a16:creationId xmlns:a16="http://schemas.microsoft.com/office/drawing/2014/main" id="{88E8A12F-A1A3-4359-B529-D37058A2424A}"/>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259" name="avatar">
          <a:extLst>
            <a:ext uri="{FF2B5EF4-FFF2-40B4-BE49-F238E27FC236}">
              <a16:creationId xmlns:a16="http://schemas.microsoft.com/office/drawing/2014/main" id="{81925EA8-01D0-4A69-B123-A60343EA3BCA}"/>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260" name="avatar">
          <a:extLst>
            <a:ext uri="{FF2B5EF4-FFF2-40B4-BE49-F238E27FC236}">
              <a16:creationId xmlns:a16="http://schemas.microsoft.com/office/drawing/2014/main" id="{50E73733-3601-49F3-B06C-4888FD5D1E93}"/>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261" name="avatar">
          <a:extLst>
            <a:ext uri="{FF2B5EF4-FFF2-40B4-BE49-F238E27FC236}">
              <a16:creationId xmlns:a16="http://schemas.microsoft.com/office/drawing/2014/main" id="{F82E10F9-74EF-42C3-A988-AC434CED5E46}"/>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262" name="avatar">
          <a:extLst>
            <a:ext uri="{FF2B5EF4-FFF2-40B4-BE49-F238E27FC236}">
              <a16:creationId xmlns:a16="http://schemas.microsoft.com/office/drawing/2014/main" id="{236B5F10-94CF-4A4D-9EE8-740644D764E3}"/>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263" name="avatar">
          <a:extLst>
            <a:ext uri="{FF2B5EF4-FFF2-40B4-BE49-F238E27FC236}">
              <a16:creationId xmlns:a16="http://schemas.microsoft.com/office/drawing/2014/main" id="{D089A960-92F4-4A23-9593-65839B8C3C7F}"/>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264" name="avatar">
          <a:extLst>
            <a:ext uri="{FF2B5EF4-FFF2-40B4-BE49-F238E27FC236}">
              <a16:creationId xmlns:a16="http://schemas.microsoft.com/office/drawing/2014/main" id="{A19163FC-DCC3-4699-83F4-33629F7A26DE}"/>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265" name="avatar">
          <a:extLst>
            <a:ext uri="{FF2B5EF4-FFF2-40B4-BE49-F238E27FC236}">
              <a16:creationId xmlns:a16="http://schemas.microsoft.com/office/drawing/2014/main" id="{8B12B836-ED14-48E7-8B17-E6D413D90CDA}"/>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266" name="avatar">
          <a:extLst>
            <a:ext uri="{FF2B5EF4-FFF2-40B4-BE49-F238E27FC236}">
              <a16:creationId xmlns:a16="http://schemas.microsoft.com/office/drawing/2014/main" id="{D8CAEAAB-4767-4D5B-800C-6BB5DD62DE43}"/>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267" name="avatar">
          <a:extLst>
            <a:ext uri="{FF2B5EF4-FFF2-40B4-BE49-F238E27FC236}">
              <a16:creationId xmlns:a16="http://schemas.microsoft.com/office/drawing/2014/main" id="{F52EA8C8-DE1D-487D-B9BF-1C36261070A9}"/>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268" name="avatar">
          <a:extLst>
            <a:ext uri="{FF2B5EF4-FFF2-40B4-BE49-F238E27FC236}">
              <a16:creationId xmlns:a16="http://schemas.microsoft.com/office/drawing/2014/main" id="{80C065CE-CDF5-4CF4-A2DC-DA6835571BE4}"/>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269" name="avatar">
          <a:extLst>
            <a:ext uri="{FF2B5EF4-FFF2-40B4-BE49-F238E27FC236}">
              <a16:creationId xmlns:a16="http://schemas.microsoft.com/office/drawing/2014/main" id="{F4123EAC-3DB7-4B0D-B1DF-F8E3D44EB673}"/>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270" name="avatar">
          <a:extLst>
            <a:ext uri="{FF2B5EF4-FFF2-40B4-BE49-F238E27FC236}">
              <a16:creationId xmlns:a16="http://schemas.microsoft.com/office/drawing/2014/main" id="{3F01D252-72B8-4A73-866A-819FF3DC0FF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271" name="avatar">
          <a:extLst>
            <a:ext uri="{FF2B5EF4-FFF2-40B4-BE49-F238E27FC236}">
              <a16:creationId xmlns:a16="http://schemas.microsoft.com/office/drawing/2014/main" id="{4384E54F-2455-4DC1-81FF-5DEED5AA838F}"/>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272" name="avatar">
          <a:extLst>
            <a:ext uri="{FF2B5EF4-FFF2-40B4-BE49-F238E27FC236}">
              <a16:creationId xmlns:a16="http://schemas.microsoft.com/office/drawing/2014/main" id="{34BF28AB-C30E-4676-8A01-E0A03536EEAF}"/>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273" name="avatar">
          <a:extLst>
            <a:ext uri="{FF2B5EF4-FFF2-40B4-BE49-F238E27FC236}">
              <a16:creationId xmlns:a16="http://schemas.microsoft.com/office/drawing/2014/main" id="{D6CA7DB4-4A41-44EF-8D0F-3D7194E04EE1}"/>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274" name="avatar">
          <a:extLst>
            <a:ext uri="{FF2B5EF4-FFF2-40B4-BE49-F238E27FC236}">
              <a16:creationId xmlns:a16="http://schemas.microsoft.com/office/drawing/2014/main" id="{284A08FE-9E86-4C28-8BFC-AC540A8094B0}"/>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275" name="avatar">
          <a:extLst>
            <a:ext uri="{FF2B5EF4-FFF2-40B4-BE49-F238E27FC236}">
              <a16:creationId xmlns:a16="http://schemas.microsoft.com/office/drawing/2014/main" id="{0F823D0C-D9DE-4D0A-B6BE-03059A347999}"/>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276" name="avatar">
          <a:extLst>
            <a:ext uri="{FF2B5EF4-FFF2-40B4-BE49-F238E27FC236}">
              <a16:creationId xmlns:a16="http://schemas.microsoft.com/office/drawing/2014/main" id="{DA961162-37E0-4FFD-A70F-ABCA907CC8F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277" name="avatar">
          <a:extLst>
            <a:ext uri="{FF2B5EF4-FFF2-40B4-BE49-F238E27FC236}">
              <a16:creationId xmlns:a16="http://schemas.microsoft.com/office/drawing/2014/main" id="{5C12FE5F-FFFE-4B9B-B80A-45F643CD9A53}"/>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278" name="avatar">
          <a:extLst>
            <a:ext uri="{FF2B5EF4-FFF2-40B4-BE49-F238E27FC236}">
              <a16:creationId xmlns:a16="http://schemas.microsoft.com/office/drawing/2014/main" id="{584E8174-98D9-495D-B197-59A1EBF583A5}"/>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279" name="avatar">
          <a:extLst>
            <a:ext uri="{FF2B5EF4-FFF2-40B4-BE49-F238E27FC236}">
              <a16:creationId xmlns:a16="http://schemas.microsoft.com/office/drawing/2014/main" id="{6B962DE2-7051-46A7-8B38-407A8F6271A9}"/>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280" name="avatar">
          <a:extLst>
            <a:ext uri="{FF2B5EF4-FFF2-40B4-BE49-F238E27FC236}">
              <a16:creationId xmlns:a16="http://schemas.microsoft.com/office/drawing/2014/main" id="{9C673080-FE4E-4700-91E8-43D73623FF9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281" name="avatar">
          <a:extLst>
            <a:ext uri="{FF2B5EF4-FFF2-40B4-BE49-F238E27FC236}">
              <a16:creationId xmlns:a16="http://schemas.microsoft.com/office/drawing/2014/main" id="{529519E9-BA9C-4839-9DB4-E19C6D8C760B}"/>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282" name="avatar">
          <a:extLst>
            <a:ext uri="{FF2B5EF4-FFF2-40B4-BE49-F238E27FC236}">
              <a16:creationId xmlns:a16="http://schemas.microsoft.com/office/drawing/2014/main" id="{1455AD0B-95F6-4449-AC6E-E449F3D97DF6}"/>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283" name="avatar">
          <a:extLst>
            <a:ext uri="{FF2B5EF4-FFF2-40B4-BE49-F238E27FC236}">
              <a16:creationId xmlns:a16="http://schemas.microsoft.com/office/drawing/2014/main" id="{C74DF270-4A38-4BF5-A3D2-04942CF06439}"/>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284" name="avatar">
          <a:extLst>
            <a:ext uri="{FF2B5EF4-FFF2-40B4-BE49-F238E27FC236}">
              <a16:creationId xmlns:a16="http://schemas.microsoft.com/office/drawing/2014/main" id="{B76715A5-417C-447E-A514-C8CED14D3ADE}"/>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285" name="avatar">
          <a:extLst>
            <a:ext uri="{FF2B5EF4-FFF2-40B4-BE49-F238E27FC236}">
              <a16:creationId xmlns:a16="http://schemas.microsoft.com/office/drawing/2014/main" id="{93DB7AF7-C206-474C-9E4C-95BAC1F0B28A}"/>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286" name="avatar">
          <a:extLst>
            <a:ext uri="{FF2B5EF4-FFF2-40B4-BE49-F238E27FC236}">
              <a16:creationId xmlns:a16="http://schemas.microsoft.com/office/drawing/2014/main" id="{C1E0E64E-68BB-4790-9A55-85EEBDF51305}"/>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287" name="avatar">
          <a:extLst>
            <a:ext uri="{FF2B5EF4-FFF2-40B4-BE49-F238E27FC236}">
              <a16:creationId xmlns:a16="http://schemas.microsoft.com/office/drawing/2014/main" id="{E4A2C26D-A1AA-4725-9124-2E4DC4A170CF}"/>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288" name="avatar">
          <a:extLst>
            <a:ext uri="{FF2B5EF4-FFF2-40B4-BE49-F238E27FC236}">
              <a16:creationId xmlns:a16="http://schemas.microsoft.com/office/drawing/2014/main" id="{DFF8DC29-B75A-4F97-89FE-E7251E610081}"/>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289" name="avatar">
          <a:extLst>
            <a:ext uri="{FF2B5EF4-FFF2-40B4-BE49-F238E27FC236}">
              <a16:creationId xmlns:a16="http://schemas.microsoft.com/office/drawing/2014/main" id="{AFD842BC-92FE-44C2-B9A8-981E7D34BB48}"/>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290" name="avatar">
          <a:extLst>
            <a:ext uri="{FF2B5EF4-FFF2-40B4-BE49-F238E27FC236}">
              <a16:creationId xmlns:a16="http://schemas.microsoft.com/office/drawing/2014/main" id="{8CB23D7A-0995-4D46-B881-7CD97C832333}"/>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291" name="avatar">
          <a:extLst>
            <a:ext uri="{FF2B5EF4-FFF2-40B4-BE49-F238E27FC236}">
              <a16:creationId xmlns:a16="http://schemas.microsoft.com/office/drawing/2014/main" id="{427D8121-2DBF-426E-A451-CA57DE230B5D}"/>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292" name="avatar">
          <a:extLst>
            <a:ext uri="{FF2B5EF4-FFF2-40B4-BE49-F238E27FC236}">
              <a16:creationId xmlns:a16="http://schemas.microsoft.com/office/drawing/2014/main" id="{9CDBEA25-D9CB-479F-867A-A9D38ACF9E8C}"/>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293" name="avatar">
          <a:extLst>
            <a:ext uri="{FF2B5EF4-FFF2-40B4-BE49-F238E27FC236}">
              <a16:creationId xmlns:a16="http://schemas.microsoft.com/office/drawing/2014/main" id="{A5DABFB9-039F-4E20-ACB4-54B281C5EE11}"/>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294" name="avatar">
          <a:extLst>
            <a:ext uri="{FF2B5EF4-FFF2-40B4-BE49-F238E27FC236}">
              <a16:creationId xmlns:a16="http://schemas.microsoft.com/office/drawing/2014/main" id="{DFF24500-E14E-45EE-BB90-436B0CCDBC9D}"/>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295" name="avatar">
          <a:extLst>
            <a:ext uri="{FF2B5EF4-FFF2-40B4-BE49-F238E27FC236}">
              <a16:creationId xmlns:a16="http://schemas.microsoft.com/office/drawing/2014/main" id="{A0778CC1-92BC-46A7-A976-41C0AA93E62E}"/>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296" name="avatar">
          <a:extLst>
            <a:ext uri="{FF2B5EF4-FFF2-40B4-BE49-F238E27FC236}">
              <a16:creationId xmlns:a16="http://schemas.microsoft.com/office/drawing/2014/main" id="{8C5F5836-62B0-417D-B6C4-7DA4267F5981}"/>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297" name="avatar">
          <a:extLst>
            <a:ext uri="{FF2B5EF4-FFF2-40B4-BE49-F238E27FC236}">
              <a16:creationId xmlns:a16="http://schemas.microsoft.com/office/drawing/2014/main" id="{C6F73A7B-DF2E-4E4C-90D9-F154929D68A2}"/>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298" name="avatar">
          <a:extLst>
            <a:ext uri="{FF2B5EF4-FFF2-40B4-BE49-F238E27FC236}">
              <a16:creationId xmlns:a16="http://schemas.microsoft.com/office/drawing/2014/main" id="{5BA49E4A-988C-4AAF-8D6B-B0AEDD00A657}"/>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299" name="avatar">
          <a:extLst>
            <a:ext uri="{FF2B5EF4-FFF2-40B4-BE49-F238E27FC236}">
              <a16:creationId xmlns:a16="http://schemas.microsoft.com/office/drawing/2014/main" id="{84CD3525-2D13-4F00-8C14-4FF4AC7D471D}"/>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300" name="avatar">
          <a:extLst>
            <a:ext uri="{FF2B5EF4-FFF2-40B4-BE49-F238E27FC236}">
              <a16:creationId xmlns:a16="http://schemas.microsoft.com/office/drawing/2014/main" id="{1498C9B3-6FB5-4262-8449-3BB0D04285AF}"/>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301" name="avatar">
          <a:extLst>
            <a:ext uri="{FF2B5EF4-FFF2-40B4-BE49-F238E27FC236}">
              <a16:creationId xmlns:a16="http://schemas.microsoft.com/office/drawing/2014/main" id="{6F0AB2C0-05FE-493B-AC50-3EE15803B853}"/>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302" name="avatar">
          <a:extLst>
            <a:ext uri="{FF2B5EF4-FFF2-40B4-BE49-F238E27FC236}">
              <a16:creationId xmlns:a16="http://schemas.microsoft.com/office/drawing/2014/main" id="{12DAC6C1-25B7-476D-9F61-FF57543A7D4D}"/>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303" name="avatar">
          <a:extLst>
            <a:ext uri="{FF2B5EF4-FFF2-40B4-BE49-F238E27FC236}">
              <a16:creationId xmlns:a16="http://schemas.microsoft.com/office/drawing/2014/main" id="{2EB4CB57-BE98-4757-8782-1BF1512308BD}"/>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304" name="avatar">
          <a:extLst>
            <a:ext uri="{FF2B5EF4-FFF2-40B4-BE49-F238E27FC236}">
              <a16:creationId xmlns:a16="http://schemas.microsoft.com/office/drawing/2014/main" id="{5435A06A-B745-4968-BD14-D25603AC2F5A}"/>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305" name="avatar">
          <a:extLst>
            <a:ext uri="{FF2B5EF4-FFF2-40B4-BE49-F238E27FC236}">
              <a16:creationId xmlns:a16="http://schemas.microsoft.com/office/drawing/2014/main" id="{59648D94-1D18-41C7-B8EE-83C54D6B6337}"/>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306" name="avatar">
          <a:extLst>
            <a:ext uri="{FF2B5EF4-FFF2-40B4-BE49-F238E27FC236}">
              <a16:creationId xmlns:a16="http://schemas.microsoft.com/office/drawing/2014/main" id="{473908A9-E65E-4A62-AFD4-CD3516352850}"/>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307" name="avatar">
          <a:extLst>
            <a:ext uri="{FF2B5EF4-FFF2-40B4-BE49-F238E27FC236}">
              <a16:creationId xmlns:a16="http://schemas.microsoft.com/office/drawing/2014/main" id="{CF478E0B-03CA-42F8-AB99-8BC9F10B1516}"/>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308" name="avatar">
          <a:extLst>
            <a:ext uri="{FF2B5EF4-FFF2-40B4-BE49-F238E27FC236}">
              <a16:creationId xmlns:a16="http://schemas.microsoft.com/office/drawing/2014/main" id="{61271DC8-311B-4113-9A83-5F6D6E156720}"/>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309" name="avatar">
          <a:extLst>
            <a:ext uri="{FF2B5EF4-FFF2-40B4-BE49-F238E27FC236}">
              <a16:creationId xmlns:a16="http://schemas.microsoft.com/office/drawing/2014/main" id="{A19A1AD6-550F-41A8-BB87-6ACB5347EA7B}"/>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310" name="avatar">
          <a:extLst>
            <a:ext uri="{FF2B5EF4-FFF2-40B4-BE49-F238E27FC236}">
              <a16:creationId xmlns:a16="http://schemas.microsoft.com/office/drawing/2014/main" id="{06AD7B33-00A1-44C1-95CE-A67C4ECD2BD4}"/>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311" name="avatar">
          <a:extLst>
            <a:ext uri="{FF2B5EF4-FFF2-40B4-BE49-F238E27FC236}">
              <a16:creationId xmlns:a16="http://schemas.microsoft.com/office/drawing/2014/main" id="{C1FF64A7-DC49-464E-BD1D-25DDB41695A7}"/>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312" name="avatar">
          <a:extLst>
            <a:ext uri="{FF2B5EF4-FFF2-40B4-BE49-F238E27FC236}">
              <a16:creationId xmlns:a16="http://schemas.microsoft.com/office/drawing/2014/main" id="{298E83EC-6BFC-4B30-B33D-C2452F2C57F4}"/>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313" name="avatar">
          <a:extLst>
            <a:ext uri="{FF2B5EF4-FFF2-40B4-BE49-F238E27FC236}">
              <a16:creationId xmlns:a16="http://schemas.microsoft.com/office/drawing/2014/main" id="{D8ADD307-DBBD-40A4-A06B-B47AC629D7AB}"/>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314" name="avatar">
          <a:extLst>
            <a:ext uri="{FF2B5EF4-FFF2-40B4-BE49-F238E27FC236}">
              <a16:creationId xmlns:a16="http://schemas.microsoft.com/office/drawing/2014/main" id="{772A22A8-1D67-43FC-AE84-818A96C74F57}"/>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315" name="avatar">
          <a:extLst>
            <a:ext uri="{FF2B5EF4-FFF2-40B4-BE49-F238E27FC236}">
              <a16:creationId xmlns:a16="http://schemas.microsoft.com/office/drawing/2014/main" id="{EAB60DA6-F47A-4E9C-97D8-56018FCB681C}"/>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316" name="avatar">
          <a:extLst>
            <a:ext uri="{FF2B5EF4-FFF2-40B4-BE49-F238E27FC236}">
              <a16:creationId xmlns:a16="http://schemas.microsoft.com/office/drawing/2014/main" id="{E98B97EE-0A8A-46E4-9991-41E0AE8505EC}"/>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317" name="avatar">
          <a:extLst>
            <a:ext uri="{FF2B5EF4-FFF2-40B4-BE49-F238E27FC236}">
              <a16:creationId xmlns:a16="http://schemas.microsoft.com/office/drawing/2014/main" id="{4E217419-86CE-4CBD-868C-E0E997EC47D9}"/>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318" name="avatar">
          <a:extLst>
            <a:ext uri="{FF2B5EF4-FFF2-40B4-BE49-F238E27FC236}">
              <a16:creationId xmlns:a16="http://schemas.microsoft.com/office/drawing/2014/main" id="{5D163C4B-42BA-4BB8-ACB0-2A47070B0F2B}"/>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319" name="avatar">
          <a:extLst>
            <a:ext uri="{FF2B5EF4-FFF2-40B4-BE49-F238E27FC236}">
              <a16:creationId xmlns:a16="http://schemas.microsoft.com/office/drawing/2014/main" id="{C4A24CA4-0745-4089-89B5-E5BF02F23564}"/>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320" name="avatar">
          <a:extLst>
            <a:ext uri="{FF2B5EF4-FFF2-40B4-BE49-F238E27FC236}">
              <a16:creationId xmlns:a16="http://schemas.microsoft.com/office/drawing/2014/main" id="{DED472E9-D836-4705-8103-C0A98DE5E92B}"/>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321" name="avatar">
          <a:extLst>
            <a:ext uri="{FF2B5EF4-FFF2-40B4-BE49-F238E27FC236}">
              <a16:creationId xmlns:a16="http://schemas.microsoft.com/office/drawing/2014/main" id="{6197871B-ED0B-4EED-A5DE-73CE51A99ACC}"/>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322" name="avatar">
          <a:extLst>
            <a:ext uri="{FF2B5EF4-FFF2-40B4-BE49-F238E27FC236}">
              <a16:creationId xmlns:a16="http://schemas.microsoft.com/office/drawing/2014/main" id="{CCA64C70-1CD6-4FE6-A77F-4F7D9380B558}"/>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323" name="avatar">
          <a:extLst>
            <a:ext uri="{FF2B5EF4-FFF2-40B4-BE49-F238E27FC236}">
              <a16:creationId xmlns:a16="http://schemas.microsoft.com/office/drawing/2014/main" id="{CB83160A-CE67-4507-86E3-30B90DC37605}"/>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324" name="avatar">
          <a:extLst>
            <a:ext uri="{FF2B5EF4-FFF2-40B4-BE49-F238E27FC236}">
              <a16:creationId xmlns:a16="http://schemas.microsoft.com/office/drawing/2014/main" id="{418C655B-71FD-4482-B259-E0FCC02C78A3}"/>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325" name="avatar">
          <a:extLst>
            <a:ext uri="{FF2B5EF4-FFF2-40B4-BE49-F238E27FC236}">
              <a16:creationId xmlns:a16="http://schemas.microsoft.com/office/drawing/2014/main" id="{F51EF295-6DAB-4510-8038-4AC12C63EDEB}"/>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326" name="avatar">
          <a:extLst>
            <a:ext uri="{FF2B5EF4-FFF2-40B4-BE49-F238E27FC236}">
              <a16:creationId xmlns:a16="http://schemas.microsoft.com/office/drawing/2014/main" id="{EEE42BAC-0CCE-4BE5-A1DB-748982917683}"/>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327" name="avatar">
          <a:extLst>
            <a:ext uri="{FF2B5EF4-FFF2-40B4-BE49-F238E27FC236}">
              <a16:creationId xmlns:a16="http://schemas.microsoft.com/office/drawing/2014/main" id="{FE2DBAF8-6856-4A5B-9976-31D6F164968E}"/>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328" name="avatar">
          <a:extLst>
            <a:ext uri="{FF2B5EF4-FFF2-40B4-BE49-F238E27FC236}">
              <a16:creationId xmlns:a16="http://schemas.microsoft.com/office/drawing/2014/main" id="{E2E39D7A-6B19-469F-8286-32B86955F443}"/>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329" name="avatar">
          <a:extLst>
            <a:ext uri="{FF2B5EF4-FFF2-40B4-BE49-F238E27FC236}">
              <a16:creationId xmlns:a16="http://schemas.microsoft.com/office/drawing/2014/main" id="{C69CACA9-564C-41F5-B4DE-84F85E0AF51F}"/>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330" name="avatar">
          <a:extLst>
            <a:ext uri="{FF2B5EF4-FFF2-40B4-BE49-F238E27FC236}">
              <a16:creationId xmlns:a16="http://schemas.microsoft.com/office/drawing/2014/main" id="{50C65FFA-CB9E-437D-83FE-F407F86A5ADD}"/>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331" name="avatar">
          <a:extLst>
            <a:ext uri="{FF2B5EF4-FFF2-40B4-BE49-F238E27FC236}">
              <a16:creationId xmlns:a16="http://schemas.microsoft.com/office/drawing/2014/main" id="{EE22DE88-B743-4BCA-AD5E-FFACAFA5A3FC}"/>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332" name="avatar">
          <a:extLst>
            <a:ext uri="{FF2B5EF4-FFF2-40B4-BE49-F238E27FC236}">
              <a16:creationId xmlns:a16="http://schemas.microsoft.com/office/drawing/2014/main" id="{3E30603E-D695-49DE-BB5E-B40EAE49B5A8}"/>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333" name="avatar">
          <a:extLst>
            <a:ext uri="{FF2B5EF4-FFF2-40B4-BE49-F238E27FC236}">
              <a16:creationId xmlns:a16="http://schemas.microsoft.com/office/drawing/2014/main" id="{93FF07DE-D458-4FBE-8CDD-393E5CAABA3F}"/>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334" name="avatar">
          <a:extLst>
            <a:ext uri="{FF2B5EF4-FFF2-40B4-BE49-F238E27FC236}">
              <a16:creationId xmlns:a16="http://schemas.microsoft.com/office/drawing/2014/main" id="{2B8CAC0C-4918-4239-9151-7E71CFFE4305}"/>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335" name="avatar">
          <a:extLst>
            <a:ext uri="{FF2B5EF4-FFF2-40B4-BE49-F238E27FC236}">
              <a16:creationId xmlns:a16="http://schemas.microsoft.com/office/drawing/2014/main" id="{F4029EB3-208B-491F-96BD-987F9714FC21}"/>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336" name="avatar">
          <a:extLst>
            <a:ext uri="{FF2B5EF4-FFF2-40B4-BE49-F238E27FC236}">
              <a16:creationId xmlns:a16="http://schemas.microsoft.com/office/drawing/2014/main" id="{96ED95B0-3C68-4534-9D5B-7F5B2CA791C1}"/>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337" name="avatar">
          <a:extLst>
            <a:ext uri="{FF2B5EF4-FFF2-40B4-BE49-F238E27FC236}">
              <a16:creationId xmlns:a16="http://schemas.microsoft.com/office/drawing/2014/main" id="{1126F3B7-E543-4AE9-BDFB-0AD9E967B5C8}"/>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338" name="avatar">
          <a:extLst>
            <a:ext uri="{FF2B5EF4-FFF2-40B4-BE49-F238E27FC236}">
              <a16:creationId xmlns:a16="http://schemas.microsoft.com/office/drawing/2014/main" id="{EEB8AD76-E579-4BDC-BD55-EAB4C645E81D}"/>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339" name="avatar">
          <a:extLst>
            <a:ext uri="{FF2B5EF4-FFF2-40B4-BE49-F238E27FC236}">
              <a16:creationId xmlns:a16="http://schemas.microsoft.com/office/drawing/2014/main" id="{83939D57-01E9-4F60-84F0-39473B18F69B}"/>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340" name="avatar">
          <a:extLst>
            <a:ext uri="{FF2B5EF4-FFF2-40B4-BE49-F238E27FC236}">
              <a16:creationId xmlns:a16="http://schemas.microsoft.com/office/drawing/2014/main" id="{829F7FB3-149C-4104-9893-983912E2CA51}"/>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341" name="avatar">
          <a:extLst>
            <a:ext uri="{FF2B5EF4-FFF2-40B4-BE49-F238E27FC236}">
              <a16:creationId xmlns:a16="http://schemas.microsoft.com/office/drawing/2014/main" id="{37BD6C21-6033-4E11-BF90-D56D36E05C7D}"/>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342" name="avatar">
          <a:extLst>
            <a:ext uri="{FF2B5EF4-FFF2-40B4-BE49-F238E27FC236}">
              <a16:creationId xmlns:a16="http://schemas.microsoft.com/office/drawing/2014/main" id="{076970DE-1234-459D-AB1B-8E3AB78D175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343" name="avatar">
          <a:extLst>
            <a:ext uri="{FF2B5EF4-FFF2-40B4-BE49-F238E27FC236}">
              <a16:creationId xmlns:a16="http://schemas.microsoft.com/office/drawing/2014/main" id="{12800BC4-E9BC-4756-A8F9-ACA5A96273E8}"/>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344" name="avatar">
          <a:extLst>
            <a:ext uri="{FF2B5EF4-FFF2-40B4-BE49-F238E27FC236}">
              <a16:creationId xmlns:a16="http://schemas.microsoft.com/office/drawing/2014/main" id="{D95AE4D2-6ABD-4621-9FB2-7AF9B5FD366E}"/>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345" name="avatar">
          <a:extLst>
            <a:ext uri="{FF2B5EF4-FFF2-40B4-BE49-F238E27FC236}">
              <a16:creationId xmlns:a16="http://schemas.microsoft.com/office/drawing/2014/main" id="{A7CBEC85-9D3B-4730-9DD2-D05345D51EEA}"/>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346" name="avatar">
          <a:extLst>
            <a:ext uri="{FF2B5EF4-FFF2-40B4-BE49-F238E27FC236}">
              <a16:creationId xmlns:a16="http://schemas.microsoft.com/office/drawing/2014/main" id="{CDD7C9B4-96DB-4DB0-A173-8212B325606C}"/>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347" name="avatar">
          <a:extLst>
            <a:ext uri="{FF2B5EF4-FFF2-40B4-BE49-F238E27FC236}">
              <a16:creationId xmlns:a16="http://schemas.microsoft.com/office/drawing/2014/main" id="{0C6A677C-8554-4277-8525-A9F73001CD98}"/>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348" name="avatar">
          <a:extLst>
            <a:ext uri="{FF2B5EF4-FFF2-40B4-BE49-F238E27FC236}">
              <a16:creationId xmlns:a16="http://schemas.microsoft.com/office/drawing/2014/main" id="{A394C9B2-FB38-4F82-B635-C4F1DD3A0C1E}"/>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349" name="avatar">
          <a:extLst>
            <a:ext uri="{FF2B5EF4-FFF2-40B4-BE49-F238E27FC236}">
              <a16:creationId xmlns:a16="http://schemas.microsoft.com/office/drawing/2014/main" id="{E7D0BC73-72EF-494E-ADC9-96FE2BF5CD03}"/>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350" name="avatar">
          <a:extLst>
            <a:ext uri="{FF2B5EF4-FFF2-40B4-BE49-F238E27FC236}">
              <a16:creationId xmlns:a16="http://schemas.microsoft.com/office/drawing/2014/main" id="{1281D9E0-A6FA-43C4-B17D-46581EB3AE78}"/>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351" name="avatar">
          <a:extLst>
            <a:ext uri="{FF2B5EF4-FFF2-40B4-BE49-F238E27FC236}">
              <a16:creationId xmlns:a16="http://schemas.microsoft.com/office/drawing/2014/main" id="{CFC9B47D-F854-4049-A024-608A18D5F3F2}"/>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352" name="avatar">
          <a:extLst>
            <a:ext uri="{FF2B5EF4-FFF2-40B4-BE49-F238E27FC236}">
              <a16:creationId xmlns:a16="http://schemas.microsoft.com/office/drawing/2014/main" id="{1013471A-A2A7-47C4-B7A6-5C3C14E78161}"/>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353" name="avatar">
          <a:extLst>
            <a:ext uri="{FF2B5EF4-FFF2-40B4-BE49-F238E27FC236}">
              <a16:creationId xmlns:a16="http://schemas.microsoft.com/office/drawing/2014/main" id="{AFCD42F4-DD50-408E-869B-08772872A577}"/>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354" name="avatar">
          <a:extLst>
            <a:ext uri="{FF2B5EF4-FFF2-40B4-BE49-F238E27FC236}">
              <a16:creationId xmlns:a16="http://schemas.microsoft.com/office/drawing/2014/main" id="{DFF79130-8DC5-4765-91EB-8F8D4392868D}"/>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355" name="avatar">
          <a:extLst>
            <a:ext uri="{FF2B5EF4-FFF2-40B4-BE49-F238E27FC236}">
              <a16:creationId xmlns:a16="http://schemas.microsoft.com/office/drawing/2014/main" id="{23E2ADDB-43FB-4E1D-B1AC-ED42BAE38117}"/>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356" name="avatar">
          <a:extLst>
            <a:ext uri="{FF2B5EF4-FFF2-40B4-BE49-F238E27FC236}">
              <a16:creationId xmlns:a16="http://schemas.microsoft.com/office/drawing/2014/main" id="{C4B8E9F8-C551-4A69-9971-2C04CFD370FB}"/>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357" name="avatar">
          <a:extLst>
            <a:ext uri="{FF2B5EF4-FFF2-40B4-BE49-F238E27FC236}">
              <a16:creationId xmlns:a16="http://schemas.microsoft.com/office/drawing/2014/main" id="{7CDFEF2D-66FD-42BE-93CB-CB21B582D7FD}"/>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358" name="avatar">
          <a:extLst>
            <a:ext uri="{FF2B5EF4-FFF2-40B4-BE49-F238E27FC236}">
              <a16:creationId xmlns:a16="http://schemas.microsoft.com/office/drawing/2014/main" id="{5235FC20-6817-433E-AFE6-C2B90E967A6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359" name="avatar">
          <a:extLst>
            <a:ext uri="{FF2B5EF4-FFF2-40B4-BE49-F238E27FC236}">
              <a16:creationId xmlns:a16="http://schemas.microsoft.com/office/drawing/2014/main" id="{1DAD6C73-CEAF-45CC-B343-10A1B9C3C1FB}"/>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360" name="avatar">
          <a:extLst>
            <a:ext uri="{FF2B5EF4-FFF2-40B4-BE49-F238E27FC236}">
              <a16:creationId xmlns:a16="http://schemas.microsoft.com/office/drawing/2014/main" id="{94718091-85BB-4A72-9A84-C69C6708687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361" name="avatar">
          <a:extLst>
            <a:ext uri="{FF2B5EF4-FFF2-40B4-BE49-F238E27FC236}">
              <a16:creationId xmlns:a16="http://schemas.microsoft.com/office/drawing/2014/main" id="{0F7B523B-0CBC-4436-9888-C6253111DD1E}"/>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362" name="avatar">
          <a:extLst>
            <a:ext uri="{FF2B5EF4-FFF2-40B4-BE49-F238E27FC236}">
              <a16:creationId xmlns:a16="http://schemas.microsoft.com/office/drawing/2014/main" id="{B538A1F3-65CB-41C8-81F7-DDF910D20ACE}"/>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363" name="avatar">
          <a:extLst>
            <a:ext uri="{FF2B5EF4-FFF2-40B4-BE49-F238E27FC236}">
              <a16:creationId xmlns:a16="http://schemas.microsoft.com/office/drawing/2014/main" id="{16BB29F4-12C1-4E4E-B0A0-F2760ED1F321}"/>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364" name="avatar">
          <a:extLst>
            <a:ext uri="{FF2B5EF4-FFF2-40B4-BE49-F238E27FC236}">
              <a16:creationId xmlns:a16="http://schemas.microsoft.com/office/drawing/2014/main" id="{8B3657AE-9996-4568-8CD3-572C80A5D13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365" name="avatar">
          <a:extLst>
            <a:ext uri="{FF2B5EF4-FFF2-40B4-BE49-F238E27FC236}">
              <a16:creationId xmlns:a16="http://schemas.microsoft.com/office/drawing/2014/main" id="{974B5810-7B2C-4378-A087-4072C026C07F}"/>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366" name="avatar">
          <a:extLst>
            <a:ext uri="{FF2B5EF4-FFF2-40B4-BE49-F238E27FC236}">
              <a16:creationId xmlns:a16="http://schemas.microsoft.com/office/drawing/2014/main" id="{957393E4-0915-47C5-A45E-363D91C2F1DF}"/>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128</xdr:row>
      <xdr:rowOff>0</xdr:rowOff>
    </xdr:from>
    <xdr:to>
      <xdr:col>1</xdr:col>
      <xdr:colOff>304800</xdr:colOff>
      <xdr:row>129</xdr:row>
      <xdr:rowOff>118428</xdr:rowOff>
    </xdr:to>
    <xdr:sp macro="" textlink="">
      <xdr:nvSpPr>
        <xdr:cNvPr id="68367" name="avatar">
          <a:extLst>
            <a:ext uri="{FF2B5EF4-FFF2-40B4-BE49-F238E27FC236}">
              <a16:creationId xmlns:a16="http://schemas.microsoft.com/office/drawing/2014/main" id="{D2C6B5DC-D8AF-4C54-95C0-F92584023F08}"/>
            </a:ext>
          </a:extLst>
        </xdr:cNvPr>
        <xdr:cNvSpPr>
          <a:spLocks noChangeAspect="1" noChangeArrowheads="1"/>
        </xdr:cNvSpPr>
      </xdr:nvSpPr>
      <xdr:spPr bwMode="auto">
        <a:xfrm>
          <a:off x="4695825" y="1143000"/>
          <a:ext cx="304800" cy="28289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128</xdr:row>
      <xdr:rowOff>0</xdr:rowOff>
    </xdr:from>
    <xdr:to>
      <xdr:col>0</xdr:col>
      <xdr:colOff>304800</xdr:colOff>
      <xdr:row>129</xdr:row>
      <xdr:rowOff>119062</xdr:rowOff>
    </xdr:to>
    <xdr:sp macro="" textlink="">
      <xdr:nvSpPr>
        <xdr:cNvPr id="68368" name="avatar">
          <a:extLst>
            <a:ext uri="{FF2B5EF4-FFF2-40B4-BE49-F238E27FC236}">
              <a16:creationId xmlns:a16="http://schemas.microsoft.com/office/drawing/2014/main" id="{712B22DA-88E0-4DE4-B412-BC886B166B0A}"/>
            </a:ext>
          </a:extLst>
        </xdr:cNvPr>
        <xdr:cNvSpPr>
          <a:spLocks noChangeAspect="1" noChangeArrowheads="1"/>
        </xdr:cNvSpPr>
      </xdr:nvSpPr>
      <xdr:spPr bwMode="auto">
        <a:xfrm>
          <a:off x="0" y="1143000"/>
          <a:ext cx="304800" cy="28352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128</xdr:row>
      <xdr:rowOff>0</xdr:rowOff>
    </xdr:from>
    <xdr:ext cx="304800" cy="304701"/>
    <xdr:sp macro="" textlink="">
      <xdr:nvSpPr>
        <xdr:cNvPr id="68369" name="avatar">
          <a:extLst>
            <a:ext uri="{FF2B5EF4-FFF2-40B4-BE49-F238E27FC236}">
              <a16:creationId xmlns:a16="http://schemas.microsoft.com/office/drawing/2014/main" id="{CC8B7103-2FE4-4735-84F3-DE0A8107000F}"/>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128</xdr:row>
      <xdr:rowOff>0</xdr:rowOff>
    </xdr:from>
    <xdr:to>
      <xdr:col>1</xdr:col>
      <xdr:colOff>304800</xdr:colOff>
      <xdr:row>129</xdr:row>
      <xdr:rowOff>117792</xdr:rowOff>
    </xdr:to>
    <xdr:sp macro="" textlink="">
      <xdr:nvSpPr>
        <xdr:cNvPr id="68370" name="avatar">
          <a:extLst>
            <a:ext uri="{FF2B5EF4-FFF2-40B4-BE49-F238E27FC236}">
              <a16:creationId xmlns:a16="http://schemas.microsoft.com/office/drawing/2014/main" id="{FDCB1C5F-6400-419B-AAA0-4E922650D109}"/>
            </a:ext>
          </a:extLst>
        </xdr:cNvPr>
        <xdr:cNvSpPr>
          <a:spLocks noChangeAspect="1" noChangeArrowheads="1"/>
        </xdr:cNvSpPr>
      </xdr:nvSpPr>
      <xdr:spPr bwMode="auto">
        <a:xfrm>
          <a:off x="4695825" y="1143000"/>
          <a:ext cx="304800" cy="28416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128</xdr:row>
      <xdr:rowOff>0</xdr:rowOff>
    </xdr:from>
    <xdr:to>
      <xdr:col>0</xdr:col>
      <xdr:colOff>304800</xdr:colOff>
      <xdr:row>129</xdr:row>
      <xdr:rowOff>117792</xdr:rowOff>
    </xdr:to>
    <xdr:sp macro="" textlink="">
      <xdr:nvSpPr>
        <xdr:cNvPr id="68371" name="avatar">
          <a:extLst>
            <a:ext uri="{FF2B5EF4-FFF2-40B4-BE49-F238E27FC236}">
              <a16:creationId xmlns:a16="http://schemas.microsoft.com/office/drawing/2014/main" id="{1CA97E7D-802F-44A3-AFE5-BE626493BB1B}"/>
            </a:ext>
          </a:extLst>
        </xdr:cNvPr>
        <xdr:cNvSpPr>
          <a:spLocks noChangeAspect="1" noChangeArrowheads="1"/>
        </xdr:cNvSpPr>
      </xdr:nvSpPr>
      <xdr:spPr bwMode="auto">
        <a:xfrm>
          <a:off x="0" y="1143000"/>
          <a:ext cx="304800" cy="28416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128</xdr:row>
      <xdr:rowOff>0</xdr:rowOff>
    </xdr:from>
    <xdr:ext cx="304800" cy="295274"/>
    <xdr:sp macro="" textlink="">
      <xdr:nvSpPr>
        <xdr:cNvPr id="68372" name="avatar">
          <a:extLst>
            <a:ext uri="{FF2B5EF4-FFF2-40B4-BE49-F238E27FC236}">
              <a16:creationId xmlns:a16="http://schemas.microsoft.com/office/drawing/2014/main" id="{013DF34B-312E-499B-966B-173DEE5E54A7}"/>
            </a:ext>
          </a:extLst>
        </xdr:cNvPr>
        <xdr:cNvSpPr>
          <a:spLocks noChangeAspect="1" noChangeArrowheads="1"/>
        </xdr:cNvSpPr>
      </xdr:nvSpPr>
      <xdr:spPr bwMode="auto">
        <a:xfrm>
          <a:off x="4695825"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373" name="avatar">
          <a:extLst>
            <a:ext uri="{FF2B5EF4-FFF2-40B4-BE49-F238E27FC236}">
              <a16:creationId xmlns:a16="http://schemas.microsoft.com/office/drawing/2014/main" id="{1801C4AD-0943-4F03-802F-DB8D5698E0DA}"/>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128</xdr:row>
      <xdr:rowOff>0</xdr:rowOff>
    </xdr:from>
    <xdr:to>
      <xdr:col>1</xdr:col>
      <xdr:colOff>304800</xdr:colOff>
      <xdr:row>129</xdr:row>
      <xdr:rowOff>117186</xdr:rowOff>
    </xdr:to>
    <xdr:sp macro="" textlink="">
      <xdr:nvSpPr>
        <xdr:cNvPr id="68374" name="avatar">
          <a:extLst>
            <a:ext uri="{FF2B5EF4-FFF2-40B4-BE49-F238E27FC236}">
              <a16:creationId xmlns:a16="http://schemas.microsoft.com/office/drawing/2014/main" id="{5AC725F8-180A-4C88-8C9B-E37CB20B3B12}"/>
            </a:ext>
          </a:extLst>
        </xdr:cNvPr>
        <xdr:cNvSpPr>
          <a:spLocks noChangeAspect="1" noChangeArrowheads="1"/>
        </xdr:cNvSpPr>
      </xdr:nvSpPr>
      <xdr:spPr bwMode="auto">
        <a:xfrm>
          <a:off x="4695825" y="1143000"/>
          <a:ext cx="304800" cy="27911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128</xdr:row>
      <xdr:rowOff>0</xdr:rowOff>
    </xdr:from>
    <xdr:to>
      <xdr:col>0</xdr:col>
      <xdr:colOff>304800</xdr:colOff>
      <xdr:row>129</xdr:row>
      <xdr:rowOff>119062</xdr:rowOff>
    </xdr:to>
    <xdr:sp macro="" textlink="">
      <xdr:nvSpPr>
        <xdr:cNvPr id="68375" name="avatar">
          <a:extLst>
            <a:ext uri="{FF2B5EF4-FFF2-40B4-BE49-F238E27FC236}">
              <a16:creationId xmlns:a16="http://schemas.microsoft.com/office/drawing/2014/main" id="{95B56C7A-2734-423D-8169-905959085139}"/>
            </a:ext>
          </a:extLst>
        </xdr:cNvPr>
        <xdr:cNvSpPr>
          <a:spLocks noChangeAspect="1" noChangeArrowheads="1"/>
        </xdr:cNvSpPr>
      </xdr:nvSpPr>
      <xdr:spPr bwMode="auto">
        <a:xfrm>
          <a:off x="0" y="1143000"/>
          <a:ext cx="304800" cy="28352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128</xdr:row>
      <xdr:rowOff>0</xdr:rowOff>
    </xdr:from>
    <xdr:ext cx="304800" cy="304701"/>
    <xdr:sp macro="" textlink="">
      <xdr:nvSpPr>
        <xdr:cNvPr id="68376" name="avatar">
          <a:extLst>
            <a:ext uri="{FF2B5EF4-FFF2-40B4-BE49-F238E27FC236}">
              <a16:creationId xmlns:a16="http://schemas.microsoft.com/office/drawing/2014/main" id="{49F098F6-0CFE-476F-9525-60AC58CB116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128</xdr:row>
      <xdr:rowOff>0</xdr:rowOff>
    </xdr:from>
    <xdr:to>
      <xdr:col>1</xdr:col>
      <xdr:colOff>304800</xdr:colOff>
      <xdr:row>129</xdr:row>
      <xdr:rowOff>148301</xdr:rowOff>
    </xdr:to>
    <xdr:sp macro="" textlink="">
      <xdr:nvSpPr>
        <xdr:cNvPr id="68377" name="avatar">
          <a:extLst>
            <a:ext uri="{FF2B5EF4-FFF2-40B4-BE49-F238E27FC236}">
              <a16:creationId xmlns:a16="http://schemas.microsoft.com/office/drawing/2014/main" id="{6F7FFDB1-BD33-4623-A3E9-E38CFE8985F1}"/>
            </a:ext>
          </a:extLst>
        </xdr:cNvPr>
        <xdr:cNvSpPr>
          <a:spLocks noChangeAspect="1" noChangeArrowheads="1"/>
        </xdr:cNvSpPr>
      </xdr:nvSpPr>
      <xdr:spPr bwMode="auto">
        <a:xfrm>
          <a:off x="4695825" y="1143000"/>
          <a:ext cx="304800" cy="30768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128</xdr:row>
      <xdr:rowOff>0</xdr:rowOff>
    </xdr:from>
    <xdr:to>
      <xdr:col>0</xdr:col>
      <xdr:colOff>304800</xdr:colOff>
      <xdr:row>129</xdr:row>
      <xdr:rowOff>119062</xdr:rowOff>
    </xdr:to>
    <xdr:sp macro="" textlink="">
      <xdr:nvSpPr>
        <xdr:cNvPr id="68378" name="avatar">
          <a:extLst>
            <a:ext uri="{FF2B5EF4-FFF2-40B4-BE49-F238E27FC236}">
              <a16:creationId xmlns:a16="http://schemas.microsoft.com/office/drawing/2014/main" id="{56067BD2-29B8-41A2-BC5F-F776607891B6}"/>
            </a:ext>
          </a:extLst>
        </xdr:cNvPr>
        <xdr:cNvSpPr>
          <a:spLocks noChangeAspect="1" noChangeArrowheads="1"/>
        </xdr:cNvSpPr>
      </xdr:nvSpPr>
      <xdr:spPr bwMode="auto">
        <a:xfrm>
          <a:off x="0" y="1143000"/>
          <a:ext cx="304800" cy="28352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128</xdr:row>
      <xdr:rowOff>0</xdr:rowOff>
    </xdr:from>
    <xdr:ext cx="304800" cy="304701"/>
    <xdr:sp macro="" textlink="">
      <xdr:nvSpPr>
        <xdr:cNvPr id="68379" name="avatar">
          <a:extLst>
            <a:ext uri="{FF2B5EF4-FFF2-40B4-BE49-F238E27FC236}">
              <a16:creationId xmlns:a16="http://schemas.microsoft.com/office/drawing/2014/main" id="{F2246F21-454C-470F-87F0-2D7C9740C9A4}"/>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128</xdr:row>
      <xdr:rowOff>0</xdr:rowOff>
    </xdr:from>
    <xdr:to>
      <xdr:col>1</xdr:col>
      <xdr:colOff>304800</xdr:colOff>
      <xdr:row>129</xdr:row>
      <xdr:rowOff>149225</xdr:rowOff>
    </xdr:to>
    <xdr:sp macro="" textlink="">
      <xdr:nvSpPr>
        <xdr:cNvPr id="68380" name="avatar">
          <a:extLst>
            <a:ext uri="{FF2B5EF4-FFF2-40B4-BE49-F238E27FC236}">
              <a16:creationId xmlns:a16="http://schemas.microsoft.com/office/drawing/2014/main" id="{D96452E8-1473-40FF-BC35-8766AF66ADF9}"/>
            </a:ext>
          </a:extLst>
        </xdr:cNvPr>
        <xdr:cNvSpPr>
          <a:spLocks noChangeAspect="1" noChangeArrowheads="1"/>
        </xdr:cNvSpPr>
      </xdr:nvSpPr>
      <xdr:spPr bwMode="auto">
        <a:xfrm>
          <a:off x="4695825" y="1143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128</xdr:row>
      <xdr:rowOff>0</xdr:rowOff>
    </xdr:from>
    <xdr:to>
      <xdr:col>0</xdr:col>
      <xdr:colOff>304800</xdr:colOff>
      <xdr:row>129</xdr:row>
      <xdr:rowOff>149224</xdr:rowOff>
    </xdr:to>
    <xdr:sp macro="" textlink="">
      <xdr:nvSpPr>
        <xdr:cNvPr id="68381" name="avatar">
          <a:extLst>
            <a:ext uri="{FF2B5EF4-FFF2-40B4-BE49-F238E27FC236}">
              <a16:creationId xmlns:a16="http://schemas.microsoft.com/office/drawing/2014/main" id="{FC92E2AE-2917-4BBE-A3A1-8A99FC26C581}"/>
            </a:ext>
          </a:extLst>
        </xdr:cNvPr>
        <xdr:cNvSpPr>
          <a:spLocks noChangeAspect="1" noChangeArrowheads="1"/>
        </xdr:cNvSpPr>
      </xdr:nvSpPr>
      <xdr:spPr bwMode="auto">
        <a:xfrm>
          <a:off x="0" y="1143000"/>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128</xdr:row>
      <xdr:rowOff>0</xdr:rowOff>
    </xdr:from>
    <xdr:ext cx="304800" cy="304701"/>
    <xdr:sp macro="" textlink="">
      <xdr:nvSpPr>
        <xdr:cNvPr id="68382" name="avatar">
          <a:extLst>
            <a:ext uri="{FF2B5EF4-FFF2-40B4-BE49-F238E27FC236}">
              <a16:creationId xmlns:a16="http://schemas.microsoft.com/office/drawing/2014/main" id="{12DC1F12-9877-4DEB-B470-D5993060EFCD}"/>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128</xdr:row>
      <xdr:rowOff>0</xdr:rowOff>
    </xdr:from>
    <xdr:to>
      <xdr:col>1</xdr:col>
      <xdr:colOff>304800</xdr:colOff>
      <xdr:row>129</xdr:row>
      <xdr:rowOff>148589</xdr:rowOff>
    </xdr:to>
    <xdr:sp macro="" textlink="">
      <xdr:nvSpPr>
        <xdr:cNvPr id="68383" name="avatar">
          <a:extLst>
            <a:ext uri="{FF2B5EF4-FFF2-40B4-BE49-F238E27FC236}">
              <a16:creationId xmlns:a16="http://schemas.microsoft.com/office/drawing/2014/main" id="{9FEBCA60-2A70-4603-A46A-9EDC3505D127}"/>
            </a:ext>
          </a:extLst>
        </xdr:cNvPr>
        <xdr:cNvSpPr>
          <a:spLocks noChangeAspect="1" noChangeArrowheads="1"/>
        </xdr:cNvSpPr>
      </xdr:nvSpPr>
      <xdr:spPr bwMode="auto">
        <a:xfrm>
          <a:off x="4695825" y="1143000"/>
          <a:ext cx="304800" cy="3079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128</xdr:row>
      <xdr:rowOff>0</xdr:rowOff>
    </xdr:from>
    <xdr:to>
      <xdr:col>0</xdr:col>
      <xdr:colOff>304800</xdr:colOff>
      <xdr:row>129</xdr:row>
      <xdr:rowOff>148589</xdr:rowOff>
    </xdr:to>
    <xdr:sp macro="" textlink="">
      <xdr:nvSpPr>
        <xdr:cNvPr id="68384" name="avatar">
          <a:extLst>
            <a:ext uri="{FF2B5EF4-FFF2-40B4-BE49-F238E27FC236}">
              <a16:creationId xmlns:a16="http://schemas.microsoft.com/office/drawing/2014/main" id="{9BAE0443-F976-4C11-B9BF-F5CB155C2634}"/>
            </a:ext>
          </a:extLst>
        </xdr:cNvPr>
        <xdr:cNvSpPr>
          <a:spLocks noChangeAspect="1" noChangeArrowheads="1"/>
        </xdr:cNvSpPr>
      </xdr:nvSpPr>
      <xdr:spPr bwMode="auto">
        <a:xfrm>
          <a:off x="0" y="1143000"/>
          <a:ext cx="304800" cy="3079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128</xdr:row>
      <xdr:rowOff>0</xdr:rowOff>
    </xdr:from>
    <xdr:ext cx="304800" cy="295274"/>
    <xdr:sp macro="" textlink="">
      <xdr:nvSpPr>
        <xdr:cNvPr id="68385" name="avatar">
          <a:extLst>
            <a:ext uri="{FF2B5EF4-FFF2-40B4-BE49-F238E27FC236}">
              <a16:creationId xmlns:a16="http://schemas.microsoft.com/office/drawing/2014/main" id="{C6E69D39-7719-4E4D-9ECC-31A9CD62A097}"/>
            </a:ext>
          </a:extLst>
        </xdr:cNvPr>
        <xdr:cNvSpPr>
          <a:spLocks noChangeAspect="1" noChangeArrowheads="1"/>
        </xdr:cNvSpPr>
      </xdr:nvSpPr>
      <xdr:spPr bwMode="auto">
        <a:xfrm>
          <a:off x="4695825"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386" name="avatar">
          <a:extLst>
            <a:ext uri="{FF2B5EF4-FFF2-40B4-BE49-F238E27FC236}">
              <a16:creationId xmlns:a16="http://schemas.microsoft.com/office/drawing/2014/main" id="{AF345371-2289-4D83-AACA-B5058B7E78EA}"/>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128</xdr:row>
      <xdr:rowOff>0</xdr:rowOff>
    </xdr:from>
    <xdr:to>
      <xdr:col>1</xdr:col>
      <xdr:colOff>304800</xdr:colOff>
      <xdr:row>129</xdr:row>
      <xdr:rowOff>153698</xdr:rowOff>
    </xdr:to>
    <xdr:sp macro="" textlink="">
      <xdr:nvSpPr>
        <xdr:cNvPr id="68387" name="avatar">
          <a:extLst>
            <a:ext uri="{FF2B5EF4-FFF2-40B4-BE49-F238E27FC236}">
              <a16:creationId xmlns:a16="http://schemas.microsoft.com/office/drawing/2014/main" id="{EA1E4472-BA8D-487D-BCFC-9827ABABE389}"/>
            </a:ext>
          </a:extLst>
        </xdr:cNvPr>
        <xdr:cNvSpPr>
          <a:spLocks noChangeAspect="1" noChangeArrowheads="1"/>
        </xdr:cNvSpPr>
      </xdr:nvSpPr>
      <xdr:spPr bwMode="auto">
        <a:xfrm>
          <a:off x="4695825" y="1143000"/>
          <a:ext cx="304800" cy="31562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128</xdr:row>
      <xdr:rowOff>0</xdr:rowOff>
    </xdr:from>
    <xdr:to>
      <xdr:col>0</xdr:col>
      <xdr:colOff>304800</xdr:colOff>
      <xdr:row>129</xdr:row>
      <xdr:rowOff>149224</xdr:rowOff>
    </xdr:to>
    <xdr:sp macro="" textlink="">
      <xdr:nvSpPr>
        <xdr:cNvPr id="68388" name="avatar">
          <a:extLst>
            <a:ext uri="{FF2B5EF4-FFF2-40B4-BE49-F238E27FC236}">
              <a16:creationId xmlns:a16="http://schemas.microsoft.com/office/drawing/2014/main" id="{20629D1D-2459-442B-8A95-0573A8DD80E8}"/>
            </a:ext>
          </a:extLst>
        </xdr:cNvPr>
        <xdr:cNvSpPr>
          <a:spLocks noChangeAspect="1" noChangeArrowheads="1"/>
        </xdr:cNvSpPr>
      </xdr:nvSpPr>
      <xdr:spPr bwMode="auto">
        <a:xfrm>
          <a:off x="0" y="1143000"/>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128</xdr:row>
      <xdr:rowOff>0</xdr:rowOff>
    </xdr:from>
    <xdr:ext cx="304800" cy="304701"/>
    <xdr:sp macro="" textlink="">
      <xdr:nvSpPr>
        <xdr:cNvPr id="68389" name="avatar">
          <a:extLst>
            <a:ext uri="{FF2B5EF4-FFF2-40B4-BE49-F238E27FC236}">
              <a16:creationId xmlns:a16="http://schemas.microsoft.com/office/drawing/2014/main" id="{33191D5A-51FD-44A8-A564-7E62848093E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128</xdr:row>
      <xdr:rowOff>0</xdr:rowOff>
    </xdr:from>
    <xdr:to>
      <xdr:col>1</xdr:col>
      <xdr:colOff>304800</xdr:colOff>
      <xdr:row>130</xdr:row>
      <xdr:rowOff>0</xdr:rowOff>
    </xdr:to>
    <xdr:sp macro="" textlink="">
      <xdr:nvSpPr>
        <xdr:cNvPr id="68390" name="avatar">
          <a:extLst>
            <a:ext uri="{FF2B5EF4-FFF2-40B4-BE49-F238E27FC236}">
              <a16:creationId xmlns:a16="http://schemas.microsoft.com/office/drawing/2014/main" id="{2628BED1-3F4B-4AAB-B5E6-B9C720E61E5E}"/>
            </a:ext>
          </a:extLst>
        </xdr:cNvPr>
        <xdr:cNvSpPr>
          <a:spLocks noChangeAspect="1" noChangeArrowheads="1"/>
        </xdr:cNvSpPr>
      </xdr:nvSpPr>
      <xdr:spPr bwMode="auto">
        <a:xfrm>
          <a:off x="4695825" y="1143000"/>
          <a:ext cx="30480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128</xdr:row>
      <xdr:rowOff>0</xdr:rowOff>
    </xdr:from>
    <xdr:to>
      <xdr:col>0</xdr:col>
      <xdr:colOff>304800</xdr:colOff>
      <xdr:row>129</xdr:row>
      <xdr:rowOff>149224</xdr:rowOff>
    </xdr:to>
    <xdr:sp macro="" textlink="">
      <xdr:nvSpPr>
        <xdr:cNvPr id="68391" name="avatar">
          <a:extLst>
            <a:ext uri="{FF2B5EF4-FFF2-40B4-BE49-F238E27FC236}">
              <a16:creationId xmlns:a16="http://schemas.microsoft.com/office/drawing/2014/main" id="{CA4D4E0C-92CB-495B-A207-1D68E1C92806}"/>
            </a:ext>
          </a:extLst>
        </xdr:cNvPr>
        <xdr:cNvSpPr>
          <a:spLocks noChangeAspect="1" noChangeArrowheads="1"/>
        </xdr:cNvSpPr>
      </xdr:nvSpPr>
      <xdr:spPr bwMode="auto">
        <a:xfrm>
          <a:off x="0" y="1143000"/>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128</xdr:row>
      <xdr:rowOff>0</xdr:rowOff>
    </xdr:from>
    <xdr:ext cx="304800" cy="304701"/>
    <xdr:sp macro="" textlink="">
      <xdr:nvSpPr>
        <xdr:cNvPr id="68392" name="avatar">
          <a:extLst>
            <a:ext uri="{FF2B5EF4-FFF2-40B4-BE49-F238E27FC236}">
              <a16:creationId xmlns:a16="http://schemas.microsoft.com/office/drawing/2014/main" id="{4273915A-5071-44AC-89FA-70340C13816F}"/>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393" name="avatar">
          <a:extLst>
            <a:ext uri="{FF2B5EF4-FFF2-40B4-BE49-F238E27FC236}">
              <a16:creationId xmlns:a16="http://schemas.microsoft.com/office/drawing/2014/main" id="{20E8F4EC-213E-49D0-B198-1B1996B00922}"/>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394" name="avatar">
          <a:extLst>
            <a:ext uri="{FF2B5EF4-FFF2-40B4-BE49-F238E27FC236}">
              <a16:creationId xmlns:a16="http://schemas.microsoft.com/office/drawing/2014/main" id="{98377136-15FB-4D2C-8123-1DFD7C13A4CA}"/>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395" name="avatar">
          <a:extLst>
            <a:ext uri="{FF2B5EF4-FFF2-40B4-BE49-F238E27FC236}">
              <a16:creationId xmlns:a16="http://schemas.microsoft.com/office/drawing/2014/main" id="{E013D012-72AB-401B-A3A2-6E8CD3C56847}"/>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396" name="avatar">
          <a:extLst>
            <a:ext uri="{FF2B5EF4-FFF2-40B4-BE49-F238E27FC236}">
              <a16:creationId xmlns:a16="http://schemas.microsoft.com/office/drawing/2014/main" id="{9996C4D3-937E-4743-A64B-5FE36E1325CF}"/>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397" name="avatar">
          <a:extLst>
            <a:ext uri="{FF2B5EF4-FFF2-40B4-BE49-F238E27FC236}">
              <a16:creationId xmlns:a16="http://schemas.microsoft.com/office/drawing/2014/main" id="{DF5EBBAB-2709-46BD-A72A-8FDF210703D4}"/>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398" name="avatar">
          <a:extLst>
            <a:ext uri="{FF2B5EF4-FFF2-40B4-BE49-F238E27FC236}">
              <a16:creationId xmlns:a16="http://schemas.microsoft.com/office/drawing/2014/main" id="{656EBFA0-C7F5-466A-A873-0CC44DFFE080}"/>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399" name="avatar">
          <a:extLst>
            <a:ext uri="{FF2B5EF4-FFF2-40B4-BE49-F238E27FC236}">
              <a16:creationId xmlns:a16="http://schemas.microsoft.com/office/drawing/2014/main" id="{78D7F97A-B239-4721-973C-5B5F8E917392}"/>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00" name="avatar">
          <a:extLst>
            <a:ext uri="{FF2B5EF4-FFF2-40B4-BE49-F238E27FC236}">
              <a16:creationId xmlns:a16="http://schemas.microsoft.com/office/drawing/2014/main" id="{11C7B6BB-9C03-41A1-BAAD-A4E329DA0BD8}"/>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401" name="avatar">
          <a:extLst>
            <a:ext uri="{FF2B5EF4-FFF2-40B4-BE49-F238E27FC236}">
              <a16:creationId xmlns:a16="http://schemas.microsoft.com/office/drawing/2014/main" id="{45DAB9BC-3CE2-48A1-87B4-B58A8049D8FF}"/>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02" name="avatar">
          <a:extLst>
            <a:ext uri="{FF2B5EF4-FFF2-40B4-BE49-F238E27FC236}">
              <a16:creationId xmlns:a16="http://schemas.microsoft.com/office/drawing/2014/main" id="{657D0721-817D-4CCF-9E96-40DAA58F7731}"/>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403" name="avatar">
          <a:extLst>
            <a:ext uri="{FF2B5EF4-FFF2-40B4-BE49-F238E27FC236}">
              <a16:creationId xmlns:a16="http://schemas.microsoft.com/office/drawing/2014/main" id="{B32BD2AA-76B9-493B-AB09-E6D4318F18A5}"/>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404" name="avatar">
          <a:extLst>
            <a:ext uri="{FF2B5EF4-FFF2-40B4-BE49-F238E27FC236}">
              <a16:creationId xmlns:a16="http://schemas.microsoft.com/office/drawing/2014/main" id="{D01C6813-AB12-44E6-940F-596786BF99C0}"/>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405" name="avatar">
          <a:extLst>
            <a:ext uri="{FF2B5EF4-FFF2-40B4-BE49-F238E27FC236}">
              <a16:creationId xmlns:a16="http://schemas.microsoft.com/office/drawing/2014/main" id="{ED06B7CA-8480-4BBF-BC52-BC9AD79257D5}"/>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06" name="avatar">
          <a:extLst>
            <a:ext uri="{FF2B5EF4-FFF2-40B4-BE49-F238E27FC236}">
              <a16:creationId xmlns:a16="http://schemas.microsoft.com/office/drawing/2014/main" id="{1217D0E5-E25F-4F94-BE7A-93106D621544}"/>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407" name="avatar">
          <a:extLst>
            <a:ext uri="{FF2B5EF4-FFF2-40B4-BE49-F238E27FC236}">
              <a16:creationId xmlns:a16="http://schemas.microsoft.com/office/drawing/2014/main" id="{8B5CC34B-0D2A-49D2-B191-C73B9BC75526}"/>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08" name="avatar">
          <a:extLst>
            <a:ext uri="{FF2B5EF4-FFF2-40B4-BE49-F238E27FC236}">
              <a16:creationId xmlns:a16="http://schemas.microsoft.com/office/drawing/2014/main" id="{3827B69A-BD76-4E0B-BC4B-7489587E2355}"/>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409" name="avatar">
          <a:extLst>
            <a:ext uri="{FF2B5EF4-FFF2-40B4-BE49-F238E27FC236}">
              <a16:creationId xmlns:a16="http://schemas.microsoft.com/office/drawing/2014/main" id="{BF3BBA36-EEBA-4AD5-BE72-F9B7F9B88AD3}"/>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10" name="avatar">
          <a:extLst>
            <a:ext uri="{FF2B5EF4-FFF2-40B4-BE49-F238E27FC236}">
              <a16:creationId xmlns:a16="http://schemas.microsoft.com/office/drawing/2014/main" id="{673B45C3-AA21-431C-9DE2-1F37847B0774}"/>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411" name="avatar">
          <a:extLst>
            <a:ext uri="{FF2B5EF4-FFF2-40B4-BE49-F238E27FC236}">
              <a16:creationId xmlns:a16="http://schemas.microsoft.com/office/drawing/2014/main" id="{EA874CAE-5A0C-4D57-B697-E4CC85799446}"/>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412" name="avatar">
          <a:extLst>
            <a:ext uri="{FF2B5EF4-FFF2-40B4-BE49-F238E27FC236}">
              <a16:creationId xmlns:a16="http://schemas.microsoft.com/office/drawing/2014/main" id="{FA638458-7369-4FF5-A007-3CD0D616C27F}"/>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413" name="avatar">
          <a:extLst>
            <a:ext uri="{FF2B5EF4-FFF2-40B4-BE49-F238E27FC236}">
              <a16:creationId xmlns:a16="http://schemas.microsoft.com/office/drawing/2014/main" id="{2150EF5A-2133-4937-BC78-8D2F8C5F89CD}"/>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14" name="avatar">
          <a:extLst>
            <a:ext uri="{FF2B5EF4-FFF2-40B4-BE49-F238E27FC236}">
              <a16:creationId xmlns:a16="http://schemas.microsoft.com/office/drawing/2014/main" id="{19438B03-87F4-4B1B-A163-D133BC747A72}"/>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415" name="avatar">
          <a:extLst>
            <a:ext uri="{FF2B5EF4-FFF2-40B4-BE49-F238E27FC236}">
              <a16:creationId xmlns:a16="http://schemas.microsoft.com/office/drawing/2014/main" id="{BABEE635-A45C-4226-BD8D-218B892A626D}"/>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16" name="avatar">
          <a:extLst>
            <a:ext uri="{FF2B5EF4-FFF2-40B4-BE49-F238E27FC236}">
              <a16:creationId xmlns:a16="http://schemas.microsoft.com/office/drawing/2014/main" id="{DD6DD08D-8817-4E70-BDAA-AEABD81B97B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417" name="avatar">
          <a:extLst>
            <a:ext uri="{FF2B5EF4-FFF2-40B4-BE49-F238E27FC236}">
              <a16:creationId xmlns:a16="http://schemas.microsoft.com/office/drawing/2014/main" id="{91EA06FF-4A00-417B-8738-A7F19CFE2F3C}"/>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18" name="avatar">
          <a:extLst>
            <a:ext uri="{FF2B5EF4-FFF2-40B4-BE49-F238E27FC236}">
              <a16:creationId xmlns:a16="http://schemas.microsoft.com/office/drawing/2014/main" id="{344FA4AB-A4DE-454B-A6ED-1548E5623A12}"/>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419" name="avatar">
          <a:extLst>
            <a:ext uri="{FF2B5EF4-FFF2-40B4-BE49-F238E27FC236}">
              <a16:creationId xmlns:a16="http://schemas.microsoft.com/office/drawing/2014/main" id="{73AEADE7-88B0-4A56-9597-DAA4D2113895}"/>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420" name="avatar">
          <a:extLst>
            <a:ext uri="{FF2B5EF4-FFF2-40B4-BE49-F238E27FC236}">
              <a16:creationId xmlns:a16="http://schemas.microsoft.com/office/drawing/2014/main" id="{B1356115-8384-4A09-97FE-EDB7C9581FAC}"/>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421" name="avatar">
          <a:extLst>
            <a:ext uri="{FF2B5EF4-FFF2-40B4-BE49-F238E27FC236}">
              <a16:creationId xmlns:a16="http://schemas.microsoft.com/office/drawing/2014/main" id="{43E2AFF5-BDA4-4BD0-B3AB-09BF1486D3E8}"/>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22" name="avatar">
          <a:extLst>
            <a:ext uri="{FF2B5EF4-FFF2-40B4-BE49-F238E27FC236}">
              <a16:creationId xmlns:a16="http://schemas.microsoft.com/office/drawing/2014/main" id="{97F57EDC-042B-45BB-B789-1CBFDE4EA0D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423" name="avatar">
          <a:extLst>
            <a:ext uri="{FF2B5EF4-FFF2-40B4-BE49-F238E27FC236}">
              <a16:creationId xmlns:a16="http://schemas.microsoft.com/office/drawing/2014/main" id="{CE750EA7-85D9-422C-A501-45B52709AB61}"/>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24" name="avatar">
          <a:extLst>
            <a:ext uri="{FF2B5EF4-FFF2-40B4-BE49-F238E27FC236}">
              <a16:creationId xmlns:a16="http://schemas.microsoft.com/office/drawing/2014/main" id="{888B6226-329B-4E3D-80B1-7B7A541550F3}"/>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425" name="avatar">
          <a:extLst>
            <a:ext uri="{FF2B5EF4-FFF2-40B4-BE49-F238E27FC236}">
              <a16:creationId xmlns:a16="http://schemas.microsoft.com/office/drawing/2014/main" id="{739902F8-A5E2-4548-B21D-EDC7C68D68C8}"/>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26" name="avatar">
          <a:extLst>
            <a:ext uri="{FF2B5EF4-FFF2-40B4-BE49-F238E27FC236}">
              <a16:creationId xmlns:a16="http://schemas.microsoft.com/office/drawing/2014/main" id="{B582FAB6-BB84-4B0F-AD06-AA8A1ECDEA0D}"/>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427" name="avatar">
          <a:extLst>
            <a:ext uri="{FF2B5EF4-FFF2-40B4-BE49-F238E27FC236}">
              <a16:creationId xmlns:a16="http://schemas.microsoft.com/office/drawing/2014/main" id="{42C135C2-23D5-42F5-85BC-DEAE7E745CBA}"/>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428" name="avatar">
          <a:extLst>
            <a:ext uri="{FF2B5EF4-FFF2-40B4-BE49-F238E27FC236}">
              <a16:creationId xmlns:a16="http://schemas.microsoft.com/office/drawing/2014/main" id="{DDD8377C-05D1-42D9-A627-1CEBFA7E38A6}"/>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429" name="avatar">
          <a:extLst>
            <a:ext uri="{FF2B5EF4-FFF2-40B4-BE49-F238E27FC236}">
              <a16:creationId xmlns:a16="http://schemas.microsoft.com/office/drawing/2014/main" id="{4A77F729-5013-4466-8094-B134A56DD393}"/>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30" name="avatar">
          <a:extLst>
            <a:ext uri="{FF2B5EF4-FFF2-40B4-BE49-F238E27FC236}">
              <a16:creationId xmlns:a16="http://schemas.microsoft.com/office/drawing/2014/main" id="{7DB27B4B-1CF6-4DCA-ADE9-AAB71297A4FD}"/>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431" name="avatar">
          <a:extLst>
            <a:ext uri="{FF2B5EF4-FFF2-40B4-BE49-F238E27FC236}">
              <a16:creationId xmlns:a16="http://schemas.microsoft.com/office/drawing/2014/main" id="{B5D6946C-F5CB-4776-BE61-F22DEE165ABD}"/>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32" name="avatar">
          <a:extLst>
            <a:ext uri="{FF2B5EF4-FFF2-40B4-BE49-F238E27FC236}">
              <a16:creationId xmlns:a16="http://schemas.microsoft.com/office/drawing/2014/main" id="{2D97F6E1-12C1-435A-84DD-B86D051242B8}"/>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433" name="avatar">
          <a:extLst>
            <a:ext uri="{FF2B5EF4-FFF2-40B4-BE49-F238E27FC236}">
              <a16:creationId xmlns:a16="http://schemas.microsoft.com/office/drawing/2014/main" id="{D55B5889-E698-484E-9A7C-41083DB8B488}"/>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34" name="avatar">
          <a:extLst>
            <a:ext uri="{FF2B5EF4-FFF2-40B4-BE49-F238E27FC236}">
              <a16:creationId xmlns:a16="http://schemas.microsoft.com/office/drawing/2014/main" id="{C57CA32C-CBE4-4EEB-AC61-9DC1E9CA54DD}"/>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435" name="avatar">
          <a:extLst>
            <a:ext uri="{FF2B5EF4-FFF2-40B4-BE49-F238E27FC236}">
              <a16:creationId xmlns:a16="http://schemas.microsoft.com/office/drawing/2014/main" id="{D9BD7C78-0D41-4986-BE10-29ED4D836B44}"/>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436" name="avatar">
          <a:extLst>
            <a:ext uri="{FF2B5EF4-FFF2-40B4-BE49-F238E27FC236}">
              <a16:creationId xmlns:a16="http://schemas.microsoft.com/office/drawing/2014/main" id="{6D886BCC-6551-45D3-9FE0-4B745D4705B3}"/>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437" name="avatar">
          <a:extLst>
            <a:ext uri="{FF2B5EF4-FFF2-40B4-BE49-F238E27FC236}">
              <a16:creationId xmlns:a16="http://schemas.microsoft.com/office/drawing/2014/main" id="{4F49B533-E352-4867-A5F9-3DF102F97544}"/>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38" name="avatar">
          <a:extLst>
            <a:ext uri="{FF2B5EF4-FFF2-40B4-BE49-F238E27FC236}">
              <a16:creationId xmlns:a16="http://schemas.microsoft.com/office/drawing/2014/main" id="{30B5BB83-5D9E-446E-8B2C-93D642EAEE55}"/>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439" name="avatar">
          <a:extLst>
            <a:ext uri="{FF2B5EF4-FFF2-40B4-BE49-F238E27FC236}">
              <a16:creationId xmlns:a16="http://schemas.microsoft.com/office/drawing/2014/main" id="{C7836EE5-D62A-45B5-9CF0-A76DB9CE3E90}"/>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40" name="avatar">
          <a:extLst>
            <a:ext uri="{FF2B5EF4-FFF2-40B4-BE49-F238E27FC236}">
              <a16:creationId xmlns:a16="http://schemas.microsoft.com/office/drawing/2014/main" id="{DDCF243F-9ED4-49E9-8B52-910F2492F2B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441" name="avatar">
          <a:extLst>
            <a:ext uri="{FF2B5EF4-FFF2-40B4-BE49-F238E27FC236}">
              <a16:creationId xmlns:a16="http://schemas.microsoft.com/office/drawing/2014/main" id="{AD98C89C-DEBF-4E81-BBA4-EF1C9D5E70A8}"/>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42" name="avatar">
          <a:extLst>
            <a:ext uri="{FF2B5EF4-FFF2-40B4-BE49-F238E27FC236}">
              <a16:creationId xmlns:a16="http://schemas.microsoft.com/office/drawing/2014/main" id="{0F2FAA46-CB25-405B-ACD0-6B4ABAF84730}"/>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443" name="avatar">
          <a:extLst>
            <a:ext uri="{FF2B5EF4-FFF2-40B4-BE49-F238E27FC236}">
              <a16:creationId xmlns:a16="http://schemas.microsoft.com/office/drawing/2014/main" id="{25A2E2FE-1EB9-4817-BDEC-E570AC3392F2}"/>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444" name="avatar">
          <a:extLst>
            <a:ext uri="{FF2B5EF4-FFF2-40B4-BE49-F238E27FC236}">
              <a16:creationId xmlns:a16="http://schemas.microsoft.com/office/drawing/2014/main" id="{7C7BF363-8104-455C-8AE5-4D106FBCF64B}"/>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445" name="avatar">
          <a:extLst>
            <a:ext uri="{FF2B5EF4-FFF2-40B4-BE49-F238E27FC236}">
              <a16:creationId xmlns:a16="http://schemas.microsoft.com/office/drawing/2014/main" id="{8E29D90B-8CC9-46C4-948A-0AE4E0AB12EA}"/>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46" name="avatar">
          <a:extLst>
            <a:ext uri="{FF2B5EF4-FFF2-40B4-BE49-F238E27FC236}">
              <a16:creationId xmlns:a16="http://schemas.microsoft.com/office/drawing/2014/main" id="{4E4F8710-0BB1-4BE3-B68F-59D21EE6F79A}"/>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447" name="avatar">
          <a:extLst>
            <a:ext uri="{FF2B5EF4-FFF2-40B4-BE49-F238E27FC236}">
              <a16:creationId xmlns:a16="http://schemas.microsoft.com/office/drawing/2014/main" id="{BF85AAB1-7E28-4E3A-A588-99CD4BB35CBE}"/>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48" name="avatar">
          <a:extLst>
            <a:ext uri="{FF2B5EF4-FFF2-40B4-BE49-F238E27FC236}">
              <a16:creationId xmlns:a16="http://schemas.microsoft.com/office/drawing/2014/main" id="{E47B8127-D226-47AD-BBBD-533F91BEDD72}"/>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449" name="avatar">
          <a:extLst>
            <a:ext uri="{FF2B5EF4-FFF2-40B4-BE49-F238E27FC236}">
              <a16:creationId xmlns:a16="http://schemas.microsoft.com/office/drawing/2014/main" id="{EE46D37A-B792-4DA2-9419-809A65151F0C}"/>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50" name="avatar">
          <a:extLst>
            <a:ext uri="{FF2B5EF4-FFF2-40B4-BE49-F238E27FC236}">
              <a16:creationId xmlns:a16="http://schemas.microsoft.com/office/drawing/2014/main" id="{8B8210B5-05D5-4FC7-877C-F4ED8CF5AF93}"/>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451" name="avatar">
          <a:extLst>
            <a:ext uri="{FF2B5EF4-FFF2-40B4-BE49-F238E27FC236}">
              <a16:creationId xmlns:a16="http://schemas.microsoft.com/office/drawing/2014/main" id="{5370B5C7-DA11-446C-A447-91F16EA4CD8D}"/>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452" name="avatar">
          <a:extLst>
            <a:ext uri="{FF2B5EF4-FFF2-40B4-BE49-F238E27FC236}">
              <a16:creationId xmlns:a16="http://schemas.microsoft.com/office/drawing/2014/main" id="{641BDE9D-85E1-49E8-A093-111A654B1EC3}"/>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453" name="avatar">
          <a:extLst>
            <a:ext uri="{FF2B5EF4-FFF2-40B4-BE49-F238E27FC236}">
              <a16:creationId xmlns:a16="http://schemas.microsoft.com/office/drawing/2014/main" id="{33F529B9-ADBF-498C-9DE6-0DEC092CFEFB}"/>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54" name="avatar">
          <a:extLst>
            <a:ext uri="{FF2B5EF4-FFF2-40B4-BE49-F238E27FC236}">
              <a16:creationId xmlns:a16="http://schemas.microsoft.com/office/drawing/2014/main" id="{1CA1B431-D902-40AE-91F8-FC9C6087820F}"/>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455" name="avatar">
          <a:extLst>
            <a:ext uri="{FF2B5EF4-FFF2-40B4-BE49-F238E27FC236}">
              <a16:creationId xmlns:a16="http://schemas.microsoft.com/office/drawing/2014/main" id="{1C1F512B-89A8-4087-86AC-21E83AA57051}"/>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56" name="avatar">
          <a:extLst>
            <a:ext uri="{FF2B5EF4-FFF2-40B4-BE49-F238E27FC236}">
              <a16:creationId xmlns:a16="http://schemas.microsoft.com/office/drawing/2014/main" id="{5A2825F2-4FA5-428C-BC6D-D266859F836B}"/>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457" name="avatar">
          <a:extLst>
            <a:ext uri="{FF2B5EF4-FFF2-40B4-BE49-F238E27FC236}">
              <a16:creationId xmlns:a16="http://schemas.microsoft.com/office/drawing/2014/main" id="{2A73C5FC-EF99-4153-870C-3502E309AF41}"/>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58" name="avatar">
          <a:extLst>
            <a:ext uri="{FF2B5EF4-FFF2-40B4-BE49-F238E27FC236}">
              <a16:creationId xmlns:a16="http://schemas.microsoft.com/office/drawing/2014/main" id="{2114DA39-9280-49F9-BCF0-6400BF8F1181}"/>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459" name="avatar">
          <a:extLst>
            <a:ext uri="{FF2B5EF4-FFF2-40B4-BE49-F238E27FC236}">
              <a16:creationId xmlns:a16="http://schemas.microsoft.com/office/drawing/2014/main" id="{3D7B1F61-3697-4EE1-B1DA-8073F18E7820}"/>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460" name="avatar">
          <a:extLst>
            <a:ext uri="{FF2B5EF4-FFF2-40B4-BE49-F238E27FC236}">
              <a16:creationId xmlns:a16="http://schemas.microsoft.com/office/drawing/2014/main" id="{0056B46A-5204-4E95-8361-8B40472BA96D}"/>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461" name="avatar">
          <a:extLst>
            <a:ext uri="{FF2B5EF4-FFF2-40B4-BE49-F238E27FC236}">
              <a16:creationId xmlns:a16="http://schemas.microsoft.com/office/drawing/2014/main" id="{CAA02478-4B4F-4D57-99B5-0CC6CDEDE8B7}"/>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62" name="avatar">
          <a:extLst>
            <a:ext uri="{FF2B5EF4-FFF2-40B4-BE49-F238E27FC236}">
              <a16:creationId xmlns:a16="http://schemas.microsoft.com/office/drawing/2014/main" id="{1D9AD472-AB43-491F-B4E8-A8DE0C053E13}"/>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463" name="avatar">
          <a:extLst>
            <a:ext uri="{FF2B5EF4-FFF2-40B4-BE49-F238E27FC236}">
              <a16:creationId xmlns:a16="http://schemas.microsoft.com/office/drawing/2014/main" id="{482AADFC-6DB9-4386-AAD1-1CEFBACEE353}"/>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64" name="avatar">
          <a:extLst>
            <a:ext uri="{FF2B5EF4-FFF2-40B4-BE49-F238E27FC236}">
              <a16:creationId xmlns:a16="http://schemas.microsoft.com/office/drawing/2014/main" id="{F87340A4-019D-4201-9917-43F3AC3CBBAF}"/>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465" name="avatar">
          <a:extLst>
            <a:ext uri="{FF2B5EF4-FFF2-40B4-BE49-F238E27FC236}">
              <a16:creationId xmlns:a16="http://schemas.microsoft.com/office/drawing/2014/main" id="{3E1C9B1C-F972-448A-A5D4-75016418538A}"/>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66" name="avatar">
          <a:extLst>
            <a:ext uri="{FF2B5EF4-FFF2-40B4-BE49-F238E27FC236}">
              <a16:creationId xmlns:a16="http://schemas.microsoft.com/office/drawing/2014/main" id="{C188FDED-ED82-4EE0-8760-349D39B92563}"/>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467" name="avatar">
          <a:extLst>
            <a:ext uri="{FF2B5EF4-FFF2-40B4-BE49-F238E27FC236}">
              <a16:creationId xmlns:a16="http://schemas.microsoft.com/office/drawing/2014/main" id="{B15C644D-E53B-4E5C-81F4-AFBEDCAAD3F6}"/>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468" name="avatar">
          <a:extLst>
            <a:ext uri="{FF2B5EF4-FFF2-40B4-BE49-F238E27FC236}">
              <a16:creationId xmlns:a16="http://schemas.microsoft.com/office/drawing/2014/main" id="{2D66A31A-4DD3-4729-BD25-D3065C7EEC98}"/>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469" name="avatar">
          <a:extLst>
            <a:ext uri="{FF2B5EF4-FFF2-40B4-BE49-F238E27FC236}">
              <a16:creationId xmlns:a16="http://schemas.microsoft.com/office/drawing/2014/main" id="{D08041D0-79FD-4567-B469-0E76F92AAB23}"/>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70" name="avatar">
          <a:extLst>
            <a:ext uri="{FF2B5EF4-FFF2-40B4-BE49-F238E27FC236}">
              <a16:creationId xmlns:a16="http://schemas.microsoft.com/office/drawing/2014/main" id="{D3FEA228-797F-4A0E-96E6-4E97024790BC}"/>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471" name="avatar">
          <a:extLst>
            <a:ext uri="{FF2B5EF4-FFF2-40B4-BE49-F238E27FC236}">
              <a16:creationId xmlns:a16="http://schemas.microsoft.com/office/drawing/2014/main" id="{D8C2961F-FE76-4B1A-8A2E-1AA881BDF8E8}"/>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72" name="avatar">
          <a:extLst>
            <a:ext uri="{FF2B5EF4-FFF2-40B4-BE49-F238E27FC236}">
              <a16:creationId xmlns:a16="http://schemas.microsoft.com/office/drawing/2014/main" id="{08D27D91-8306-457E-B3E1-71DC247E882A}"/>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473" name="avatar">
          <a:extLst>
            <a:ext uri="{FF2B5EF4-FFF2-40B4-BE49-F238E27FC236}">
              <a16:creationId xmlns:a16="http://schemas.microsoft.com/office/drawing/2014/main" id="{3B2FCF2F-D555-4BB7-AB7E-0B218AC19C36}"/>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74" name="avatar">
          <a:extLst>
            <a:ext uri="{FF2B5EF4-FFF2-40B4-BE49-F238E27FC236}">
              <a16:creationId xmlns:a16="http://schemas.microsoft.com/office/drawing/2014/main" id="{A8E9D416-E76F-4576-A173-1F0ECE0E8A2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475" name="avatar">
          <a:extLst>
            <a:ext uri="{FF2B5EF4-FFF2-40B4-BE49-F238E27FC236}">
              <a16:creationId xmlns:a16="http://schemas.microsoft.com/office/drawing/2014/main" id="{9B4ACD38-D4D2-45BB-BC58-A72D6F2466B9}"/>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476" name="avatar">
          <a:extLst>
            <a:ext uri="{FF2B5EF4-FFF2-40B4-BE49-F238E27FC236}">
              <a16:creationId xmlns:a16="http://schemas.microsoft.com/office/drawing/2014/main" id="{EC93AFE3-8D35-4CC4-B7C6-58116A27EC5E}"/>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477" name="avatar">
          <a:extLst>
            <a:ext uri="{FF2B5EF4-FFF2-40B4-BE49-F238E27FC236}">
              <a16:creationId xmlns:a16="http://schemas.microsoft.com/office/drawing/2014/main" id="{90A84C8A-6488-4EC7-8397-9186BBAA533A}"/>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78" name="avatar">
          <a:extLst>
            <a:ext uri="{FF2B5EF4-FFF2-40B4-BE49-F238E27FC236}">
              <a16:creationId xmlns:a16="http://schemas.microsoft.com/office/drawing/2014/main" id="{1E7FDE77-C72E-45DD-9ED3-27536FDFA52D}"/>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479" name="avatar">
          <a:extLst>
            <a:ext uri="{FF2B5EF4-FFF2-40B4-BE49-F238E27FC236}">
              <a16:creationId xmlns:a16="http://schemas.microsoft.com/office/drawing/2014/main" id="{65B52662-4904-410A-914A-85640F937FBF}"/>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80" name="avatar">
          <a:extLst>
            <a:ext uri="{FF2B5EF4-FFF2-40B4-BE49-F238E27FC236}">
              <a16:creationId xmlns:a16="http://schemas.microsoft.com/office/drawing/2014/main" id="{CE357E10-F736-454D-962B-BC0742A8AF3B}"/>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481" name="avatar">
          <a:extLst>
            <a:ext uri="{FF2B5EF4-FFF2-40B4-BE49-F238E27FC236}">
              <a16:creationId xmlns:a16="http://schemas.microsoft.com/office/drawing/2014/main" id="{CCEEBA3A-9888-4816-8CF5-D1AF46E5FE97}"/>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82" name="avatar">
          <a:extLst>
            <a:ext uri="{FF2B5EF4-FFF2-40B4-BE49-F238E27FC236}">
              <a16:creationId xmlns:a16="http://schemas.microsoft.com/office/drawing/2014/main" id="{7780590D-C0F8-49B9-99F8-4C523C12E41F}"/>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483" name="avatar">
          <a:extLst>
            <a:ext uri="{FF2B5EF4-FFF2-40B4-BE49-F238E27FC236}">
              <a16:creationId xmlns:a16="http://schemas.microsoft.com/office/drawing/2014/main" id="{A9D32DAD-079F-480F-A3D0-AABADBFEB1FD}"/>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484" name="avatar">
          <a:extLst>
            <a:ext uri="{FF2B5EF4-FFF2-40B4-BE49-F238E27FC236}">
              <a16:creationId xmlns:a16="http://schemas.microsoft.com/office/drawing/2014/main" id="{B05760A1-E956-4E35-8E20-AA51CB97AC08}"/>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485" name="avatar">
          <a:extLst>
            <a:ext uri="{FF2B5EF4-FFF2-40B4-BE49-F238E27FC236}">
              <a16:creationId xmlns:a16="http://schemas.microsoft.com/office/drawing/2014/main" id="{47783134-B5AD-4FF1-8899-540A0D1490FC}"/>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86" name="avatar">
          <a:extLst>
            <a:ext uri="{FF2B5EF4-FFF2-40B4-BE49-F238E27FC236}">
              <a16:creationId xmlns:a16="http://schemas.microsoft.com/office/drawing/2014/main" id="{C122F1F4-E6B3-4C76-BBC4-B3939B3B52AE}"/>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487" name="avatar">
          <a:extLst>
            <a:ext uri="{FF2B5EF4-FFF2-40B4-BE49-F238E27FC236}">
              <a16:creationId xmlns:a16="http://schemas.microsoft.com/office/drawing/2014/main" id="{51F6D1F1-EDC6-4304-8A1D-F00816F27938}"/>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88" name="avatar">
          <a:extLst>
            <a:ext uri="{FF2B5EF4-FFF2-40B4-BE49-F238E27FC236}">
              <a16:creationId xmlns:a16="http://schemas.microsoft.com/office/drawing/2014/main" id="{D374DCCE-DD16-4F18-BFB7-9EAC0C17351A}"/>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489" name="avatar">
          <a:extLst>
            <a:ext uri="{FF2B5EF4-FFF2-40B4-BE49-F238E27FC236}">
              <a16:creationId xmlns:a16="http://schemas.microsoft.com/office/drawing/2014/main" id="{C7206C8F-9CDF-4732-B75A-4248F0BF6021}"/>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90" name="avatar">
          <a:extLst>
            <a:ext uri="{FF2B5EF4-FFF2-40B4-BE49-F238E27FC236}">
              <a16:creationId xmlns:a16="http://schemas.microsoft.com/office/drawing/2014/main" id="{61295C98-2CAE-44A2-AC29-2ABE27E62CD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491" name="avatar">
          <a:extLst>
            <a:ext uri="{FF2B5EF4-FFF2-40B4-BE49-F238E27FC236}">
              <a16:creationId xmlns:a16="http://schemas.microsoft.com/office/drawing/2014/main" id="{BD70A71B-113E-4817-A4ED-9BC5C10FB43B}"/>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492" name="avatar">
          <a:extLst>
            <a:ext uri="{FF2B5EF4-FFF2-40B4-BE49-F238E27FC236}">
              <a16:creationId xmlns:a16="http://schemas.microsoft.com/office/drawing/2014/main" id="{E9FCAFAD-23E5-4299-BC65-9DDB942F3217}"/>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493" name="avatar">
          <a:extLst>
            <a:ext uri="{FF2B5EF4-FFF2-40B4-BE49-F238E27FC236}">
              <a16:creationId xmlns:a16="http://schemas.microsoft.com/office/drawing/2014/main" id="{C77E87F3-11FD-4F71-848A-4A2B537253BA}"/>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94" name="avatar">
          <a:extLst>
            <a:ext uri="{FF2B5EF4-FFF2-40B4-BE49-F238E27FC236}">
              <a16:creationId xmlns:a16="http://schemas.microsoft.com/office/drawing/2014/main" id="{9C99AA78-6F0C-47EA-8628-FCAD51300DA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495" name="avatar">
          <a:extLst>
            <a:ext uri="{FF2B5EF4-FFF2-40B4-BE49-F238E27FC236}">
              <a16:creationId xmlns:a16="http://schemas.microsoft.com/office/drawing/2014/main" id="{DED7405A-A2D2-4F02-B915-CCE73B4152AC}"/>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96" name="avatar">
          <a:extLst>
            <a:ext uri="{FF2B5EF4-FFF2-40B4-BE49-F238E27FC236}">
              <a16:creationId xmlns:a16="http://schemas.microsoft.com/office/drawing/2014/main" id="{550DF130-3CB5-4B63-B54D-C06B3AEBBC6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497" name="avatar">
          <a:extLst>
            <a:ext uri="{FF2B5EF4-FFF2-40B4-BE49-F238E27FC236}">
              <a16:creationId xmlns:a16="http://schemas.microsoft.com/office/drawing/2014/main" id="{28708597-7CDA-4B7D-BA2A-300084D2C0B7}"/>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98" name="avatar">
          <a:extLst>
            <a:ext uri="{FF2B5EF4-FFF2-40B4-BE49-F238E27FC236}">
              <a16:creationId xmlns:a16="http://schemas.microsoft.com/office/drawing/2014/main" id="{72A1E737-009C-4ABB-831F-F82E2EC4467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499" name="avatar">
          <a:extLst>
            <a:ext uri="{FF2B5EF4-FFF2-40B4-BE49-F238E27FC236}">
              <a16:creationId xmlns:a16="http://schemas.microsoft.com/office/drawing/2014/main" id="{711E700E-9187-4E6D-AEFD-1B9D9E4501FA}"/>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500" name="avatar">
          <a:extLst>
            <a:ext uri="{FF2B5EF4-FFF2-40B4-BE49-F238E27FC236}">
              <a16:creationId xmlns:a16="http://schemas.microsoft.com/office/drawing/2014/main" id="{C2354AE7-BAC5-4899-BD8D-D5ED40BA319E}"/>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501" name="avatar">
          <a:extLst>
            <a:ext uri="{FF2B5EF4-FFF2-40B4-BE49-F238E27FC236}">
              <a16:creationId xmlns:a16="http://schemas.microsoft.com/office/drawing/2014/main" id="{5BA1DC39-7DF3-4183-8F8A-83B1CDC44C2A}"/>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502" name="avatar">
          <a:extLst>
            <a:ext uri="{FF2B5EF4-FFF2-40B4-BE49-F238E27FC236}">
              <a16:creationId xmlns:a16="http://schemas.microsoft.com/office/drawing/2014/main" id="{17BCAF39-2EA6-4EEB-BCAB-12ACB1E75E9A}"/>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503" name="avatar">
          <a:extLst>
            <a:ext uri="{FF2B5EF4-FFF2-40B4-BE49-F238E27FC236}">
              <a16:creationId xmlns:a16="http://schemas.microsoft.com/office/drawing/2014/main" id="{A284FCF5-3FF0-4655-99AE-A0D04548DDAD}"/>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504" name="avatar">
          <a:extLst>
            <a:ext uri="{FF2B5EF4-FFF2-40B4-BE49-F238E27FC236}">
              <a16:creationId xmlns:a16="http://schemas.microsoft.com/office/drawing/2014/main" id="{34AE1455-B0A1-4BDC-9163-85B660F81A9E}"/>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505" name="avatar">
          <a:extLst>
            <a:ext uri="{FF2B5EF4-FFF2-40B4-BE49-F238E27FC236}">
              <a16:creationId xmlns:a16="http://schemas.microsoft.com/office/drawing/2014/main" id="{507C318D-7936-44B8-8177-4B829C1320C6}"/>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506" name="avatar">
          <a:extLst>
            <a:ext uri="{FF2B5EF4-FFF2-40B4-BE49-F238E27FC236}">
              <a16:creationId xmlns:a16="http://schemas.microsoft.com/office/drawing/2014/main" id="{E55AC041-9EF8-4138-B6CD-35CC8858B05D}"/>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507" name="avatar">
          <a:extLst>
            <a:ext uri="{FF2B5EF4-FFF2-40B4-BE49-F238E27FC236}">
              <a16:creationId xmlns:a16="http://schemas.microsoft.com/office/drawing/2014/main" id="{2D4AAB93-CE6C-4B87-A4F8-4186FA412E06}"/>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508" name="avatar">
          <a:extLst>
            <a:ext uri="{FF2B5EF4-FFF2-40B4-BE49-F238E27FC236}">
              <a16:creationId xmlns:a16="http://schemas.microsoft.com/office/drawing/2014/main" id="{81DBB760-BBCC-4877-8581-3C6E5123CB72}"/>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509" name="avatar">
          <a:extLst>
            <a:ext uri="{FF2B5EF4-FFF2-40B4-BE49-F238E27FC236}">
              <a16:creationId xmlns:a16="http://schemas.microsoft.com/office/drawing/2014/main" id="{2EEBC0AE-FBD0-42A4-9D6C-A20FB1481EBE}"/>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510" name="avatar">
          <a:extLst>
            <a:ext uri="{FF2B5EF4-FFF2-40B4-BE49-F238E27FC236}">
              <a16:creationId xmlns:a16="http://schemas.microsoft.com/office/drawing/2014/main" id="{9D893969-09B7-49A8-A05D-8EECA25129DD}"/>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511" name="avatar">
          <a:extLst>
            <a:ext uri="{FF2B5EF4-FFF2-40B4-BE49-F238E27FC236}">
              <a16:creationId xmlns:a16="http://schemas.microsoft.com/office/drawing/2014/main" id="{1030C6CB-FC0B-4BC9-889A-38227ECB6DB6}"/>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512" name="avatar">
          <a:extLst>
            <a:ext uri="{FF2B5EF4-FFF2-40B4-BE49-F238E27FC236}">
              <a16:creationId xmlns:a16="http://schemas.microsoft.com/office/drawing/2014/main" id="{4E8547CF-91CA-47FE-B375-5C48C568F6A2}"/>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513" name="avatar">
          <a:extLst>
            <a:ext uri="{FF2B5EF4-FFF2-40B4-BE49-F238E27FC236}">
              <a16:creationId xmlns:a16="http://schemas.microsoft.com/office/drawing/2014/main" id="{8B6C3E1C-C20B-466B-93C9-C012850979FC}"/>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514" name="avatar">
          <a:extLst>
            <a:ext uri="{FF2B5EF4-FFF2-40B4-BE49-F238E27FC236}">
              <a16:creationId xmlns:a16="http://schemas.microsoft.com/office/drawing/2014/main" id="{C5CB4001-214A-421C-91A5-B5E86AC98FB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515" name="avatar">
          <a:extLst>
            <a:ext uri="{FF2B5EF4-FFF2-40B4-BE49-F238E27FC236}">
              <a16:creationId xmlns:a16="http://schemas.microsoft.com/office/drawing/2014/main" id="{0492B2BD-44F1-435C-82B6-8E7D80AEC803}"/>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516" name="avatar">
          <a:extLst>
            <a:ext uri="{FF2B5EF4-FFF2-40B4-BE49-F238E27FC236}">
              <a16:creationId xmlns:a16="http://schemas.microsoft.com/office/drawing/2014/main" id="{2DE167A6-2D86-4119-B6EB-3FB44D35E256}"/>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517" name="avatar">
          <a:extLst>
            <a:ext uri="{FF2B5EF4-FFF2-40B4-BE49-F238E27FC236}">
              <a16:creationId xmlns:a16="http://schemas.microsoft.com/office/drawing/2014/main" id="{2106E23E-32C5-4B99-9829-E02FF9C79565}"/>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518" name="avatar">
          <a:extLst>
            <a:ext uri="{FF2B5EF4-FFF2-40B4-BE49-F238E27FC236}">
              <a16:creationId xmlns:a16="http://schemas.microsoft.com/office/drawing/2014/main" id="{93BA1BC4-4BC8-4B27-B8AA-79936A22615B}"/>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519" name="avatar">
          <a:extLst>
            <a:ext uri="{FF2B5EF4-FFF2-40B4-BE49-F238E27FC236}">
              <a16:creationId xmlns:a16="http://schemas.microsoft.com/office/drawing/2014/main" id="{5817FBD7-E6F0-4593-B928-36FD8F917BB2}"/>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520" name="avatar">
          <a:extLst>
            <a:ext uri="{FF2B5EF4-FFF2-40B4-BE49-F238E27FC236}">
              <a16:creationId xmlns:a16="http://schemas.microsoft.com/office/drawing/2014/main" id="{12371301-F0AA-4176-A1A6-420FAF8F8C34}"/>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521" name="avatar">
          <a:extLst>
            <a:ext uri="{FF2B5EF4-FFF2-40B4-BE49-F238E27FC236}">
              <a16:creationId xmlns:a16="http://schemas.microsoft.com/office/drawing/2014/main" id="{00F5C81E-952E-4864-BCAD-1DD52EFFC1CB}"/>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522" name="avatar">
          <a:extLst>
            <a:ext uri="{FF2B5EF4-FFF2-40B4-BE49-F238E27FC236}">
              <a16:creationId xmlns:a16="http://schemas.microsoft.com/office/drawing/2014/main" id="{460060DA-E8DE-4D10-8738-8F3D34258A91}"/>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523" name="avatar">
          <a:extLst>
            <a:ext uri="{FF2B5EF4-FFF2-40B4-BE49-F238E27FC236}">
              <a16:creationId xmlns:a16="http://schemas.microsoft.com/office/drawing/2014/main" id="{01711AC8-5FC0-4C73-9854-1A713CB8BEBA}"/>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524" name="avatar">
          <a:extLst>
            <a:ext uri="{FF2B5EF4-FFF2-40B4-BE49-F238E27FC236}">
              <a16:creationId xmlns:a16="http://schemas.microsoft.com/office/drawing/2014/main" id="{ABEC8EF1-444C-4B7C-84CF-25F3C2D27B8A}"/>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525" name="avatar">
          <a:extLst>
            <a:ext uri="{FF2B5EF4-FFF2-40B4-BE49-F238E27FC236}">
              <a16:creationId xmlns:a16="http://schemas.microsoft.com/office/drawing/2014/main" id="{FE03D63B-F36B-404C-BB07-8097DAA32430}"/>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526" name="avatar">
          <a:extLst>
            <a:ext uri="{FF2B5EF4-FFF2-40B4-BE49-F238E27FC236}">
              <a16:creationId xmlns:a16="http://schemas.microsoft.com/office/drawing/2014/main" id="{5B1CF365-FA8A-45A1-8AEE-4CF721E10F9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527" name="avatar">
          <a:extLst>
            <a:ext uri="{FF2B5EF4-FFF2-40B4-BE49-F238E27FC236}">
              <a16:creationId xmlns:a16="http://schemas.microsoft.com/office/drawing/2014/main" id="{1550F65F-534E-4A15-B767-2DFE46296F74}"/>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528" name="avatar">
          <a:extLst>
            <a:ext uri="{FF2B5EF4-FFF2-40B4-BE49-F238E27FC236}">
              <a16:creationId xmlns:a16="http://schemas.microsoft.com/office/drawing/2014/main" id="{63077775-294D-4E16-AF18-41D7BB455EAC}"/>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529" name="avatar">
          <a:extLst>
            <a:ext uri="{FF2B5EF4-FFF2-40B4-BE49-F238E27FC236}">
              <a16:creationId xmlns:a16="http://schemas.microsoft.com/office/drawing/2014/main" id="{BA97DB8B-A2C0-4181-8D93-A85256756BC7}"/>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530" name="avatar">
          <a:extLst>
            <a:ext uri="{FF2B5EF4-FFF2-40B4-BE49-F238E27FC236}">
              <a16:creationId xmlns:a16="http://schemas.microsoft.com/office/drawing/2014/main" id="{AFBC9408-D540-495D-A8AC-E447C9CF3D1B}"/>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531" name="avatar">
          <a:extLst>
            <a:ext uri="{FF2B5EF4-FFF2-40B4-BE49-F238E27FC236}">
              <a16:creationId xmlns:a16="http://schemas.microsoft.com/office/drawing/2014/main" id="{41C06826-9FE6-40B1-9756-CE80D288FCB2}"/>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532" name="avatar">
          <a:extLst>
            <a:ext uri="{FF2B5EF4-FFF2-40B4-BE49-F238E27FC236}">
              <a16:creationId xmlns:a16="http://schemas.microsoft.com/office/drawing/2014/main" id="{BC166F9A-4F54-4457-BB86-E0E97E0D43CA}"/>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533" name="avatar">
          <a:extLst>
            <a:ext uri="{FF2B5EF4-FFF2-40B4-BE49-F238E27FC236}">
              <a16:creationId xmlns:a16="http://schemas.microsoft.com/office/drawing/2014/main" id="{D5704A49-E5EA-4D56-A133-0D6F89AA2677}"/>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534" name="avatar">
          <a:extLst>
            <a:ext uri="{FF2B5EF4-FFF2-40B4-BE49-F238E27FC236}">
              <a16:creationId xmlns:a16="http://schemas.microsoft.com/office/drawing/2014/main" id="{A4B1E4CF-A88F-46DD-9DB3-EC6C483DC91C}"/>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535" name="avatar">
          <a:extLst>
            <a:ext uri="{FF2B5EF4-FFF2-40B4-BE49-F238E27FC236}">
              <a16:creationId xmlns:a16="http://schemas.microsoft.com/office/drawing/2014/main" id="{7C725AEF-C0F1-4CC2-8560-8082A2F98CCA}"/>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536" name="avatar">
          <a:extLst>
            <a:ext uri="{FF2B5EF4-FFF2-40B4-BE49-F238E27FC236}">
              <a16:creationId xmlns:a16="http://schemas.microsoft.com/office/drawing/2014/main" id="{B51488E3-AD1F-43D7-A5A7-87AB5CF3D9E8}"/>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128</xdr:row>
      <xdr:rowOff>0</xdr:rowOff>
    </xdr:from>
    <xdr:to>
      <xdr:col>1</xdr:col>
      <xdr:colOff>304800</xdr:colOff>
      <xdr:row>129</xdr:row>
      <xdr:rowOff>117158</xdr:rowOff>
    </xdr:to>
    <xdr:sp macro="" textlink="">
      <xdr:nvSpPr>
        <xdr:cNvPr id="68537" name="avatar">
          <a:extLst>
            <a:ext uri="{FF2B5EF4-FFF2-40B4-BE49-F238E27FC236}">
              <a16:creationId xmlns:a16="http://schemas.microsoft.com/office/drawing/2014/main" id="{08198399-C9F6-42D3-B492-F0C75C759EC5}"/>
            </a:ext>
          </a:extLst>
        </xdr:cNvPr>
        <xdr:cNvSpPr>
          <a:spLocks noChangeAspect="1" noChangeArrowheads="1"/>
        </xdr:cNvSpPr>
      </xdr:nvSpPr>
      <xdr:spPr bwMode="auto">
        <a:xfrm>
          <a:off x="4695825" y="1143000"/>
          <a:ext cx="304800" cy="28352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128</xdr:row>
      <xdr:rowOff>0</xdr:rowOff>
    </xdr:from>
    <xdr:to>
      <xdr:col>0</xdr:col>
      <xdr:colOff>304800</xdr:colOff>
      <xdr:row>129</xdr:row>
      <xdr:rowOff>118427</xdr:rowOff>
    </xdr:to>
    <xdr:sp macro="" textlink="">
      <xdr:nvSpPr>
        <xdr:cNvPr id="68538" name="avatar">
          <a:extLst>
            <a:ext uri="{FF2B5EF4-FFF2-40B4-BE49-F238E27FC236}">
              <a16:creationId xmlns:a16="http://schemas.microsoft.com/office/drawing/2014/main" id="{D092CF22-FBF7-4B07-8999-1E7C5001FA38}"/>
            </a:ext>
          </a:extLst>
        </xdr:cNvPr>
        <xdr:cNvSpPr>
          <a:spLocks noChangeAspect="1" noChangeArrowheads="1"/>
        </xdr:cNvSpPr>
      </xdr:nvSpPr>
      <xdr:spPr bwMode="auto">
        <a:xfrm>
          <a:off x="0" y="1143000"/>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128</xdr:row>
      <xdr:rowOff>0</xdr:rowOff>
    </xdr:from>
    <xdr:ext cx="304800" cy="304701"/>
    <xdr:sp macro="" textlink="">
      <xdr:nvSpPr>
        <xdr:cNvPr id="68539" name="avatar">
          <a:extLst>
            <a:ext uri="{FF2B5EF4-FFF2-40B4-BE49-F238E27FC236}">
              <a16:creationId xmlns:a16="http://schemas.microsoft.com/office/drawing/2014/main" id="{CA1BFAFC-ACC8-4310-B6E1-24785D55D3FB}"/>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128</xdr:row>
      <xdr:rowOff>0</xdr:rowOff>
    </xdr:from>
    <xdr:to>
      <xdr:col>1</xdr:col>
      <xdr:colOff>304800</xdr:colOff>
      <xdr:row>129</xdr:row>
      <xdr:rowOff>118427</xdr:rowOff>
    </xdr:to>
    <xdr:sp macro="" textlink="">
      <xdr:nvSpPr>
        <xdr:cNvPr id="68540" name="avatar">
          <a:extLst>
            <a:ext uri="{FF2B5EF4-FFF2-40B4-BE49-F238E27FC236}">
              <a16:creationId xmlns:a16="http://schemas.microsoft.com/office/drawing/2014/main" id="{67CEAA3F-FE63-4636-82D0-E1FFF80A830A}"/>
            </a:ext>
          </a:extLst>
        </xdr:cNvPr>
        <xdr:cNvSpPr>
          <a:spLocks noChangeAspect="1" noChangeArrowheads="1"/>
        </xdr:cNvSpPr>
      </xdr:nvSpPr>
      <xdr:spPr bwMode="auto">
        <a:xfrm>
          <a:off x="4695825" y="1143000"/>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128</xdr:row>
      <xdr:rowOff>0</xdr:rowOff>
    </xdr:from>
    <xdr:to>
      <xdr:col>0</xdr:col>
      <xdr:colOff>304800</xdr:colOff>
      <xdr:row>129</xdr:row>
      <xdr:rowOff>118427</xdr:rowOff>
    </xdr:to>
    <xdr:sp macro="" textlink="">
      <xdr:nvSpPr>
        <xdr:cNvPr id="68541" name="avatar">
          <a:extLst>
            <a:ext uri="{FF2B5EF4-FFF2-40B4-BE49-F238E27FC236}">
              <a16:creationId xmlns:a16="http://schemas.microsoft.com/office/drawing/2014/main" id="{D0DE8DC3-A873-4F7D-988B-BBDE428EF338}"/>
            </a:ext>
          </a:extLst>
        </xdr:cNvPr>
        <xdr:cNvSpPr>
          <a:spLocks noChangeAspect="1" noChangeArrowheads="1"/>
        </xdr:cNvSpPr>
      </xdr:nvSpPr>
      <xdr:spPr bwMode="auto">
        <a:xfrm>
          <a:off x="0" y="1143000"/>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128</xdr:row>
      <xdr:rowOff>0</xdr:rowOff>
    </xdr:from>
    <xdr:ext cx="304800" cy="295274"/>
    <xdr:sp macro="" textlink="">
      <xdr:nvSpPr>
        <xdr:cNvPr id="68542" name="avatar">
          <a:extLst>
            <a:ext uri="{FF2B5EF4-FFF2-40B4-BE49-F238E27FC236}">
              <a16:creationId xmlns:a16="http://schemas.microsoft.com/office/drawing/2014/main" id="{4439D329-74A9-4A39-9038-B1324C06B686}"/>
            </a:ext>
          </a:extLst>
        </xdr:cNvPr>
        <xdr:cNvSpPr>
          <a:spLocks noChangeAspect="1" noChangeArrowheads="1"/>
        </xdr:cNvSpPr>
      </xdr:nvSpPr>
      <xdr:spPr bwMode="auto">
        <a:xfrm>
          <a:off x="4695825"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543" name="avatar">
          <a:extLst>
            <a:ext uri="{FF2B5EF4-FFF2-40B4-BE49-F238E27FC236}">
              <a16:creationId xmlns:a16="http://schemas.microsoft.com/office/drawing/2014/main" id="{E1F0748F-AF63-45C3-BD1F-9001008A1546}"/>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128</xdr:row>
      <xdr:rowOff>0</xdr:rowOff>
    </xdr:from>
    <xdr:to>
      <xdr:col>1</xdr:col>
      <xdr:colOff>304800</xdr:colOff>
      <xdr:row>129</xdr:row>
      <xdr:rowOff>117186</xdr:rowOff>
    </xdr:to>
    <xdr:sp macro="" textlink="">
      <xdr:nvSpPr>
        <xdr:cNvPr id="68544" name="avatar">
          <a:extLst>
            <a:ext uri="{FF2B5EF4-FFF2-40B4-BE49-F238E27FC236}">
              <a16:creationId xmlns:a16="http://schemas.microsoft.com/office/drawing/2014/main" id="{ED27A1D6-64B4-45D8-97A6-761435D02B2B}"/>
            </a:ext>
          </a:extLst>
        </xdr:cNvPr>
        <xdr:cNvSpPr>
          <a:spLocks noChangeAspect="1" noChangeArrowheads="1"/>
        </xdr:cNvSpPr>
      </xdr:nvSpPr>
      <xdr:spPr bwMode="auto">
        <a:xfrm>
          <a:off x="4695825" y="1143000"/>
          <a:ext cx="304800" cy="28355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128</xdr:row>
      <xdr:rowOff>0</xdr:rowOff>
    </xdr:from>
    <xdr:to>
      <xdr:col>0</xdr:col>
      <xdr:colOff>304800</xdr:colOff>
      <xdr:row>129</xdr:row>
      <xdr:rowOff>118427</xdr:rowOff>
    </xdr:to>
    <xdr:sp macro="" textlink="">
      <xdr:nvSpPr>
        <xdr:cNvPr id="68545" name="avatar">
          <a:extLst>
            <a:ext uri="{FF2B5EF4-FFF2-40B4-BE49-F238E27FC236}">
              <a16:creationId xmlns:a16="http://schemas.microsoft.com/office/drawing/2014/main" id="{A00AC48A-D59C-4312-9058-C95B749E30B5}"/>
            </a:ext>
          </a:extLst>
        </xdr:cNvPr>
        <xdr:cNvSpPr>
          <a:spLocks noChangeAspect="1" noChangeArrowheads="1"/>
        </xdr:cNvSpPr>
      </xdr:nvSpPr>
      <xdr:spPr bwMode="auto">
        <a:xfrm>
          <a:off x="0" y="1143000"/>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128</xdr:row>
      <xdr:rowOff>0</xdr:rowOff>
    </xdr:from>
    <xdr:ext cx="304800" cy="304701"/>
    <xdr:sp macro="" textlink="">
      <xdr:nvSpPr>
        <xdr:cNvPr id="68546" name="avatar">
          <a:extLst>
            <a:ext uri="{FF2B5EF4-FFF2-40B4-BE49-F238E27FC236}">
              <a16:creationId xmlns:a16="http://schemas.microsoft.com/office/drawing/2014/main" id="{53006BA5-B7D4-4F1F-BD65-03E8456E819F}"/>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128</xdr:row>
      <xdr:rowOff>0</xdr:rowOff>
    </xdr:from>
    <xdr:to>
      <xdr:col>1</xdr:col>
      <xdr:colOff>304800</xdr:colOff>
      <xdr:row>129</xdr:row>
      <xdr:rowOff>147666</xdr:rowOff>
    </xdr:to>
    <xdr:sp macro="" textlink="">
      <xdr:nvSpPr>
        <xdr:cNvPr id="68547" name="avatar">
          <a:extLst>
            <a:ext uri="{FF2B5EF4-FFF2-40B4-BE49-F238E27FC236}">
              <a16:creationId xmlns:a16="http://schemas.microsoft.com/office/drawing/2014/main" id="{5083B261-2DC5-41CB-8A67-AE42BD455712}"/>
            </a:ext>
          </a:extLst>
        </xdr:cNvPr>
        <xdr:cNvSpPr>
          <a:spLocks noChangeAspect="1" noChangeArrowheads="1"/>
        </xdr:cNvSpPr>
      </xdr:nvSpPr>
      <xdr:spPr bwMode="auto">
        <a:xfrm>
          <a:off x="4695825" y="1143000"/>
          <a:ext cx="304800" cy="30705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128</xdr:row>
      <xdr:rowOff>0</xdr:rowOff>
    </xdr:from>
    <xdr:to>
      <xdr:col>0</xdr:col>
      <xdr:colOff>304800</xdr:colOff>
      <xdr:row>129</xdr:row>
      <xdr:rowOff>117792</xdr:rowOff>
    </xdr:to>
    <xdr:sp macro="" textlink="">
      <xdr:nvSpPr>
        <xdr:cNvPr id="68548" name="avatar">
          <a:extLst>
            <a:ext uri="{FF2B5EF4-FFF2-40B4-BE49-F238E27FC236}">
              <a16:creationId xmlns:a16="http://schemas.microsoft.com/office/drawing/2014/main" id="{CE06B907-F6EA-47A9-93C4-5320C6A0A5F6}"/>
            </a:ext>
          </a:extLst>
        </xdr:cNvPr>
        <xdr:cNvSpPr>
          <a:spLocks noChangeAspect="1" noChangeArrowheads="1"/>
        </xdr:cNvSpPr>
      </xdr:nvSpPr>
      <xdr:spPr bwMode="auto">
        <a:xfrm>
          <a:off x="0" y="1143000"/>
          <a:ext cx="304800" cy="28416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128</xdr:row>
      <xdr:rowOff>0</xdr:rowOff>
    </xdr:from>
    <xdr:ext cx="304800" cy="304701"/>
    <xdr:sp macro="" textlink="">
      <xdr:nvSpPr>
        <xdr:cNvPr id="68549" name="avatar">
          <a:extLst>
            <a:ext uri="{FF2B5EF4-FFF2-40B4-BE49-F238E27FC236}">
              <a16:creationId xmlns:a16="http://schemas.microsoft.com/office/drawing/2014/main" id="{ED47EEFE-AAD3-4F93-994E-C852A4985575}"/>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128</xdr:row>
      <xdr:rowOff>0</xdr:rowOff>
    </xdr:from>
    <xdr:to>
      <xdr:col>1</xdr:col>
      <xdr:colOff>304800</xdr:colOff>
      <xdr:row>129</xdr:row>
      <xdr:rowOff>149225</xdr:rowOff>
    </xdr:to>
    <xdr:sp macro="" textlink="">
      <xdr:nvSpPr>
        <xdr:cNvPr id="68550" name="avatar">
          <a:extLst>
            <a:ext uri="{FF2B5EF4-FFF2-40B4-BE49-F238E27FC236}">
              <a16:creationId xmlns:a16="http://schemas.microsoft.com/office/drawing/2014/main" id="{F9FF3B58-4AC8-40C2-9DFA-CE437D2F7F2A}"/>
            </a:ext>
          </a:extLst>
        </xdr:cNvPr>
        <xdr:cNvSpPr>
          <a:spLocks noChangeAspect="1" noChangeArrowheads="1"/>
        </xdr:cNvSpPr>
      </xdr:nvSpPr>
      <xdr:spPr bwMode="auto">
        <a:xfrm>
          <a:off x="4695825" y="1143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128</xdr:row>
      <xdr:rowOff>0</xdr:rowOff>
    </xdr:from>
    <xdr:to>
      <xdr:col>0</xdr:col>
      <xdr:colOff>304800</xdr:colOff>
      <xdr:row>129</xdr:row>
      <xdr:rowOff>149224</xdr:rowOff>
    </xdr:to>
    <xdr:sp macro="" textlink="">
      <xdr:nvSpPr>
        <xdr:cNvPr id="68551" name="avatar">
          <a:extLst>
            <a:ext uri="{FF2B5EF4-FFF2-40B4-BE49-F238E27FC236}">
              <a16:creationId xmlns:a16="http://schemas.microsoft.com/office/drawing/2014/main" id="{8A1CD187-4C32-4B4F-993E-A8D9D0E73C43}"/>
            </a:ext>
          </a:extLst>
        </xdr:cNvPr>
        <xdr:cNvSpPr>
          <a:spLocks noChangeAspect="1" noChangeArrowheads="1"/>
        </xdr:cNvSpPr>
      </xdr:nvSpPr>
      <xdr:spPr bwMode="auto">
        <a:xfrm>
          <a:off x="0" y="1143000"/>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128</xdr:row>
      <xdr:rowOff>0</xdr:rowOff>
    </xdr:from>
    <xdr:ext cx="304800" cy="304701"/>
    <xdr:sp macro="" textlink="">
      <xdr:nvSpPr>
        <xdr:cNvPr id="68552" name="avatar">
          <a:extLst>
            <a:ext uri="{FF2B5EF4-FFF2-40B4-BE49-F238E27FC236}">
              <a16:creationId xmlns:a16="http://schemas.microsoft.com/office/drawing/2014/main" id="{AD78842A-B6AE-48CA-BF74-6B22247C6D41}"/>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128</xdr:row>
      <xdr:rowOff>0</xdr:rowOff>
    </xdr:from>
    <xdr:to>
      <xdr:col>1</xdr:col>
      <xdr:colOff>304800</xdr:colOff>
      <xdr:row>129</xdr:row>
      <xdr:rowOff>148589</xdr:rowOff>
    </xdr:to>
    <xdr:sp macro="" textlink="">
      <xdr:nvSpPr>
        <xdr:cNvPr id="68553" name="avatar">
          <a:extLst>
            <a:ext uri="{FF2B5EF4-FFF2-40B4-BE49-F238E27FC236}">
              <a16:creationId xmlns:a16="http://schemas.microsoft.com/office/drawing/2014/main" id="{6D9A29AC-4DB7-4DFC-B7FC-85580C9C5F14}"/>
            </a:ext>
          </a:extLst>
        </xdr:cNvPr>
        <xdr:cNvSpPr>
          <a:spLocks noChangeAspect="1" noChangeArrowheads="1"/>
        </xdr:cNvSpPr>
      </xdr:nvSpPr>
      <xdr:spPr bwMode="auto">
        <a:xfrm>
          <a:off x="4695825" y="1143000"/>
          <a:ext cx="304800" cy="3079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128</xdr:row>
      <xdr:rowOff>0</xdr:rowOff>
    </xdr:from>
    <xdr:to>
      <xdr:col>0</xdr:col>
      <xdr:colOff>304800</xdr:colOff>
      <xdr:row>129</xdr:row>
      <xdr:rowOff>148589</xdr:rowOff>
    </xdr:to>
    <xdr:sp macro="" textlink="">
      <xdr:nvSpPr>
        <xdr:cNvPr id="68554" name="avatar">
          <a:extLst>
            <a:ext uri="{FF2B5EF4-FFF2-40B4-BE49-F238E27FC236}">
              <a16:creationId xmlns:a16="http://schemas.microsoft.com/office/drawing/2014/main" id="{9D2670C3-EB14-48ED-89B0-08ED8D09B895}"/>
            </a:ext>
          </a:extLst>
        </xdr:cNvPr>
        <xdr:cNvSpPr>
          <a:spLocks noChangeAspect="1" noChangeArrowheads="1"/>
        </xdr:cNvSpPr>
      </xdr:nvSpPr>
      <xdr:spPr bwMode="auto">
        <a:xfrm>
          <a:off x="0" y="1143000"/>
          <a:ext cx="304800" cy="3079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128</xdr:row>
      <xdr:rowOff>0</xdr:rowOff>
    </xdr:from>
    <xdr:ext cx="304800" cy="295274"/>
    <xdr:sp macro="" textlink="">
      <xdr:nvSpPr>
        <xdr:cNvPr id="68555" name="avatar">
          <a:extLst>
            <a:ext uri="{FF2B5EF4-FFF2-40B4-BE49-F238E27FC236}">
              <a16:creationId xmlns:a16="http://schemas.microsoft.com/office/drawing/2014/main" id="{C79912ED-4288-4005-BBF8-6B1304192552}"/>
            </a:ext>
          </a:extLst>
        </xdr:cNvPr>
        <xdr:cNvSpPr>
          <a:spLocks noChangeAspect="1" noChangeArrowheads="1"/>
        </xdr:cNvSpPr>
      </xdr:nvSpPr>
      <xdr:spPr bwMode="auto">
        <a:xfrm>
          <a:off x="4695825"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556" name="avatar">
          <a:extLst>
            <a:ext uri="{FF2B5EF4-FFF2-40B4-BE49-F238E27FC236}">
              <a16:creationId xmlns:a16="http://schemas.microsoft.com/office/drawing/2014/main" id="{8156323A-4B5A-48BF-BCA7-AC4A1D5A4983}"/>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128</xdr:row>
      <xdr:rowOff>0</xdr:rowOff>
    </xdr:from>
    <xdr:to>
      <xdr:col>1</xdr:col>
      <xdr:colOff>304800</xdr:colOff>
      <xdr:row>129</xdr:row>
      <xdr:rowOff>153698</xdr:rowOff>
    </xdr:to>
    <xdr:sp macro="" textlink="">
      <xdr:nvSpPr>
        <xdr:cNvPr id="68557" name="avatar">
          <a:extLst>
            <a:ext uri="{FF2B5EF4-FFF2-40B4-BE49-F238E27FC236}">
              <a16:creationId xmlns:a16="http://schemas.microsoft.com/office/drawing/2014/main" id="{FE5E192E-52D0-4724-80C5-2B34F2D7FC11}"/>
            </a:ext>
          </a:extLst>
        </xdr:cNvPr>
        <xdr:cNvSpPr>
          <a:spLocks noChangeAspect="1" noChangeArrowheads="1"/>
        </xdr:cNvSpPr>
      </xdr:nvSpPr>
      <xdr:spPr bwMode="auto">
        <a:xfrm>
          <a:off x="4695825" y="1143000"/>
          <a:ext cx="304800" cy="31562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128</xdr:row>
      <xdr:rowOff>0</xdr:rowOff>
    </xdr:from>
    <xdr:to>
      <xdr:col>0</xdr:col>
      <xdr:colOff>304800</xdr:colOff>
      <xdr:row>129</xdr:row>
      <xdr:rowOff>149224</xdr:rowOff>
    </xdr:to>
    <xdr:sp macro="" textlink="">
      <xdr:nvSpPr>
        <xdr:cNvPr id="68558" name="avatar">
          <a:extLst>
            <a:ext uri="{FF2B5EF4-FFF2-40B4-BE49-F238E27FC236}">
              <a16:creationId xmlns:a16="http://schemas.microsoft.com/office/drawing/2014/main" id="{AAD267A1-38B9-4A84-BF5E-CECFBCE5DD14}"/>
            </a:ext>
          </a:extLst>
        </xdr:cNvPr>
        <xdr:cNvSpPr>
          <a:spLocks noChangeAspect="1" noChangeArrowheads="1"/>
        </xdr:cNvSpPr>
      </xdr:nvSpPr>
      <xdr:spPr bwMode="auto">
        <a:xfrm>
          <a:off x="0" y="1143000"/>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128</xdr:row>
      <xdr:rowOff>0</xdr:rowOff>
    </xdr:from>
    <xdr:ext cx="304800" cy="304701"/>
    <xdr:sp macro="" textlink="">
      <xdr:nvSpPr>
        <xdr:cNvPr id="68559" name="avatar">
          <a:extLst>
            <a:ext uri="{FF2B5EF4-FFF2-40B4-BE49-F238E27FC236}">
              <a16:creationId xmlns:a16="http://schemas.microsoft.com/office/drawing/2014/main" id="{2965D4DA-5627-43DB-A9A6-9378C6FBE23F}"/>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128</xdr:row>
      <xdr:rowOff>0</xdr:rowOff>
    </xdr:from>
    <xdr:to>
      <xdr:col>1</xdr:col>
      <xdr:colOff>304800</xdr:colOff>
      <xdr:row>130</xdr:row>
      <xdr:rowOff>0</xdr:rowOff>
    </xdr:to>
    <xdr:sp macro="" textlink="">
      <xdr:nvSpPr>
        <xdr:cNvPr id="68560" name="avatar">
          <a:extLst>
            <a:ext uri="{FF2B5EF4-FFF2-40B4-BE49-F238E27FC236}">
              <a16:creationId xmlns:a16="http://schemas.microsoft.com/office/drawing/2014/main" id="{508C6749-1F3E-4AB0-B18B-A0AA5C384C88}"/>
            </a:ext>
          </a:extLst>
        </xdr:cNvPr>
        <xdr:cNvSpPr>
          <a:spLocks noChangeAspect="1" noChangeArrowheads="1"/>
        </xdr:cNvSpPr>
      </xdr:nvSpPr>
      <xdr:spPr bwMode="auto">
        <a:xfrm>
          <a:off x="4695825" y="1143000"/>
          <a:ext cx="30480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128</xdr:row>
      <xdr:rowOff>0</xdr:rowOff>
    </xdr:from>
    <xdr:to>
      <xdr:col>0</xdr:col>
      <xdr:colOff>304800</xdr:colOff>
      <xdr:row>129</xdr:row>
      <xdr:rowOff>149224</xdr:rowOff>
    </xdr:to>
    <xdr:sp macro="" textlink="">
      <xdr:nvSpPr>
        <xdr:cNvPr id="68561" name="avatar">
          <a:extLst>
            <a:ext uri="{FF2B5EF4-FFF2-40B4-BE49-F238E27FC236}">
              <a16:creationId xmlns:a16="http://schemas.microsoft.com/office/drawing/2014/main" id="{4F3F802A-27A3-49FA-B496-5B5EF37D9948}"/>
            </a:ext>
          </a:extLst>
        </xdr:cNvPr>
        <xdr:cNvSpPr>
          <a:spLocks noChangeAspect="1" noChangeArrowheads="1"/>
        </xdr:cNvSpPr>
      </xdr:nvSpPr>
      <xdr:spPr bwMode="auto">
        <a:xfrm>
          <a:off x="0" y="1143000"/>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128</xdr:row>
      <xdr:rowOff>0</xdr:rowOff>
    </xdr:from>
    <xdr:ext cx="304800" cy="304701"/>
    <xdr:sp macro="" textlink="">
      <xdr:nvSpPr>
        <xdr:cNvPr id="68562" name="avatar">
          <a:extLst>
            <a:ext uri="{FF2B5EF4-FFF2-40B4-BE49-F238E27FC236}">
              <a16:creationId xmlns:a16="http://schemas.microsoft.com/office/drawing/2014/main" id="{8C3E30F9-06E4-41B5-9FCD-871265AF9DC5}"/>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563" name="avatar">
          <a:extLst>
            <a:ext uri="{FF2B5EF4-FFF2-40B4-BE49-F238E27FC236}">
              <a16:creationId xmlns:a16="http://schemas.microsoft.com/office/drawing/2014/main" id="{DDB720B2-103B-4DC5-860C-1E4300FDE39D}"/>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564" name="avatar">
          <a:extLst>
            <a:ext uri="{FF2B5EF4-FFF2-40B4-BE49-F238E27FC236}">
              <a16:creationId xmlns:a16="http://schemas.microsoft.com/office/drawing/2014/main" id="{ABEC50FC-6384-4A21-813E-C8D0A96A2690}"/>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565" name="avatar">
          <a:extLst>
            <a:ext uri="{FF2B5EF4-FFF2-40B4-BE49-F238E27FC236}">
              <a16:creationId xmlns:a16="http://schemas.microsoft.com/office/drawing/2014/main" id="{F7999CE0-E6CB-473A-8D1D-C268C4E40124}"/>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566" name="avatar">
          <a:extLst>
            <a:ext uri="{FF2B5EF4-FFF2-40B4-BE49-F238E27FC236}">
              <a16:creationId xmlns:a16="http://schemas.microsoft.com/office/drawing/2014/main" id="{3A797471-AA25-422F-889B-E7FC07DA6498}"/>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567" name="avatar">
          <a:extLst>
            <a:ext uri="{FF2B5EF4-FFF2-40B4-BE49-F238E27FC236}">
              <a16:creationId xmlns:a16="http://schemas.microsoft.com/office/drawing/2014/main" id="{F712D2DC-C00D-4129-8C39-6B3A502483C3}"/>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568" name="avatar">
          <a:extLst>
            <a:ext uri="{FF2B5EF4-FFF2-40B4-BE49-F238E27FC236}">
              <a16:creationId xmlns:a16="http://schemas.microsoft.com/office/drawing/2014/main" id="{BFC10DD3-7BD3-4297-8C7F-1A6A9ED99F91}"/>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569" name="avatar">
          <a:extLst>
            <a:ext uri="{FF2B5EF4-FFF2-40B4-BE49-F238E27FC236}">
              <a16:creationId xmlns:a16="http://schemas.microsoft.com/office/drawing/2014/main" id="{BA3007DC-B1AE-4916-A4E3-AC27CAD2A49D}"/>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570" name="avatar">
          <a:extLst>
            <a:ext uri="{FF2B5EF4-FFF2-40B4-BE49-F238E27FC236}">
              <a16:creationId xmlns:a16="http://schemas.microsoft.com/office/drawing/2014/main" id="{BF94FC99-7C9E-4568-9709-77B79D77FFDA}"/>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571" name="avatar">
          <a:extLst>
            <a:ext uri="{FF2B5EF4-FFF2-40B4-BE49-F238E27FC236}">
              <a16:creationId xmlns:a16="http://schemas.microsoft.com/office/drawing/2014/main" id="{D2B0188E-CA7B-4A4F-827F-1E7ABA39BFFC}"/>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572" name="avatar">
          <a:extLst>
            <a:ext uri="{FF2B5EF4-FFF2-40B4-BE49-F238E27FC236}">
              <a16:creationId xmlns:a16="http://schemas.microsoft.com/office/drawing/2014/main" id="{527C592F-3622-46F5-9FB0-BDC143D81E38}"/>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573" name="avatar">
          <a:extLst>
            <a:ext uri="{FF2B5EF4-FFF2-40B4-BE49-F238E27FC236}">
              <a16:creationId xmlns:a16="http://schemas.microsoft.com/office/drawing/2014/main" id="{8B5EA52D-64B6-4D7E-97D2-1B37A69AC8F2}"/>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574" name="avatar">
          <a:extLst>
            <a:ext uri="{FF2B5EF4-FFF2-40B4-BE49-F238E27FC236}">
              <a16:creationId xmlns:a16="http://schemas.microsoft.com/office/drawing/2014/main" id="{BFCA8336-8357-4B9A-BF4A-5830336D4596}"/>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575" name="avatar">
          <a:extLst>
            <a:ext uri="{FF2B5EF4-FFF2-40B4-BE49-F238E27FC236}">
              <a16:creationId xmlns:a16="http://schemas.microsoft.com/office/drawing/2014/main" id="{368823B4-2BCF-4F8F-B21D-7B36974BF88A}"/>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576" name="avatar">
          <a:extLst>
            <a:ext uri="{FF2B5EF4-FFF2-40B4-BE49-F238E27FC236}">
              <a16:creationId xmlns:a16="http://schemas.microsoft.com/office/drawing/2014/main" id="{8B8A174E-7613-4E44-98CE-A0B2FE7501E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577" name="avatar">
          <a:extLst>
            <a:ext uri="{FF2B5EF4-FFF2-40B4-BE49-F238E27FC236}">
              <a16:creationId xmlns:a16="http://schemas.microsoft.com/office/drawing/2014/main" id="{45604D60-72A4-48D0-A913-295939BC3133}"/>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578" name="avatar">
          <a:extLst>
            <a:ext uri="{FF2B5EF4-FFF2-40B4-BE49-F238E27FC236}">
              <a16:creationId xmlns:a16="http://schemas.microsoft.com/office/drawing/2014/main" id="{B866F4BC-FC6F-45A6-979D-FEA6251F3F4F}"/>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579" name="avatar">
          <a:extLst>
            <a:ext uri="{FF2B5EF4-FFF2-40B4-BE49-F238E27FC236}">
              <a16:creationId xmlns:a16="http://schemas.microsoft.com/office/drawing/2014/main" id="{97C47B0E-522A-4ED5-B409-DD46BE72B6AC}"/>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580" name="avatar">
          <a:extLst>
            <a:ext uri="{FF2B5EF4-FFF2-40B4-BE49-F238E27FC236}">
              <a16:creationId xmlns:a16="http://schemas.microsoft.com/office/drawing/2014/main" id="{82F825CA-491A-42B2-9EC7-D0D39F95F4F0}"/>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581" name="avatar">
          <a:extLst>
            <a:ext uri="{FF2B5EF4-FFF2-40B4-BE49-F238E27FC236}">
              <a16:creationId xmlns:a16="http://schemas.microsoft.com/office/drawing/2014/main" id="{E9EFE9AD-3B76-427C-BAAA-1C438A10530A}"/>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582" name="avatar">
          <a:extLst>
            <a:ext uri="{FF2B5EF4-FFF2-40B4-BE49-F238E27FC236}">
              <a16:creationId xmlns:a16="http://schemas.microsoft.com/office/drawing/2014/main" id="{3FE5D185-2482-4EB2-A230-B9835CA41688}"/>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583" name="avatar">
          <a:extLst>
            <a:ext uri="{FF2B5EF4-FFF2-40B4-BE49-F238E27FC236}">
              <a16:creationId xmlns:a16="http://schemas.microsoft.com/office/drawing/2014/main" id="{7832F0D7-E97F-47DF-BD68-CFE4ABD72F44}"/>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584" name="avatar">
          <a:extLst>
            <a:ext uri="{FF2B5EF4-FFF2-40B4-BE49-F238E27FC236}">
              <a16:creationId xmlns:a16="http://schemas.microsoft.com/office/drawing/2014/main" id="{4DDFA44D-C766-4ADF-A463-FA4C753A53B1}"/>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585" name="avatar">
          <a:extLst>
            <a:ext uri="{FF2B5EF4-FFF2-40B4-BE49-F238E27FC236}">
              <a16:creationId xmlns:a16="http://schemas.microsoft.com/office/drawing/2014/main" id="{512B9699-753E-4539-B14F-1872A5D9D26D}"/>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586" name="avatar">
          <a:extLst>
            <a:ext uri="{FF2B5EF4-FFF2-40B4-BE49-F238E27FC236}">
              <a16:creationId xmlns:a16="http://schemas.microsoft.com/office/drawing/2014/main" id="{56789166-72B8-43FA-8503-9D167B585880}"/>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587" name="avatar">
          <a:extLst>
            <a:ext uri="{FF2B5EF4-FFF2-40B4-BE49-F238E27FC236}">
              <a16:creationId xmlns:a16="http://schemas.microsoft.com/office/drawing/2014/main" id="{9D3DBFA1-9C8B-441B-AC9A-5DB12413677F}"/>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588" name="avatar">
          <a:extLst>
            <a:ext uri="{FF2B5EF4-FFF2-40B4-BE49-F238E27FC236}">
              <a16:creationId xmlns:a16="http://schemas.microsoft.com/office/drawing/2014/main" id="{7493FB80-BAD3-4687-8382-D258E4A2D6FF}"/>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589" name="avatar">
          <a:extLst>
            <a:ext uri="{FF2B5EF4-FFF2-40B4-BE49-F238E27FC236}">
              <a16:creationId xmlns:a16="http://schemas.microsoft.com/office/drawing/2014/main" id="{229ECD6C-F1FE-44B8-BA5E-03BD124C4248}"/>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590" name="avatar">
          <a:extLst>
            <a:ext uri="{FF2B5EF4-FFF2-40B4-BE49-F238E27FC236}">
              <a16:creationId xmlns:a16="http://schemas.microsoft.com/office/drawing/2014/main" id="{C7DCE995-50A2-401A-869D-3B0FA04CA711}"/>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591" name="avatar">
          <a:extLst>
            <a:ext uri="{FF2B5EF4-FFF2-40B4-BE49-F238E27FC236}">
              <a16:creationId xmlns:a16="http://schemas.microsoft.com/office/drawing/2014/main" id="{9F5F5171-78E2-42B9-BFC8-A48D788A0DA1}"/>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592" name="avatar">
          <a:extLst>
            <a:ext uri="{FF2B5EF4-FFF2-40B4-BE49-F238E27FC236}">
              <a16:creationId xmlns:a16="http://schemas.microsoft.com/office/drawing/2014/main" id="{78A6670C-3BCA-46A3-A7C3-2261EADC7DAA}"/>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593" name="avatar">
          <a:extLst>
            <a:ext uri="{FF2B5EF4-FFF2-40B4-BE49-F238E27FC236}">
              <a16:creationId xmlns:a16="http://schemas.microsoft.com/office/drawing/2014/main" id="{13E1429B-D90F-4471-88E1-CBEB49ACD964}"/>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594" name="avatar">
          <a:extLst>
            <a:ext uri="{FF2B5EF4-FFF2-40B4-BE49-F238E27FC236}">
              <a16:creationId xmlns:a16="http://schemas.microsoft.com/office/drawing/2014/main" id="{D630677E-FBC1-491A-B9B3-A5FBC1D19900}"/>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595" name="avatar">
          <a:extLst>
            <a:ext uri="{FF2B5EF4-FFF2-40B4-BE49-F238E27FC236}">
              <a16:creationId xmlns:a16="http://schemas.microsoft.com/office/drawing/2014/main" id="{61086D00-BF0A-496A-8702-FDCBFA56367E}"/>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596" name="avatar">
          <a:extLst>
            <a:ext uri="{FF2B5EF4-FFF2-40B4-BE49-F238E27FC236}">
              <a16:creationId xmlns:a16="http://schemas.microsoft.com/office/drawing/2014/main" id="{9C2B6E74-E9EF-4601-96CF-170EED13E98E}"/>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597" name="avatar">
          <a:extLst>
            <a:ext uri="{FF2B5EF4-FFF2-40B4-BE49-F238E27FC236}">
              <a16:creationId xmlns:a16="http://schemas.microsoft.com/office/drawing/2014/main" id="{47B63565-4DAE-4282-B21D-7D80C05425BC}"/>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598" name="avatar">
          <a:extLst>
            <a:ext uri="{FF2B5EF4-FFF2-40B4-BE49-F238E27FC236}">
              <a16:creationId xmlns:a16="http://schemas.microsoft.com/office/drawing/2014/main" id="{1AB34242-2F3B-4CE5-9332-C76A74495433}"/>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599" name="avatar">
          <a:extLst>
            <a:ext uri="{FF2B5EF4-FFF2-40B4-BE49-F238E27FC236}">
              <a16:creationId xmlns:a16="http://schemas.microsoft.com/office/drawing/2014/main" id="{2CD09105-54CA-4F0B-89E9-FFB83B761CB3}"/>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00" name="avatar">
          <a:extLst>
            <a:ext uri="{FF2B5EF4-FFF2-40B4-BE49-F238E27FC236}">
              <a16:creationId xmlns:a16="http://schemas.microsoft.com/office/drawing/2014/main" id="{43D05D3F-7D87-4919-B112-E1511F2B33F3}"/>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601" name="avatar">
          <a:extLst>
            <a:ext uri="{FF2B5EF4-FFF2-40B4-BE49-F238E27FC236}">
              <a16:creationId xmlns:a16="http://schemas.microsoft.com/office/drawing/2014/main" id="{FA35CB46-2E98-4E96-B7C2-7D5A23240969}"/>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02" name="avatar">
          <a:extLst>
            <a:ext uri="{FF2B5EF4-FFF2-40B4-BE49-F238E27FC236}">
              <a16:creationId xmlns:a16="http://schemas.microsoft.com/office/drawing/2014/main" id="{B6BFEFC9-0204-42A8-8397-BC783AFB6C0B}"/>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603" name="avatar">
          <a:extLst>
            <a:ext uri="{FF2B5EF4-FFF2-40B4-BE49-F238E27FC236}">
              <a16:creationId xmlns:a16="http://schemas.microsoft.com/office/drawing/2014/main" id="{B33B8CFE-4E58-43C9-98D0-AF6EA9BF826B}"/>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04" name="avatar">
          <a:extLst>
            <a:ext uri="{FF2B5EF4-FFF2-40B4-BE49-F238E27FC236}">
              <a16:creationId xmlns:a16="http://schemas.microsoft.com/office/drawing/2014/main" id="{8AFC661F-B976-4F73-9812-B829FC4AB1BE}"/>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605" name="avatar">
          <a:extLst>
            <a:ext uri="{FF2B5EF4-FFF2-40B4-BE49-F238E27FC236}">
              <a16:creationId xmlns:a16="http://schemas.microsoft.com/office/drawing/2014/main" id="{BC0FA4C9-351E-4F7E-B52F-6F1AEA87D5EB}"/>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606" name="avatar">
          <a:extLst>
            <a:ext uri="{FF2B5EF4-FFF2-40B4-BE49-F238E27FC236}">
              <a16:creationId xmlns:a16="http://schemas.microsoft.com/office/drawing/2014/main" id="{02148E6A-853C-433C-8FCC-0D846C1CA019}"/>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607" name="avatar">
          <a:extLst>
            <a:ext uri="{FF2B5EF4-FFF2-40B4-BE49-F238E27FC236}">
              <a16:creationId xmlns:a16="http://schemas.microsoft.com/office/drawing/2014/main" id="{A2510FCE-0894-40EC-B359-8CC3171D5F72}"/>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08" name="avatar">
          <a:extLst>
            <a:ext uri="{FF2B5EF4-FFF2-40B4-BE49-F238E27FC236}">
              <a16:creationId xmlns:a16="http://schemas.microsoft.com/office/drawing/2014/main" id="{9C6C2CC3-65C6-47F3-B740-AF742E5CD1AF}"/>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609" name="avatar">
          <a:extLst>
            <a:ext uri="{FF2B5EF4-FFF2-40B4-BE49-F238E27FC236}">
              <a16:creationId xmlns:a16="http://schemas.microsoft.com/office/drawing/2014/main" id="{A4F61D5D-9DAA-4FD0-A3F0-F1E48DF3057F}"/>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10" name="avatar">
          <a:extLst>
            <a:ext uri="{FF2B5EF4-FFF2-40B4-BE49-F238E27FC236}">
              <a16:creationId xmlns:a16="http://schemas.microsoft.com/office/drawing/2014/main" id="{E667007C-C81D-406E-8995-84BEBD6575BB}"/>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611" name="avatar">
          <a:extLst>
            <a:ext uri="{FF2B5EF4-FFF2-40B4-BE49-F238E27FC236}">
              <a16:creationId xmlns:a16="http://schemas.microsoft.com/office/drawing/2014/main" id="{413AB083-80A6-49C5-BE1B-B828CEC7D5E1}"/>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12" name="avatar">
          <a:extLst>
            <a:ext uri="{FF2B5EF4-FFF2-40B4-BE49-F238E27FC236}">
              <a16:creationId xmlns:a16="http://schemas.microsoft.com/office/drawing/2014/main" id="{925D2327-AE71-4C60-97BA-608FE2B13CA3}"/>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613" name="avatar">
          <a:extLst>
            <a:ext uri="{FF2B5EF4-FFF2-40B4-BE49-F238E27FC236}">
              <a16:creationId xmlns:a16="http://schemas.microsoft.com/office/drawing/2014/main" id="{F051D9F7-978F-407D-ABF0-202EEF8B6801}"/>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614" name="avatar">
          <a:extLst>
            <a:ext uri="{FF2B5EF4-FFF2-40B4-BE49-F238E27FC236}">
              <a16:creationId xmlns:a16="http://schemas.microsoft.com/office/drawing/2014/main" id="{42BA448A-4FF2-4BCA-B6CC-4B3FDF56283A}"/>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615" name="avatar">
          <a:extLst>
            <a:ext uri="{FF2B5EF4-FFF2-40B4-BE49-F238E27FC236}">
              <a16:creationId xmlns:a16="http://schemas.microsoft.com/office/drawing/2014/main" id="{F5E157DD-1DCE-4CEA-8B4B-E4B0B49BD9F7}"/>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16" name="avatar">
          <a:extLst>
            <a:ext uri="{FF2B5EF4-FFF2-40B4-BE49-F238E27FC236}">
              <a16:creationId xmlns:a16="http://schemas.microsoft.com/office/drawing/2014/main" id="{E099A9C5-58A0-418A-9F7F-87BD4233AFA0}"/>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617" name="avatar">
          <a:extLst>
            <a:ext uri="{FF2B5EF4-FFF2-40B4-BE49-F238E27FC236}">
              <a16:creationId xmlns:a16="http://schemas.microsoft.com/office/drawing/2014/main" id="{B532D99A-58B6-4A94-ACE1-64C4B6744F77}"/>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18" name="avatar">
          <a:extLst>
            <a:ext uri="{FF2B5EF4-FFF2-40B4-BE49-F238E27FC236}">
              <a16:creationId xmlns:a16="http://schemas.microsoft.com/office/drawing/2014/main" id="{72011D3B-9659-48AB-9F5D-57D8E30F6E7F}"/>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619" name="avatar">
          <a:extLst>
            <a:ext uri="{FF2B5EF4-FFF2-40B4-BE49-F238E27FC236}">
              <a16:creationId xmlns:a16="http://schemas.microsoft.com/office/drawing/2014/main" id="{F45CF9EF-E323-46F5-B4DD-B83EC22A15C3}"/>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20" name="avatar">
          <a:extLst>
            <a:ext uri="{FF2B5EF4-FFF2-40B4-BE49-F238E27FC236}">
              <a16:creationId xmlns:a16="http://schemas.microsoft.com/office/drawing/2014/main" id="{2D12CC57-163A-4B84-92B4-A7079D13868C}"/>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621" name="avatar">
          <a:extLst>
            <a:ext uri="{FF2B5EF4-FFF2-40B4-BE49-F238E27FC236}">
              <a16:creationId xmlns:a16="http://schemas.microsoft.com/office/drawing/2014/main" id="{6DCDF0FA-3B0B-4106-93BB-A1E801D2B894}"/>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622" name="avatar">
          <a:extLst>
            <a:ext uri="{FF2B5EF4-FFF2-40B4-BE49-F238E27FC236}">
              <a16:creationId xmlns:a16="http://schemas.microsoft.com/office/drawing/2014/main" id="{74D935F3-E850-4407-9945-84749BBA36B1}"/>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623" name="avatar">
          <a:extLst>
            <a:ext uri="{FF2B5EF4-FFF2-40B4-BE49-F238E27FC236}">
              <a16:creationId xmlns:a16="http://schemas.microsoft.com/office/drawing/2014/main" id="{7C211843-A438-4A9F-BDEB-61BA4DC18A5F}"/>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24" name="avatar">
          <a:extLst>
            <a:ext uri="{FF2B5EF4-FFF2-40B4-BE49-F238E27FC236}">
              <a16:creationId xmlns:a16="http://schemas.microsoft.com/office/drawing/2014/main" id="{9E9D1F25-4040-4A71-9142-9F940B00CA8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625" name="avatar">
          <a:extLst>
            <a:ext uri="{FF2B5EF4-FFF2-40B4-BE49-F238E27FC236}">
              <a16:creationId xmlns:a16="http://schemas.microsoft.com/office/drawing/2014/main" id="{16F11268-0CD8-4028-B451-2F5DA24C7A2A}"/>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26" name="avatar">
          <a:extLst>
            <a:ext uri="{FF2B5EF4-FFF2-40B4-BE49-F238E27FC236}">
              <a16:creationId xmlns:a16="http://schemas.microsoft.com/office/drawing/2014/main" id="{40EC82AF-52BE-482A-B544-090EFB9A9E6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627" name="avatar">
          <a:extLst>
            <a:ext uri="{FF2B5EF4-FFF2-40B4-BE49-F238E27FC236}">
              <a16:creationId xmlns:a16="http://schemas.microsoft.com/office/drawing/2014/main" id="{B1D1FFB0-C01A-4F1C-9396-15F31E1AC042}"/>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28" name="avatar">
          <a:extLst>
            <a:ext uri="{FF2B5EF4-FFF2-40B4-BE49-F238E27FC236}">
              <a16:creationId xmlns:a16="http://schemas.microsoft.com/office/drawing/2014/main" id="{F66FE954-BEE5-4B66-B506-458BF3CA039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629" name="avatar">
          <a:extLst>
            <a:ext uri="{FF2B5EF4-FFF2-40B4-BE49-F238E27FC236}">
              <a16:creationId xmlns:a16="http://schemas.microsoft.com/office/drawing/2014/main" id="{6182A535-5161-44A4-BD48-D575B71480A4}"/>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630" name="avatar">
          <a:extLst>
            <a:ext uri="{FF2B5EF4-FFF2-40B4-BE49-F238E27FC236}">
              <a16:creationId xmlns:a16="http://schemas.microsoft.com/office/drawing/2014/main" id="{2723407E-F732-4978-82CF-C593958277B2}"/>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631" name="avatar">
          <a:extLst>
            <a:ext uri="{FF2B5EF4-FFF2-40B4-BE49-F238E27FC236}">
              <a16:creationId xmlns:a16="http://schemas.microsoft.com/office/drawing/2014/main" id="{FB5494F7-103B-4D7C-8A7F-F8483C054F15}"/>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32" name="avatar">
          <a:extLst>
            <a:ext uri="{FF2B5EF4-FFF2-40B4-BE49-F238E27FC236}">
              <a16:creationId xmlns:a16="http://schemas.microsoft.com/office/drawing/2014/main" id="{90819D72-423A-43B0-A1DE-B7D3C910156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633" name="avatar">
          <a:extLst>
            <a:ext uri="{FF2B5EF4-FFF2-40B4-BE49-F238E27FC236}">
              <a16:creationId xmlns:a16="http://schemas.microsoft.com/office/drawing/2014/main" id="{07C642EC-7C98-45FB-8D7F-6A33877FB936}"/>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34" name="avatar">
          <a:extLst>
            <a:ext uri="{FF2B5EF4-FFF2-40B4-BE49-F238E27FC236}">
              <a16:creationId xmlns:a16="http://schemas.microsoft.com/office/drawing/2014/main" id="{D0B3BADE-0A12-4A83-B8D4-04AC6CEC230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635" name="avatar">
          <a:extLst>
            <a:ext uri="{FF2B5EF4-FFF2-40B4-BE49-F238E27FC236}">
              <a16:creationId xmlns:a16="http://schemas.microsoft.com/office/drawing/2014/main" id="{9DCFBBDF-DBB7-4A93-97AE-4349F42C56CD}"/>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36" name="avatar">
          <a:extLst>
            <a:ext uri="{FF2B5EF4-FFF2-40B4-BE49-F238E27FC236}">
              <a16:creationId xmlns:a16="http://schemas.microsoft.com/office/drawing/2014/main" id="{FBF92757-F823-46D1-B825-187F29FEA16C}"/>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637" name="avatar">
          <a:extLst>
            <a:ext uri="{FF2B5EF4-FFF2-40B4-BE49-F238E27FC236}">
              <a16:creationId xmlns:a16="http://schemas.microsoft.com/office/drawing/2014/main" id="{DB6B84A2-3723-4424-8590-D2CFF3D676B4}"/>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638" name="avatar">
          <a:extLst>
            <a:ext uri="{FF2B5EF4-FFF2-40B4-BE49-F238E27FC236}">
              <a16:creationId xmlns:a16="http://schemas.microsoft.com/office/drawing/2014/main" id="{4ECBBC68-2424-4085-9DC5-B1AADD65C331}"/>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639" name="avatar">
          <a:extLst>
            <a:ext uri="{FF2B5EF4-FFF2-40B4-BE49-F238E27FC236}">
              <a16:creationId xmlns:a16="http://schemas.microsoft.com/office/drawing/2014/main" id="{E660001F-7E53-46D9-97BB-9E983DF6057C}"/>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40" name="avatar">
          <a:extLst>
            <a:ext uri="{FF2B5EF4-FFF2-40B4-BE49-F238E27FC236}">
              <a16:creationId xmlns:a16="http://schemas.microsoft.com/office/drawing/2014/main" id="{A5F4B9E1-F216-4E75-BF07-6E808310D55C}"/>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641" name="avatar">
          <a:extLst>
            <a:ext uri="{FF2B5EF4-FFF2-40B4-BE49-F238E27FC236}">
              <a16:creationId xmlns:a16="http://schemas.microsoft.com/office/drawing/2014/main" id="{F2932DE6-F539-46E6-8662-7ECA652EDE9E}"/>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42" name="avatar">
          <a:extLst>
            <a:ext uri="{FF2B5EF4-FFF2-40B4-BE49-F238E27FC236}">
              <a16:creationId xmlns:a16="http://schemas.microsoft.com/office/drawing/2014/main" id="{E38AF611-56D9-4BCF-B2C5-2A14F7E5FE2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643" name="avatar">
          <a:extLst>
            <a:ext uri="{FF2B5EF4-FFF2-40B4-BE49-F238E27FC236}">
              <a16:creationId xmlns:a16="http://schemas.microsoft.com/office/drawing/2014/main" id="{CBB985C3-3567-400D-B926-E729E740F401}"/>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44" name="avatar">
          <a:extLst>
            <a:ext uri="{FF2B5EF4-FFF2-40B4-BE49-F238E27FC236}">
              <a16:creationId xmlns:a16="http://schemas.microsoft.com/office/drawing/2014/main" id="{D6593F4E-6FB3-4A49-BAE9-B923CF036A30}"/>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645" name="avatar">
          <a:extLst>
            <a:ext uri="{FF2B5EF4-FFF2-40B4-BE49-F238E27FC236}">
              <a16:creationId xmlns:a16="http://schemas.microsoft.com/office/drawing/2014/main" id="{465E5EEB-5C05-4F89-9793-A6AFB0C1464F}"/>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646" name="avatar">
          <a:extLst>
            <a:ext uri="{FF2B5EF4-FFF2-40B4-BE49-F238E27FC236}">
              <a16:creationId xmlns:a16="http://schemas.microsoft.com/office/drawing/2014/main" id="{9E9A00EC-5337-484F-9F71-EF8D0FFBBC78}"/>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647" name="avatar">
          <a:extLst>
            <a:ext uri="{FF2B5EF4-FFF2-40B4-BE49-F238E27FC236}">
              <a16:creationId xmlns:a16="http://schemas.microsoft.com/office/drawing/2014/main" id="{2E1C24A7-00A2-4FAA-819F-87760552FF47}"/>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48" name="avatar">
          <a:extLst>
            <a:ext uri="{FF2B5EF4-FFF2-40B4-BE49-F238E27FC236}">
              <a16:creationId xmlns:a16="http://schemas.microsoft.com/office/drawing/2014/main" id="{AECD4344-A7D5-4DA0-9F24-B4CFAF4507A3}"/>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649" name="avatar">
          <a:extLst>
            <a:ext uri="{FF2B5EF4-FFF2-40B4-BE49-F238E27FC236}">
              <a16:creationId xmlns:a16="http://schemas.microsoft.com/office/drawing/2014/main" id="{14E6205C-BA2A-4947-A5AA-8984145F8D3C}"/>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50" name="avatar">
          <a:extLst>
            <a:ext uri="{FF2B5EF4-FFF2-40B4-BE49-F238E27FC236}">
              <a16:creationId xmlns:a16="http://schemas.microsoft.com/office/drawing/2014/main" id="{1122F778-01ED-4967-9A2C-928CEF82C0E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651" name="avatar">
          <a:extLst>
            <a:ext uri="{FF2B5EF4-FFF2-40B4-BE49-F238E27FC236}">
              <a16:creationId xmlns:a16="http://schemas.microsoft.com/office/drawing/2014/main" id="{7C69E9B8-6BC2-4264-8144-0F2F60BE6496}"/>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52" name="avatar">
          <a:extLst>
            <a:ext uri="{FF2B5EF4-FFF2-40B4-BE49-F238E27FC236}">
              <a16:creationId xmlns:a16="http://schemas.microsoft.com/office/drawing/2014/main" id="{FA68BFBE-9567-4E68-92F0-28122B6D46F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653" name="avatar">
          <a:extLst>
            <a:ext uri="{FF2B5EF4-FFF2-40B4-BE49-F238E27FC236}">
              <a16:creationId xmlns:a16="http://schemas.microsoft.com/office/drawing/2014/main" id="{C43FC22C-E39C-4A35-A395-EE1B9938273D}"/>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654" name="avatar">
          <a:extLst>
            <a:ext uri="{FF2B5EF4-FFF2-40B4-BE49-F238E27FC236}">
              <a16:creationId xmlns:a16="http://schemas.microsoft.com/office/drawing/2014/main" id="{3938EB46-11E9-4590-A247-FF12DC11DAF7}"/>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655" name="avatar">
          <a:extLst>
            <a:ext uri="{FF2B5EF4-FFF2-40B4-BE49-F238E27FC236}">
              <a16:creationId xmlns:a16="http://schemas.microsoft.com/office/drawing/2014/main" id="{06B51041-3059-4229-81F6-D2B81ECBB19F}"/>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56" name="avatar">
          <a:extLst>
            <a:ext uri="{FF2B5EF4-FFF2-40B4-BE49-F238E27FC236}">
              <a16:creationId xmlns:a16="http://schemas.microsoft.com/office/drawing/2014/main" id="{BC6E6A7D-4825-44DA-87F0-6B711C89518A}"/>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657" name="avatar">
          <a:extLst>
            <a:ext uri="{FF2B5EF4-FFF2-40B4-BE49-F238E27FC236}">
              <a16:creationId xmlns:a16="http://schemas.microsoft.com/office/drawing/2014/main" id="{FFD15CEB-9ACF-4420-AE2A-7D2B6D28C3D6}"/>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58" name="avatar">
          <a:extLst>
            <a:ext uri="{FF2B5EF4-FFF2-40B4-BE49-F238E27FC236}">
              <a16:creationId xmlns:a16="http://schemas.microsoft.com/office/drawing/2014/main" id="{0F6941CF-E52D-4FF0-A0DB-60D6FA3EBD82}"/>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659" name="avatar">
          <a:extLst>
            <a:ext uri="{FF2B5EF4-FFF2-40B4-BE49-F238E27FC236}">
              <a16:creationId xmlns:a16="http://schemas.microsoft.com/office/drawing/2014/main" id="{B3B87778-93CF-44CC-86B9-E42616E87E92}"/>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60" name="avatar">
          <a:extLst>
            <a:ext uri="{FF2B5EF4-FFF2-40B4-BE49-F238E27FC236}">
              <a16:creationId xmlns:a16="http://schemas.microsoft.com/office/drawing/2014/main" id="{2AD27840-6712-4C4D-90EC-A30CE5F91AD5}"/>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661" name="avatar">
          <a:extLst>
            <a:ext uri="{FF2B5EF4-FFF2-40B4-BE49-F238E27FC236}">
              <a16:creationId xmlns:a16="http://schemas.microsoft.com/office/drawing/2014/main" id="{DBDAD49A-681F-4AEE-858D-834F22394BE6}"/>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662" name="avatar">
          <a:extLst>
            <a:ext uri="{FF2B5EF4-FFF2-40B4-BE49-F238E27FC236}">
              <a16:creationId xmlns:a16="http://schemas.microsoft.com/office/drawing/2014/main" id="{C32E8AD7-5B5E-4E62-8063-C0B2186A162F}"/>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663" name="avatar">
          <a:extLst>
            <a:ext uri="{FF2B5EF4-FFF2-40B4-BE49-F238E27FC236}">
              <a16:creationId xmlns:a16="http://schemas.microsoft.com/office/drawing/2014/main" id="{14FFD57D-1621-41C0-906E-853111E2C06D}"/>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64" name="avatar">
          <a:extLst>
            <a:ext uri="{FF2B5EF4-FFF2-40B4-BE49-F238E27FC236}">
              <a16:creationId xmlns:a16="http://schemas.microsoft.com/office/drawing/2014/main" id="{B78E166A-30EF-46B8-8C36-5E11CE0798D0}"/>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665" name="avatar">
          <a:extLst>
            <a:ext uri="{FF2B5EF4-FFF2-40B4-BE49-F238E27FC236}">
              <a16:creationId xmlns:a16="http://schemas.microsoft.com/office/drawing/2014/main" id="{52F941DA-086B-45D1-B228-E361F666ED89}"/>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66" name="avatar">
          <a:extLst>
            <a:ext uri="{FF2B5EF4-FFF2-40B4-BE49-F238E27FC236}">
              <a16:creationId xmlns:a16="http://schemas.microsoft.com/office/drawing/2014/main" id="{0B5A80E6-2F95-466F-BB59-372A8EA97C70}"/>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667" name="avatar">
          <a:extLst>
            <a:ext uri="{FF2B5EF4-FFF2-40B4-BE49-F238E27FC236}">
              <a16:creationId xmlns:a16="http://schemas.microsoft.com/office/drawing/2014/main" id="{42AC016A-8A17-43A6-A46A-D034F32A5BC2}"/>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68" name="avatar">
          <a:extLst>
            <a:ext uri="{FF2B5EF4-FFF2-40B4-BE49-F238E27FC236}">
              <a16:creationId xmlns:a16="http://schemas.microsoft.com/office/drawing/2014/main" id="{C9106D6E-7DE3-4D0A-83BC-383CAEBD03C3}"/>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669" name="avatar">
          <a:extLst>
            <a:ext uri="{FF2B5EF4-FFF2-40B4-BE49-F238E27FC236}">
              <a16:creationId xmlns:a16="http://schemas.microsoft.com/office/drawing/2014/main" id="{5B7DAD90-C43C-4E20-B08F-7CEA45276D86}"/>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670" name="avatar">
          <a:extLst>
            <a:ext uri="{FF2B5EF4-FFF2-40B4-BE49-F238E27FC236}">
              <a16:creationId xmlns:a16="http://schemas.microsoft.com/office/drawing/2014/main" id="{57AC0011-7860-49BF-A9B1-E296E0999CA4}"/>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671" name="avatar">
          <a:extLst>
            <a:ext uri="{FF2B5EF4-FFF2-40B4-BE49-F238E27FC236}">
              <a16:creationId xmlns:a16="http://schemas.microsoft.com/office/drawing/2014/main" id="{18B2B6D2-79C7-4262-89DF-B8AC9D0F6DF8}"/>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72" name="avatar">
          <a:extLst>
            <a:ext uri="{FF2B5EF4-FFF2-40B4-BE49-F238E27FC236}">
              <a16:creationId xmlns:a16="http://schemas.microsoft.com/office/drawing/2014/main" id="{422C62D0-0E53-4199-AECD-CBDA3C8DA75B}"/>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673" name="avatar">
          <a:extLst>
            <a:ext uri="{FF2B5EF4-FFF2-40B4-BE49-F238E27FC236}">
              <a16:creationId xmlns:a16="http://schemas.microsoft.com/office/drawing/2014/main" id="{CA794FF3-BFC4-48BC-AAE5-00365E7A9548}"/>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74" name="avatar">
          <a:extLst>
            <a:ext uri="{FF2B5EF4-FFF2-40B4-BE49-F238E27FC236}">
              <a16:creationId xmlns:a16="http://schemas.microsoft.com/office/drawing/2014/main" id="{55E6EF9F-FFEC-4BAD-AA50-42377FD3C2D8}"/>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675" name="avatar">
          <a:extLst>
            <a:ext uri="{FF2B5EF4-FFF2-40B4-BE49-F238E27FC236}">
              <a16:creationId xmlns:a16="http://schemas.microsoft.com/office/drawing/2014/main" id="{F8DA00BB-3CF2-4ACD-8A17-04693D6517BB}"/>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76" name="avatar">
          <a:extLst>
            <a:ext uri="{FF2B5EF4-FFF2-40B4-BE49-F238E27FC236}">
              <a16:creationId xmlns:a16="http://schemas.microsoft.com/office/drawing/2014/main" id="{D053AAAA-A979-4147-B52B-DB67EF600DD4}"/>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677" name="avatar">
          <a:extLst>
            <a:ext uri="{FF2B5EF4-FFF2-40B4-BE49-F238E27FC236}">
              <a16:creationId xmlns:a16="http://schemas.microsoft.com/office/drawing/2014/main" id="{3CDAB571-278B-4540-8411-516A163688BB}"/>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678" name="avatar">
          <a:extLst>
            <a:ext uri="{FF2B5EF4-FFF2-40B4-BE49-F238E27FC236}">
              <a16:creationId xmlns:a16="http://schemas.microsoft.com/office/drawing/2014/main" id="{D51A5B93-2668-4E00-A817-DBBAE975F784}"/>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679" name="avatar">
          <a:extLst>
            <a:ext uri="{FF2B5EF4-FFF2-40B4-BE49-F238E27FC236}">
              <a16:creationId xmlns:a16="http://schemas.microsoft.com/office/drawing/2014/main" id="{3FA4C37A-D69F-4AD8-9ED5-86222464473B}"/>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80" name="avatar">
          <a:extLst>
            <a:ext uri="{FF2B5EF4-FFF2-40B4-BE49-F238E27FC236}">
              <a16:creationId xmlns:a16="http://schemas.microsoft.com/office/drawing/2014/main" id="{CA1A9037-F3C3-477C-B5FF-B593AB30CDE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681" name="avatar">
          <a:extLst>
            <a:ext uri="{FF2B5EF4-FFF2-40B4-BE49-F238E27FC236}">
              <a16:creationId xmlns:a16="http://schemas.microsoft.com/office/drawing/2014/main" id="{B1E01ED4-3AFC-4582-8297-C4063AD783CA}"/>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82" name="avatar">
          <a:extLst>
            <a:ext uri="{FF2B5EF4-FFF2-40B4-BE49-F238E27FC236}">
              <a16:creationId xmlns:a16="http://schemas.microsoft.com/office/drawing/2014/main" id="{318BB337-4F49-4DD8-8A44-59DD7D035B0D}"/>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683" name="avatar">
          <a:extLst>
            <a:ext uri="{FF2B5EF4-FFF2-40B4-BE49-F238E27FC236}">
              <a16:creationId xmlns:a16="http://schemas.microsoft.com/office/drawing/2014/main" id="{D9C38C7C-09A6-4402-B231-181493FF1659}"/>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84" name="avatar">
          <a:extLst>
            <a:ext uri="{FF2B5EF4-FFF2-40B4-BE49-F238E27FC236}">
              <a16:creationId xmlns:a16="http://schemas.microsoft.com/office/drawing/2014/main" id="{0B1B438D-D7E2-4C8B-9FA0-B2174BC5006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685" name="avatar">
          <a:extLst>
            <a:ext uri="{FF2B5EF4-FFF2-40B4-BE49-F238E27FC236}">
              <a16:creationId xmlns:a16="http://schemas.microsoft.com/office/drawing/2014/main" id="{16AB5486-1C13-4E69-B683-0CAA7F7F2E35}"/>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686" name="avatar">
          <a:extLst>
            <a:ext uri="{FF2B5EF4-FFF2-40B4-BE49-F238E27FC236}">
              <a16:creationId xmlns:a16="http://schemas.microsoft.com/office/drawing/2014/main" id="{FB43C459-689A-46F1-A778-610F9F02DC33}"/>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687" name="avatar">
          <a:extLst>
            <a:ext uri="{FF2B5EF4-FFF2-40B4-BE49-F238E27FC236}">
              <a16:creationId xmlns:a16="http://schemas.microsoft.com/office/drawing/2014/main" id="{29BD924D-109B-4ECE-BA05-D85B560F1034}"/>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88" name="avatar">
          <a:extLst>
            <a:ext uri="{FF2B5EF4-FFF2-40B4-BE49-F238E27FC236}">
              <a16:creationId xmlns:a16="http://schemas.microsoft.com/office/drawing/2014/main" id="{A7ABEE25-D2F0-4880-A5A8-3F5B46F2EEF0}"/>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689" name="avatar">
          <a:extLst>
            <a:ext uri="{FF2B5EF4-FFF2-40B4-BE49-F238E27FC236}">
              <a16:creationId xmlns:a16="http://schemas.microsoft.com/office/drawing/2014/main" id="{93F9E147-C8E9-45F8-B409-1F56D179ED80}"/>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90" name="avatar">
          <a:extLst>
            <a:ext uri="{FF2B5EF4-FFF2-40B4-BE49-F238E27FC236}">
              <a16:creationId xmlns:a16="http://schemas.microsoft.com/office/drawing/2014/main" id="{854AA022-780C-4610-99E3-2DCE7F83EBB3}"/>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691" name="avatar">
          <a:extLst>
            <a:ext uri="{FF2B5EF4-FFF2-40B4-BE49-F238E27FC236}">
              <a16:creationId xmlns:a16="http://schemas.microsoft.com/office/drawing/2014/main" id="{74EAAE60-C547-41BF-9D3B-FD3240D4DDAA}"/>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92" name="avatar">
          <a:extLst>
            <a:ext uri="{FF2B5EF4-FFF2-40B4-BE49-F238E27FC236}">
              <a16:creationId xmlns:a16="http://schemas.microsoft.com/office/drawing/2014/main" id="{650C21AE-D561-4DA2-A15A-D355A39EACE5}"/>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693" name="avatar">
          <a:extLst>
            <a:ext uri="{FF2B5EF4-FFF2-40B4-BE49-F238E27FC236}">
              <a16:creationId xmlns:a16="http://schemas.microsoft.com/office/drawing/2014/main" id="{51DB2301-98EB-4336-A6CE-EE7E329970D9}"/>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694" name="avatar">
          <a:extLst>
            <a:ext uri="{FF2B5EF4-FFF2-40B4-BE49-F238E27FC236}">
              <a16:creationId xmlns:a16="http://schemas.microsoft.com/office/drawing/2014/main" id="{7865F99F-6380-4035-B971-3B7BA9FECCDF}"/>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695" name="avatar">
          <a:extLst>
            <a:ext uri="{FF2B5EF4-FFF2-40B4-BE49-F238E27FC236}">
              <a16:creationId xmlns:a16="http://schemas.microsoft.com/office/drawing/2014/main" id="{03C93191-3DB0-454C-B598-0BD2655C1325}"/>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96" name="avatar">
          <a:extLst>
            <a:ext uri="{FF2B5EF4-FFF2-40B4-BE49-F238E27FC236}">
              <a16:creationId xmlns:a16="http://schemas.microsoft.com/office/drawing/2014/main" id="{BA028F87-D7B5-4CAB-A7E6-2B261C76CD9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697" name="avatar">
          <a:extLst>
            <a:ext uri="{FF2B5EF4-FFF2-40B4-BE49-F238E27FC236}">
              <a16:creationId xmlns:a16="http://schemas.microsoft.com/office/drawing/2014/main" id="{6258AC48-7292-459B-8F60-2082A0BC1D8D}"/>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98" name="avatar">
          <a:extLst>
            <a:ext uri="{FF2B5EF4-FFF2-40B4-BE49-F238E27FC236}">
              <a16:creationId xmlns:a16="http://schemas.microsoft.com/office/drawing/2014/main" id="{D3A62FE9-6FBD-42FC-B73E-354572FCA89F}"/>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699" name="avatar">
          <a:extLst>
            <a:ext uri="{FF2B5EF4-FFF2-40B4-BE49-F238E27FC236}">
              <a16:creationId xmlns:a16="http://schemas.microsoft.com/office/drawing/2014/main" id="{37157BF5-44C9-4E26-9305-04E417964708}"/>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00" name="avatar">
          <a:extLst>
            <a:ext uri="{FF2B5EF4-FFF2-40B4-BE49-F238E27FC236}">
              <a16:creationId xmlns:a16="http://schemas.microsoft.com/office/drawing/2014/main" id="{6B749EDE-5F96-46E2-8310-7D4689DFAD8C}"/>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701" name="avatar">
          <a:extLst>
            <a:ext uri="{FF2B5EF4-FFF2-40B4-BE49-F238E27FC236}">
              <a16:creationId xmlns:a16="http://schemas.microsoft.com/office/drawing/2014/main" id="{89F2ADB6-E72C-4DB0-88C2-0C07A9E32E6D}"/>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702" name="avatar">
          <a:extLst>
            <a:ext uri="{FF2B5EF4-FFF2-40B4-BE49-F238E27FC236}">
              <a16:creationId xmlns:a16="http://schemas.microsoft.com/office/drawing/2014/main" id="{2967A32B-7990-43B5-9BA8-F4686085A363}"/>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703" name="avatar">
          <a:extLst>
            <a:ext uri="{FF2B5EF4-FFF2-40B4-BE49-F238E27FC236}">
              <a16:creationId xmlns:a16="http://schemas.microsoft.com/office/drawing/2014/main" id="{32BF618F-7C72-48E6-AB25-5E4217A14BE3}"/>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04" name="avatar">
          <a:extLst>
            <a:ext uri="{FF2B5EF4-FFF2-40B4-BE49-F238E27FC236}">
              <a16:creationId xmlns:a16="http://schemas.microsoft.com/office/drawing/2014/main" id="{D19A6227-A210-405B-AC30-8D28C2509E5C}"/>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705" name="avatar">
          <a:extLst>
            <a:ext uri="{FF2B5EF4-FFF2-40B4-BE49-F238E27FC236}">
              <a16:creationId xmlns:a16="http://schemas.microsoft.com/office/drawing/2014/main" id="{41AFC560-8886-4FF1-8CE0-1686CF8AB72C}"/>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06" name="avatar">
          <a:extLst>
            <a:ext uri="{FF2B5EF4-FFF2-40B4-BE49-F238E27FC236}">
              <a16:creationId xmlns:a16="http://schemas.microsoft.com/office/drawing/2014/main" id="{D2F958D7-C1E0-477F-A35A-F923694D67ED}"/>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84163"/>
    <xdr:sp macro="" textlink="">
      <xdr:nvSpPr>
        <xdr:cNvPr id="68707" name="avatar">
          <a:extLst>
            <a:ext uri="{FF2B5EF4-FFF2-40B4-BE49-F238E27FC236}">
              <a16:creationId xmlns:a16="http://schemas.microsoft.com/office/drawing/2014/main" id="{3791CD4F-6A2C-4408-B7EB-EE672B5FAE3A}"/>
            </a:ext>
          </a:extLst>
        </xdr:cNvPr>
        <xdr:cNvSpPr>
          <a:spLocks noChangeAspect="1" noChangeArrowheads="1"/>
        </xdr:cNvSpPr>
      </xdr:nvSpPr>
      <xdr:spPr bwMode="auto">
        <a:xfrm>
          <a:off x="4695825" y="1143000"/>
          <a:ext cx="304800" cy="28416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7337"/>
    <xdr:sp macro="" textlink="">
      <xdr:nvSpPr>
        <xdr:cNvPr id="68708" name="avatar">
          <a:extLst>
            <a:ext uri="{FF2B5EF4-FFF2-40B4-BE49-F238E27FC236}">
              <a16:creationId xmlns:a16="http://schemas.microsoft.com/office/drawing/2014/main" id="{E9DAE530-E7AA-4DF1-AEC4-DBA73ABAEF01}"/>
            </a:ext>
          </a:extLst>
        </xdr:cNvPr>
        <xdr:cNvSpPr>
          <a:spLocks noChangeAspect="1" noChangeArrowheads="1"/>
        </xdr:cNvSpPr>
      </xdr:nvSpPr>
      <xdr:spPr bwMode="auto">
        <a:xfrm>
          <a:off x="0" y="1143000"/>
          <a:ext cx="304800" cy="28733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09" name="avatar">
          <a:extLst>
            <a:ext uri="{FF2B5EF4-FFF2-40B4-BE49-F238E27FC236}">
              <a16:creationId xmlns:a16="http://schemas.microsoft.com/office/drawing/2014/main" id="{D5D2CADB-B07A-4EC1-84EB-BF8D7695F20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85432"/>
    <xdr:sp macro="" textlink="">
      <xdr:nvSpPr>
        <xdr:cNvPr id="68710" name="avatar">
          <a:extLst>
            <a:ext uri="{FF2B5EF4-FFF2-40B4-BE49-F238E27FC236}">
              <a16:creationId xmlns:a16="http://schemas.microsoft.com/office/drawing/2014/main" id="{3521575A-C9EF-4763-A2CD-B3AE8EDE017C}"/>
            </a:ext>
          </a:extLst>
        </xdr:cNvPr>
        <xdr:cNvSpPr>
          <a:spLocks noChangeAspect="1" noChangeArrowheads="1"/>
        </xdr:cNvSpPr>
      </xdr:nvSpPr>
      <xdr:spPr bwMode="auto">
        <a:xfrm>
          <a:off x="4695825" y="1143000"/>
          <a:ext cx="304800" cy="28543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5432"/>
    <xdr:sp macro="" textlink="">
      <xdr:nvSpPr>
        <xdr:cNvPr id="68711" name="avatar">
          <a:extLst>
            <a:ext uri="{FF2B5EF4-FFF2-40B4-BE49-F238E27FC236}">
              <a16:creationId xmlns:a16="http://schemas.microsoft.com/office/drawing/2014/main" id="{279B9670-B661-4558-8912-11F4E3887E83}"/>
            </a:ext>
          </a:extLst>
        </xdr:cNvPr>
        <xdr:cNvSpPr>
          <a:spLocks noChangeAspect="1" noChangeArrowheads="1"/>
        </xdr:cNvSpPr>
      </xdr:nvSpPr>
      <xdr:spPr bwMode="auto">
        <a:xfrm>
          <a:off x="0" y="1143000"/>
          <a:ext cx="304800" cy="28543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5274"/>
    <xdr:sp macro="" textlink="">
      <xdr:nvSpPr>
        <xdr:cNvPr id="68712" name="avatar">
          <a:extLst>
            <a:ext uri="{FF2B5EF4-FFF2-40B4-BE49-F238E27FC236}">
              <a16:creationId xmlns:a16="http://schemas.microsoft.com/office/drawing/2014/main" id="{EDB8549D-4E49-47A3-9E03-D9B514072129}"/>
            </a:ext>
          </a:extLst>
        </xdr:cNvPr>
        <xdr:cNvSpPr>
          <a:spLocks noChangeAspect="1" noChangeArrowheads="1"/>
        </xdr:cNvSpPr>
      </xdr:nvSpPr>
      <xdr:spPr bwMode="auto">
        <a:xfrm>
          <a:off x="4695825"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713" name="avatar">
          <a:extLst>
            <a:ext uri="{FF2B5EF4-FFF2-40B4-BE49-F238E27FC236}">
              <a16:creationId xmlns:a16="http://schemas.microsoft.com/office/drawing/2014/main" id="{71909642-E1F2-46B9-B675-AE5A9BC47151}"/>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88001"/>
    <xdr:sp macro="" textlink="">
      <xdr:nvSpPr>
        <xdr:cNvPr id="68714" name="avatar">
          <a:extLst>
            <a:ext uri="{FF2B5EF4-FFF2-40B4-BE49-F238E27FC236}">
              <a16:creationId xmlns:a16="http://schemas.microsoft.com/office/drawing/2014/main" id="{02DD7F96-8B29-4AAD-8C7E-247D49F2DEA3}"/>
            </a:ext>
          </a:extLst>
        </xdr:cNvPr>
        <xdr:cNvSpPr>
          <a:spLocks noChangeAspect="1" noChangeArrowheads="1"/>
        </xdr:cNvSpPr>
      </xdr:nvSpPr>
      <xdr:spPr bwMode="auto">
        <a:xfrm>
          <a:off x="4695825" y="1143000"/>
          <a:ext cx="304800" cy="2880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7337"/>
    <xdr:sp macro="" textlink="">
      <xdr:nvSpPr>
        <xdr:cNvPr id="68715" name="avatar">
          <a:extLst>
            <a:ext uri="{FF2B5EF4-FFF2-40B4-BE49-F238E27FC236}">
              <a16:creationId xmlns:a16="http://schemas.microsoft.com/office/drawing/2014/main" id="{A5415336-99C8-4F3B-8C90-16104064843E}"/>
            </a:ext>
          </a:extLst>
        </xdr:cNvPr>
        <xdr:cNvSpPr>
          <a:spLocks noChangeAspect="1" noChangeArrowheads="1"/>
        </xdr:cNvSpPr>
      </xdr:nvSpPr>
      <xdr:spPr bwMode="auto">
        <a:xfrm>
          <a:off x="0" y="1143000"/>
          <a:ext cx="304800" cy="28733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16" name="avatar">
          <a:extLst>
            <a:ext uri="{FF2B5EF4-FFF2-40B4-BE49-F238E27FC236}">
              <a16:creationId xmlns:a16="http://schemas.microsoft.com/office/drawing/2014/main" id="{E463EB51-2101-4498-AAA6-F0BE644B5AB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06416"/>
    <xdr:sp macro="" textlink="">
      <xdr:nvSpPr>
        <xdr:cNvPr id="68717" name="avatar">
          <a:extLst>
            <a:ext uri="{FF2B5EF4-FFF2-40B4-BE49-F238E27FC236}">
              <a16:creationId xmlns:a16="http://schemas.microsoft.com/office/drawing/2014/main" id="{D7C48AC3-98FC-4D90-B7AF-77AB768D93B8}"/>
            </a:ext>
          </a:extLst>
        </xdr:cNvPr>
        <xdr:cNvSpPr>
          <a:spLocks noChangeAspect="1" noChangeArrowheads="1"/>
        </xdr:cNvSpPr>
      </xdr:nvSpPr>
      <xdr:spPr bwMode="auto">
        <a:xfrm>
          <a:off x="4695825" y="1143000"/>
          <a:ext cx="304800" cy="3064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4797"/>
    <xdr:sp macro="" textlink="">
      <xdr:nvSpPr>
        <xdr:cNvPr id="68718" name="avatar">
          <a:extLst>
            <a:ext uri="{FF2B5EF4-FFF2-40B4-BE49-F238E27FC236}">
              <a16:creationId xmlns:a16="http://schemas.microsoft.com/office/drawing/2014/main" id="{2ABAD50C-477D-428E-9B1E-17A75A478041}"/>
            </a:ext>
          </a:extLst>
        </xdr:cNvPr>
        <xdr:cNvSpPr>
          <a:spLocks noChangeAspect="1" noChangeArrowheads="1"/>
        </xdr:cNvSpPr>
      </xdr:nvSpPr>
      <xdr:spPr bwMode="auto">
        <a:xfrm>
          <a:off x="0" y="1143000"/>
          <a:ext cx="304800" cy="28479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19" name="avatar">
          <a:extLst>
            <a:ext uri="{FF2B5EF4-FFF2-40B4-BE49-F238E27FC236}">
              <a16:creationId xmlns:a16="http://schemas.microsoft.com/office/drawing/2014/main" id="{885BE874-5942-44E8-BEAC-120D7DFB629F}"/>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4005"/>
    <xdr:sp macro="" textlink="">
      <xdr:nvSpPr>
        <xdr:cNvPr id="68720" name="avatar">
          <a:extLst>
            <a:ext uri="{FF2B5EF4-FFF2-40B4-BE49-F238E27FC236}">
              <a16:creationId xmlns:a16="http://schemas.microsoft.com/office/drawing/2014/main" id="{6633A9DC-9220-458A-BC73-36B6FF64C5AD}"/>
            </a:ext>
          </a:extLst>
        </xdr:cNvPr>
        <xdr:cNvSpPr>
          <a:spLocks noChangeAspect="1" noChangeArrowheads="1"/>
        </xdr:cNvSpPr>
      </xdr:nvSpPr>
      <xdr:spPr bwMode="auto">
        <a:xfrm>
          <a:off x="4695825" y="1143000"/>
          <a:ext cx="304800" cy="29400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721" name="avatar">
          <a:extLst>
            <a:ext uri="{FF2B5EF4-FFF2-40B4-BE49-F238E27FC236}">
              <a16:creationId xmlns:a16="http://schemas.microsoft.com/office/drawing/2014/main" id="{C2515A1A-98EA-4F78-B720-20D41ADC9554}"/>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22" name="avatar">
          <a:extLst>
            <a:ext uri="{FF2B5EF4-FFF2-40B4-BE49-F238E27FC236}">
              <a16:creationId xmlns:a16="http://schemas.microsoft.com/office/drawing/2014/main" id="{1CE6B66C-B414-4981-899F-112999D1D360}"/>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4004"/>
    <xdr:sp macro="" textlink="">
      <xdr:nvSpPr>
        <xdr:cNvPr id="68723" name="avatar">
          <a:extLst>
            <a:ext uri="{FF2B5EF4-FFF2-40B4-BE49-F238E27FC236}">
              <a16:creationId xmlns:a16="http://schemas.microsoft.com/office/drawing/2014/main" id="{192DE5E0-E894-48DF-8EA6-B23EFCF70E4F}"/>
            </a:ext>
          </a:extLst>
        </xdr:cNvPr>
        <xdr:cNvSpPr>
          <a:spLocks noChangeAspect="1" noChangeArrowheads="1"/>
        </xdr:cNvSpPr>
      </xdr:nvSpPr>
      <xdr:spPr bwMode="auto">
        <a:xfrm>
          <a:off x="4695825" y="1143000"/>
          <a:ext cx="304800" cy="2940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4004"/>
    <xdr:sp macro="" textlink="">
      <xdr:nvSpPr>
        <xdr:cNvPr id="68724" name="avatar">
          <a:extLst>
            <a:ext uri="{FF2B5EF4-FFF2-40B4-BE49-F238E27FC236}">
              <a16:creationId xmlns:a16="http://schemas.microsoft.com/office/drawing/2014/main" id="{C515A240-1200-4722-BB85-0F967BB003BF}"/>
            </a:ext>
          </a:extLst>
        </xdr:cNvPr>
        <xdr:cNvSpPr>
          <a:spLocks noChangeAspect="1" noChangeArrowheads="1"/>
        </xdr:cNvSpPr>
      </xdr:nvSpPr>
      <xdr:spPr bwMode="auto">
        <a:xfrm>
          <a:off x="0" y="1143000"/>
          <a:ext cx="304800" cy="2940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2830150</xdr:colOff>
      <xdr:row>128</xdr:row>
      <xdr:rowOff>0</xdr:rowOff>
    </xdr:from>
    <xdr:ext cx="1179875" cy="1143000"/>
    <xdr:sp macro="" textlink="">
      <xdr:nvSpPr>
        <xdr:cNvPr id="68725" name="avatar">
          <a:extLst>
            <a:ext uri="{FF2B5EF4-FFF2-40B4-BE49-F238E27FC236}">
              <a16:creationId xmlns:a16="http://schemas.microsoft.com/office/drawing/2014/main" id="{55C949F6-A087-4E51-AA21-7F0C714A7404}"/>
            </a:ext>
          </a:extLst>
        </xdr:cNvPr>
        <xdr:cNvSpPr>
          <a:spLocks noChangeAspect="1" noChangeArrowheads="1"/>
        </xdr:cNvSpPr>
      </xdr:nvSpPr>
      <xdr:spPr bwMode="auto">
        <a:xfrm>
          <a:off x="2826975" y="1143000"/>
          <a:ext cx="1179875" cy="11430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726" name="avatar">
          <a:extLst>
            <a:ext uri="{FF2B5EF4-FFF2-40B4-BE49-F238E27FC236}">
              <a16:creationId xmlns:a16="http://schemas.microsoft.com/office/drawing/2014/main" id="{2D77BEDA-D8D4-4CCE-9723-0D959F899AC9}"/>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727" name="avatar">
          <a:extLst>
            <a:ext uri="{FF2B5EF4-FFF2-40B4-BE49-F238E27FC236}">
              <a16:creationId xmlns:a16="http://schemas.microsoft.com/office/drawing/2014/main" id="{28FD7F35-9FB1-4023-AE4B-95A9FA6298C5}"/>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28" name="avatar">
          <a:extLst>
            <a:ext uri="{FF2B5EF4-FFF2-40B4-BE49-F238E27FC236}">
              <a16:creationId xmlns:a16="http://schemas.microsoft.com/office/drawing/2014/main" id="{E019229B-3E1F-4F7F-85D7-650C9CA9914C}"/>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4639"/>
    <xdr:sp macro="" textlink="">
      <xdr:nvSpPr>
        <xdr:cNvPr id="68729" name="avatar">
          <a:extLst>
            <a:ext uri="{FF2B5EF4-FFF2-40B4-BE49-F238E27FC236}">
              <a16:creationId xmlns:a16="http://schemas.microsoft.com/office/drawing/2014/main" id="{1821C3F0-D944-41B3-97AE-2B7DD3FF7B57}"/>
            </a:ext>
          </a:extLst>
        </xdr:cNvPr>
        <xdr:cNvSpPr>
          <a:spLocks noChangeAspect="1" noChangeArrowheads="1"/>
        </xdr:cNvSpPr>
      </xdr:nvSpPr>
      <xdr:spPr bwMode="auto">
        <a:xfrm>
          <a:off x="0" y="1143000"/>
          <a:ext cx="304800" cy="2946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30" name="avatar">
          <a:extLst>
            <a:ext uri="{FF2B5EF4-FFF2-40B4-BE49-F238E27FC236}">
              <a16:creationId xmlns:a16="http://schemas.microsoft.com/office/drawing/2014/main" id="{91151FAA-51A0-4FA3-9CC8-E007ABB08AC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731" name="avatar">
          <a:extLst>
            <a:ext uri="{FF2B5EF4-FFF2-40B4-BE49-F238E27FC236}">
              <a16:creationId xmlns:a16="http://schemas.microsoft.com/office/drawing/2014/main" id="{270FCDAE-B6C8-482D-88DA-5153078F8AE2}"/>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32" name="avatar">
          <a:extLst>
            <a:ext uri="{FF2B5EF4-FFF2-40B4-BE49-F238E27FC236}">
              <a16:creationId xmlns:a16="http://schemas.microsoft.com/office/drawing/2014/main" id="{8AF15C55-DA5C-4B5B-8547-383C821970A8}"/>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733" name="avatar">
          <a:extLst>
            <a:ext uri="{FF2B5EF4-FFF2-40B4-BE49-F238E27FC236}">
              <a16:creationId xmlns:a16="http://schemas.microsoft.com/office/drawing/2014/main" id="{1C106256-E7B6-4BE1-81E6-9E95A2B89437}"/>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734" name="avatar">
          <a:extLst>
            <a:ext uri="{FF2B5EF4-FFF2-40B4-BE49-F238E27FC236}">
              <a16:creationId xmlns:a16="http://schemas.microsoft.com/office/drawing/2014/main" id="{4CC25FFC-20DD-4673-8F42-9D35BAE5E484}"/>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735" name="avatar">
          <a:extLst>
            <a:ext uri="{FF2B5EF4-FFF2-40B4-BE49-F238E27FC236}">
              <a16:creationId xmlns:a16="http://schemas.microsoft.com/office/drawing/2014/main" id="{469C3A0B-D000-46C0-B989-2941CCF78D51}"/>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36" name="avatar">
          <a:extLst>
            <a:ext uri="{FF2B5EF4-FFF2-40B4-BE49-F238E27FC236}">
              <a16:creationId xmlns:a16="http://schemas.microsoft.com/office/drawing/2014/main" id="{91C72493-E912-4595-8939-2D04CB2021A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737" name="avatar">
          <a:extLst>
            <a:ext uri="{FF2B5EF4-FFF2-40B4-BE49-F238E27FC236}">
              <a16:creationId xmlns:a16="http://schemas.microsoft.com/office/drawing/2014/main" id="{0C2EC4BC-E83F-42F2-A567-2F632F9BC74B}"/>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38" name="avatar">
          <a:extLst>
            <a:ext uri="{FF2B5EF4-FFF2-40B4-BE49-F238E27FC236}">
              <a16:creationId xmlns:a16="http://schemas.microsoft.com/office/drawing/2014/main" id="{FEEF6325-A6C0-473C-B41D-D05567415C64}"/>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739" name="avatar">
          <a:extLst>
            <a:ext uri="{FF2B5EF4-FFF2-40B4-BE49-F238E27FC236}">
              <a16:creationId xmlns:a16="http://schemas.microsoft.com/office/drawing/2014/main" id="{75C11AB9-045B-42D9-B381-EAEEA1178150}"/>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40" name="avatar">
          <a:extLst>
            <a:ext uri="{FF2B5EF4-FFF2-40B4-BE49-F238E27FC236}">
              <a16:creationId xmlns:a16="http://schemas.microsoft.com/office/drawing/2014/main" id="{9787102F-EB85-470A-9700-781E3AC3D084}"/>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741" name="avatar">
          <a:extLst>
            <a:ext uri="{FF2B5EF4-FFF2-40B4-BE49-F238E27FC236}">
              <a16:creationId xmlns:a16="http://schemas.microsoft.com/office/drawing/2014/main" id="{6279CC21-9634-42EE-9484-D001CB3A33E8}"/>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742" name="avatar">
          <a:extLst>
            <a:ext uri="{FF2B5EF4-FFF2-40B4-BE49-F238E27FC236}">
              <a16:creationId xmlns:a16="http://schemas.microsoft.com/office/drawing/2014/main" id="{A188B6F5-361B-4403-8A66-F76E25260E18}"/>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743" name="avatar">
          <a:extLst>
            <a:ext uri="{FF2B5EF4-FFF2-40B4-BE49-F238E27FC236}">
              <a16:creationId xmlns:a16="http://schemas.microsoft.com/office/drawing/2014/main" id="{BA6B1A08-2AD0-441A-A159-7B7200893E05}"/>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44" name="avatar">
          <a:extLst>
            <a:ext uri="{FF2B5EF4-FFF2-40B4-BE49-F238E27FC236}">
              <a16:creationId xmlns:a16="http://schemas.microsoft.com/office/drawing/2014/main" id="{FE8E934B-AB42-41AB-8532-F8A37C086770}"/>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745" name="avatar">
          <a:extLst>
            <a:ext uri="{FF2B5EF4-FFF2-40B4-BE49-F238E27FC236}">
              <a16:creationId xmlns:a16="http://schemas.microsoft.com/office/drawing/2014/main" id="{16C2CFE5-AAE0-4542-9672-E9E1BF3467BD}"/>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46" name="avatar">
          <a:extLst>
            <a:ext uri="{FF2B5EF4-FFF2-40B4-BE49-F238E27FC236}">
              <a16:creationId xmlns:a16="http://schemas.microsoft.com/office/drawing/2014/main" id="{C8EBC867-BBF1-42D2-B4F7-CF7142EA676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747" name="avatar">
          <a:extLst>
            <a:ext uri="{FF2B5EF4-FFF2-40B4-BE49-F238E27FC236}">
              <a16:creationId xmlns:a16="http://schemas.microsoft.com/office/drawing/2014/main" id="{55F3FE7D-D1E9-40C7-B718-323576D596D1}"/>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48" name="avatar">
          <a:extLst>
            <a:ext uri="{FF2B5EF4-FFF2-40B4-BE49-F238E27FC236}">
              <a16:creationId xmlns:a16="http://schemas.microsoft.com/office/drawing/2014/main" id="{BD9A2DB8-646A-4865-8309-78D1792D9DE5}"/>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749" name="avatar">
          <a:extLst>
            <a:ext uri="{FF2B5EF4-FFF2-40B4-BE49-F238E27FC236}">
              <a16:creationId xmlns:a16="http://schemas.microsoft.com/office/drawing/2014/main" id="{729E006E-E9ED-48CA-909A-746401299F8D}"/>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750" name="avatar">
          <a:extLst>
            <a:ext uri="{FF2B5EF4-FFF2-40B4-BE49-F238E27FC236}">
              <a16:creationId xmlns:a16="http://schemas.microsoft.com/office/drawing/2014/main" id="{F21BBFAC-B22D-4926-84D7-8D3269FEF729}"/>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751" name="avatar">
          <a:extLst>
            <a:ext uri="{FF2B5EF4-FFF2-40B4-BE49-F238E27FC236}">
              <a16:creationId xmlns:a16="http://schemas.microsoft.com/office/drawing/2014/main" id="{20A67884-86EF-4C48-B383-3618745C0D76}"/>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52" name="avatar">
          <a:extLst>
            <a:ext uri="{FF2B5EF4-FFF2-40B4-BE49-F238E27FC236}">
              <a16:creationId xmlns:a16="http://schemas.microsoft.com/office/drawing/2014/main" id="{46415CE4-F175-443F-A3D6-6615C895F005}"/>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753" name="avatar">
          <a:extLst>
            <a:ext uri="{FF2B5EF4-FFF2-40B4-BE49-F238E27FC236}">
              <a16:creationId xmlns:a16="http://schemas.microsoft.com/office/drawing/2014/main" id="{F1DCDF26-0553-4B7C-81C7-DC5FD81C4600}"/>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54" name="avatar">
          <a:extLst>
            <a:ext uri="{FF2B5EF4-FFF2-40B4-BE49-F238E27FC236}">
              <a16:creationId xmlns:a16="http://schemas.microsoft.com/office/drawing/2014/main" id="{51DAB0AA-1607-4CBA-92EB-920ABA8A82C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755" name="avatar">
          <a:extLst>
            <a:ext uri="{FF2B5EF4-FFF2-40B4-BE49-F238E27FC236}">
              <a16:creationId xmlns:a16="http://schemas.microsoft.com/office/drawing/2014/main" id="{C1A6B489-FF69-4C9F-A16E-73DBC7E9E6FB}"/>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56" name="avatar">
          <a:extLst>
            <a:ext uri="{FF2B5EF4-FFF2-40B4-BE49-F238E27FC236}">
              <a16:creationId xmlns:a16="http://schemas.microsoft.com/office/drawing/2014/main" id="{42C47A24-FA31-4362-A7C5-1D99B23619AF}"/>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757" name="avatar">
          <a:extLst>
            <a:ext uri="{FF2B5EF4-FFF2-40B4-BE49-F238E27FC236}">
              <a16:creationId xmlns:a16="http://schemas.microsoft.com/office/drawing/2014/main" id="{24478C6C-C37C-4AB0-A6C0-24F010B16653}"/>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758" name="avatar">
          <a:extLst>
            <a:ext uri="{FF2B5EF4-FFF2-40B4-BE49-F238E27FC236}">
              <a16:creationId xmlns:a16="http://schemas.microsoft.com/office/drawing/2014/main" id="{2A215996-85DF-4489-9B5B-137EE9FF1319}"/>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759" name="avatar">
          <a:extLst>
            <a:ext uri="{FF2B5EF4-FFF2-40B4-BE49-F238E27FC236}">
              <a16:creationId xmlns:a16="http://schemas.microsoft.com/office/drawing/2014/main" id="{C68C815E-F029-41D1-874E-BF856A485553}"/>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60" name="avatar">
          <a:extLst>
            <a:ext uri="{FF2B5EF4-FFF2-40B4-BE49-F238E27FC236}">
              <a16:creationId xmlns:a16="http://schemas.microsoft.com/office/drawing/2014/main" id="{E4070E8E-D26D-4337-B46C-FA54ACDDE8CC}"/>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761" name="avatar">
          <a:extLst>
            <a:ext uri="{FF2B5EF4-FFF2-40B4-BE49-F238E27FC236}">
              <a16:creationId xmlns:a16="http://schemas.microsoft.com/office/drawing/2014/main" id="{5E9830B4-5C1F-4FD5-B6EA-723B062C3D14}"/>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62" name="avatar">
          <a:extLst>
            <a:ext uri="{FF2B5EF4-FFF2-40B4-BE49-F238E27FC236}">
              <a16:creationId xmlns:a16="http://schemas.microsoft.com/office/drawing/2014/main" id="{AF3EC960-5B33-43FB-87B6-9AD4843AD1A1}"/>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763" name="avatar">
          <a:extLst>
            <a:ext uri="{FF2B5EF4-FFF2-40B4-BE49-F238E27FC236}">
              <a16:creationId xmlns:a16="http://schemas.microsoft.com/office/drawing/2014/main" id="{DA2FD193-F0D0-4793-A7A3-D0E345825D17}"/>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64" name="avatar">
          <a:extLst>
            <a:ext uri="{FF2B5EF4-FFF2-40B4-BE49-F238E27FC236}">
              <a16:creationId xmlns:a16="http://schemas.microsoft.com/office/drawing/2014/main" id="{1F217CCF-1C40-41C2-86A7-B15858FAFDD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765" name="avatar">
          <a:extLst>
            <a:ext uri="{FF2B5EF4-FFF2-40B4-BE49-F238E27FC236}">
              <a16:creationId xmlns:a16="http://schemas.microsoft.com/office/drawing/2014/main" id="{EEA3F8A4-FCD5-4B19-81B8-F1A5410D2252}"/>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766" name="avatar">
          <a:extLst>
            <a:ext uri="{FF2B5EF4-FFF2-40B4-BE49-F238E27FC236}">
              <a16:creationId xmlns:a16="http://schemas.microsoft.com/office/drawing/2014/main" id="{25AFA59D-8068-4F76-A30B-C9A2D2F78F75}"/>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767" name="avatar">
          <a:extLst>
            <a:ext uri="{FF2B5EF4-FFF2-40B4-BE49-F238E27FC236}">
              <a16:creationId xmlns:a16="http://schemas.microsoft.com/office/drawing/2014/main" id="{412777F4-DC3A-495C-BCAA-E75A719EFAB8}"/>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68" name="avatar">
          <a:extLst>
            <a:ext uri="{FF2B5EF4-FFF2-40B4-BE49-F238E27FC236}">
              <a16:creationId xmlns:a16="http://schemas.microsoft.com/office/drawing/2014/main" id="{C3850DF4-ED8B-4EF8-B453-6BD2FCD93FCA}"/>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769" name="avatar">
          <a:extLst>
            <a:ext uri="{FF2B5EF4-FFF2-40B4-BE49-F238E27FC236}">
              <a16:creationId xmlns:a16="http://schemas.microsoft.com/office/drawing/2014/main" id="{5115DE96-9F85-4E52-9619-376212DFA769}"/>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70" name="avatar">
          <a:extLst>
            <a:ext uri="{FF2B5EF4-FFF2-40B4-BE49-F238E27FC236}">
              <a16:creationId xmlns:a16="http://schemas.microsoft.com/office/drawing/2014/main" id="{0A464A11-9B70-44D8-8B49-2B24995FB8C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771" name="avatar">
          <a:extLst>
            <a:ext uri="{FF2B5EF4-FFF2-40B4-BE49-F238E27FC236}">
              <a16:creationId xmlns:a16="http://schemas.microsoft.com/office/drawing/2014/main" id="{07E32FE7-4647-4FD6-AC06-1A8C2DBF3F30}"/>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72" name="avatar">
          <a:extLst>
            <a:ext uri="{FF2B5EF4-FFF2-40B4-BE49-F238E27FC236}">
              <a16:creationId xmlns:a16="http://schemas.microsoft.com/office/drawing/2014/main" id="{5FAEEA0E-AD4B-41D9-9FD5-7425E616133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773" name="avatar">
          <a:extLst>
            <a:ext uri="{FF2B5EF4-FFF2-40B4-BE49-F238E27FC236}">
              <a16:creationId xmlns:a16="http://schemas.microsoft.com/office/drawing/2014/main" id="{7BD1C6FC-5FFE-4A4D-98E7-C89D6AD99D13}"/>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774" name="avatar">
          <a:extLst>
            <a:ext uri="{FF2B5EF4-FFF2-40B4-BE49-F238E27FC236}">
              <a16:creationId xmlns:a16="http://schemas.microsoft.com/office/drawing/2014/main" id="{C39F8CEA-88DD-452E-8D17-417D6BA15515}"/>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775" name="avatar">
          <a:extLst>
            <a:ext uri="{FF2B5EF4-FFF2-40B4-BE49-F238E27FC236}">
              <a16:creationId xmlns:a16="http://schemas.microsoft.com/office/drawing/2014/main" id="{C99BE35B-3B6D-4DBB-ABBD-13A80D3F6A84}"/>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76" name="avatar">
          <a:extLst>
            <a:ext uri="{FF2B5EF4-FFF2-40B4-BE49-F238E27FC236}">
              <a16:creationId xmlns:a16="http://schemas.microsoft.com/office/drawing/2014/main" id="{CC706477-766D-48B5-8BBC-A503330F6B35}"/>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777" name="avatar">
          <a:extLst>
            <a:ext uri="{FF2B5EF4-FFF2-40B4-BE49-F238E27FC236}">
              <a16:creationId xmlns:a16="http://schemas.microsoft.com/office/drawing/2014/main" id="{EE4B5AE4-DDE2-4D3D-8D6D-1B9CA8DCD81C}"/>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78" name="avatar">
          <a:extLst>
            <a:ext uri="{FF2B5EF4-FFF2-40B4-BE49-F238E27FC236}">
              <a16:creationId xmlns:a16="http://schemas.microsoft.com/office/drawing/2014/main" id="{EF414CB7-7B3D-49DD-B090-2BDCB6F37FEE}"/>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779" name="avatar">
          <a:extLst>
            <a:ext uri="{FF2B5EF4-FFF2-40B4-BE49-F238E27FC236}">
              <a16:creationId xmlns:a16="http://schemas.microsoft.com/office/drawing/2014/main" id="{530C0B3A-E8F5-4E3C-AD87-C63FEF8AA230}"/>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80" name="avatar">
          <a:extLst>
            <a:ext uri="{FF2B5EF4-FFF2-40B4-BE49-F238E27FC236}">
              <a16:creationId xmlns:a16="http://schemas.microsoft.com/office/drawing/2014/main" id="{41491A0A-2FE6-445A-A7BA-9CEE45BC0DAE}"/>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781" name="avatar">
          <a:extLst>
            <a:ext uri="{FF2B5EF4-FFF2-40B4-BE49-F238E27FC236}">
              <a16:creationId xmlns:a16="http://schemas.microsoft.com/office/drawing/2014/main" id="{F1BFDD2B-2861-4765-B58F-9B362F4CBDBC}"/>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782" name="avatar">
          <a:extLst>
            <a:ext uri="{FF2B5EF4-FFF2-40B4-BE49-F238E27FC236}">
              <a16:creationId xmlns:a16="http://schemas.microsoft.com/office/drawing/2014/main" id="{6B56B31B-B0E8-43EB-A1C0-3DFAA5DA894B}"/>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783" name="avatar">
          <a:extLst>
            <a:ext uri="{FF2B5EF4-FFF2-40B4-BE49-F238E27FC236}">
              <a16:creationId xmlns:a16="http://schemas.microsoft.com/office/drawing/2014/main" id="{49DA0E73-E160-4373-BB51-EF7C9ED0A769}"/>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84" name="avatar">
          <a:extLst>
            <a:ext uri="{FF2B5EF4-FFF2-40B4-BE49-F238E27FC236}">
              <a16:creationId xmlns:a16="http://schemas.microsoft.com/office/drawing/2014/main" id="{C305F4BA-C04C-4D11-98F1-6A0021B00BBA}"/>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785" name="avatar">
          <a:extLst>
            <a:ext uri="{FF2B5EF4-FFF2-40B4-BE49-F238E27FC236}">
              <a16:creationId xmlns:a16="http://schemas.microsoft.com/office/drawing/2014/main" id="{86F01946-01BA-4046-8144-F83F856AACFB}"/>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86" name="avatar">
          <a:extLst>
            <a:ext uri="{FF2B5EF4-FFF2-40B4-BE49-F238E27FC236}">
              <a16:creationId xmlns:a16="http://schemas.microsoft.com/office/drawing/2014/main" id="{B8A37A1A-826F-4F84-9643-E1B0B152ECBE}"/>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787" name="avatar">
          <a:extLst>
            <a:ext uri="{FF2B5EF4-FFF2-40B4-BE49-F238E27FC236}">
              <a16:creationId xmlns:a16="http://schemas.microsoft.com/office/drawing/2014/main" id="{4C637F1B-B479-4EB7-BBBE-A7D076CDCC23}"/>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88" name="avatar">
          <a:extLst>
            <a:ext uri="{FF2B5EF4-FFF2-40B4-BE49-F238E27FC236}">
              <a16:creationId xmlns:a16="http://schemas.microsoft.com/office/drawing/2014/main" id="{CCD12B9C-1A1D-4719-B0D1-AA1C2563E88B}"/>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789" name="avatar">
          <a:extLst>
            <a:ext uri="{FF2B5EF4-FFF2-40B4-BE49-F238E27FC236}">
              <a16:creationId xmlns:a16="http://schemas.microsoft.com/office/drawing/2014/main" id="{4950E3D2-47E4-4F00-B0C1-62055CE3A876}"/>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790" name="avatar">
          <a:extLst>
            <a:ext uri="{FF2B5EF4-FFF2-40B4-BE49-F238E27FC236}">
              <a16:creationId xmlns:a16="http://schemas.microsoft.com/office/drawing/2014/main" id="{F8DA36DF-3D84-4795-A042-A06F9DCD1BE1}"/>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791" name="avatar">
          <a:extLst>
            <a:ext uri="{FF2B5EF4-FFF2-40B4-BE49-F238E27FC236}">
              <a16:creationId xmlns:a16="http://schemas.microsoft.com/office/drawing/2014/main" id="{71E895B6-A783-4189-9A87-9D70C72686AE}"/>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92" name="avatar">
          <a:extLst>
            <a:ext uri="{FF2B5EF4-FFF2-40B4-BE49-F238E27FC236}">
              <a16:creationId xmlns:a16="http://schemas.microsoft.com/office/drawing/2014/main" id="{190545A4-5572-4CA7-8655-4218BE352210}"/>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793" name="avatar">
          <a:extLst>
            <a:ext uri="{FF2B5EF4-FFF2-40B4-BE49-F238E27FC236}">
              <a16:creationId xmlns:a16="http://schemas.microsoft.com/office/drawing/2014/main" id="{7D247DC9-DE38-47E5-918C-7B1D3B434F5D}"/>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94" name="avatar">
          <a:extLst>
            <a:ext uri="{FF2B5EF4-FFF2-40B4-BE49-F238E27FC236}">
              <a16:creationId xmlns:a16="http://schemas.microsoft.com/office/drawing/2014/main" id="{980A4D87-B154-461D-906B-0FBF09BBB8C8}"/>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795" name="avatar">
          <a:extLst>
            <a:ext uri="{FF2B5EF4-FFF2-40B4-BE49-F238E27FC236}">
              <a16:creationId xmlns:a16="http://schemas.microsoft.com/office/drawing/2014/main" id="{73A102D1-1409-42D6-8A8C-456D41081280}"/>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96" name="avatar">
          <a:extLst>
            <a:ext uri="{FF2B5EF4-FFF2-40B4-BE49-F238E27FC236}">
              <a16:creationId xmlns:a16="http://schemas.microsoft.com/office/drawing/2014/main" id="{B4864FA7-AD82-4348-B546-0BB0B3A3DD1D}"/>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797" name="avatar">
          <a:extLst>
            <a:ext uri="{FF2B5EF4-FFF2-40B4-BE49-F238E27FC236}">
              <a16:creationId xmlns:a16="http://schemas.microsoft.com/office/drawing/2014/main" id="{A1EEFA5C-4A89-4545-8DC3-D031DF9A5D5C}"/>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798" name="avatar">
          <a:extLst>
            <a:ext uri="{FF2B5EF4-FFF2-40B4-BE49-F238E27FC236}">
              <a16:creationId xmlns:a16="http://schemas.microsoft.com/office/drawing/2014/main" id="{D3CBB3E0-BE1B-4A52-84C6-1BEE2DB4EE5D}"/>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799" name="avatar">
          <a:extLst>
            <a:ext uri="{FF2B5EF4-FFF2-40B4-BE49-F238E27FC236}">
              <a16:creationId xmlns:a16="http://schemas.microsoft.com/office/drawing/2014/main" id="{D8A478A9-F58A-46A5-800B-A0CD52745817}"/>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00" name="avatar">
          <a:extLst>
            <a:ext uri="{FF2B5EF4-FFF2-40B4-BE49-F238E27FC236}">
              <a16:creationId xmlns:a16="http://schemas.microsoft.com/office/drawing/2014/main" id="{A29CDCB7-D84B-44B7-8209-13866C8C5788}"/>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801" name="avatar">
          <a:extLst>
            <a:ext uri="{FF2B5EF4-FFF2-40B4-BE49-F238E27FC236}">
              <a16:creationId xmlns:a16="http://schemas.microsoft.com/office/drawing/2014/main" id="{4D57CB6B-71A6-432F-A892-244111F54C1B}"/>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02" name="avatar">
          <a:extLst>
            <a:ext uri="{FF2B5EF4-FFF2-40B4-BE49-F238E27FC236}">
              <a16:creationId xmlns:a16="http://schemas.microsoft.com/office/drawing/2014/main" id="{E5BCD823-ACFF-4221-BCBB-690F7D3430A8}"/>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803" name="avatar">
          <a:extLst>
            <a:ext uri="{FF2B5EF4-FFF2-40B4-BE49-F238E27FC236}">
              <a16:creationId xmlns:a16="http://schemas.microsoft.com/office/drawing/2014/main" id="{2BC224C3-01DF-439E-9AF1-C2A405E1F2AC}"/>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04" name="avatar">
          <a:extLst>
            <a:ext uri="{FF2B5EF4-FFF2-40B4-BE49-F238E27FC236}">
              <a16:creationId xmlns:a16="http://schemas.microsoft.com/office/drawing/2014/main" id="{77B9629E-759F-4B81-93D5-E057F2F583A0}"/>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805" name="avatar">
          <a:extLst>
            <a:ext uri="{FF2B5EF4-FFF2-40B4-BE49-F238E27FC236}">
              <a16:creationId xmlns:a16="http://schemas.microsoft.com/office/drawing/2014/main" id="{99646882-24FE-464D-8785-D56F671CD2AE}"/>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806" name="avatar">
          <a:extLst>
            <a:ext uri="{FF2B5EF4-FFF2-40B4-BE49-F238E27FC236}">
              <a16:creationId xmlns:a16="http://schemas.microsoft.com/office/drawing/2014/main" id="{73F88139-1B74-490D-83F8-C5E769C3B82A}"/>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807" name="avatar">
          <a:extLst>
            <a:ext uri="{FF2B5EF4-FFF2-40B4-BE49-F238E27FC236}">
              <a16:creationId xmlns:a16="http://schemas.microsoft.com/office/drawing/2014/main" id="{DE8A54E5-FE58-4273-BE61-7C11EC497495}"/>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08" name="avatar">
          <a:extLst>
            <a:ext uri="{FF2B5EF4-FFF2-40B4-BE49-F238E27FC236}">
              <a16:creationId xmlns:a16="http://schemas.microsoft.com/office/drawing/2014/main" id="{2DA1C0C9-8F63-4B1A-918C-053D216B508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809" name="avatar">
          <a:extLst>
            <a:ext uri="{FF2B5EF4-FFF2-40B4-BE49-F238E27FC236}">
              <a16:creationId xmlns:a16="http://schemas.microsoft.com/office/drawing/2014/main" id="{F446FAD6-4181-4F65-8E55-6DAB7588F4A6}"/>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10" name="avatar">
          <a:extLst>
            <a:ext uri="{FF2B5EF4-FFF2-40B4-BE49-F238E27FC236}">
              <a16:creationId xmlns:a16="http://schemas.microsoft.com/office/drawing/2014/main" id="{A2C029CF-809D-4B25-9FA5-0E1D1A77FE1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811" name="avatar">
          <a:extLst>
            <a:ext uri="{FF2B5EF4-FFF2-40B4-BE49-F238E27FC236}">
              <a16:creationId xmlns:a16="http://schemas.microsoft.com/office/drawing/2014/main" id="{0DB7E0F2-1C55-42BE-A8A6-477E30826C0F}"/>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12" name="avatar">
          <a:extLst>
            <a:ext uri="{FF2B5EF4-FFF2-40B4-BE49-F238E27FC236}">
              <a16:creationId xmlns:a16="http://schemas.microsoft.com/office/drawing/2014/main" id="{61DF9E78-DBE3-4D11-8638-A9FF0D92B46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813" name="avatar">
          <a:extLst>
            <a:ext uri="{FF2B5EF4-FFF2-40B4-BE49-F238E27FC236}">
              <a16:creationId xmlns:a16="http://schemas.microsoft.com/office/drawing/2014/main" id="{E2A2B211-FF58-48FF-B0F6-D991851594F8}"/>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814" name="avatar">
          <a:extLst>
            <a:ext uri="{FF2B5EF4-FFF2-40B4-BE49-F238E27FC236}">
              <a16:creationId xmlns:a16="http://schemas.microsoft.com/office/drawing/2014/main" id="{651FE885-EBA4-4181-AD31-B0C5BA38E2C1}"/>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815" name="avatar">
          <a:extLst>
            <a:ext uri="{FF2B5EF4-FFF2-40B4-BE49-F238E27FC236}">
              <a16:creationId xmlns:a16="http://schemas.microsoft.com/office/drawing/2014/main" id="{9CC53B9E-A160-43F4-AFA3-517653A3D050}"/>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16" name="avatar">
          <a:extLst>
            <a:ext uri="{FF2B5EF4-FFF2-40B4-BE49-F238E27FC236}">
              <a16:creationId xmlns:a16="http://schemas.microsoft.com/office/drawing/2014/main" id="{EE8929E0-42BF-48EB-A125-A24243D497C4}"/>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817" name="avatar">
          <a:extLst>
            <a:ext uri="{FF2B5EF4-FFF2-40B4-BE49-F238E27FC236}">
              <a16:creationId xmlns:a16="http://schemas.microsoft.com/office/drawing/2014/main" id="{BAB3F500-529E-4E81-A693-A12A9B840ED1}"/>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18" name="avatar">
          <a:extLst>
            <a:ext uri="{FF2B5EF4-FFF2-40B4-BE49-F238E27FC236}">
              <a16:creationId xmlns:a16="http://schemas.microsoft.com/office/drawing/2014/main" id="{B5483CB6-B9DA-45E2-885F-E84AC741B7D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819" name="avatar">
          <a:extLst>
            <a:ext uri="{FF2B5EF4-FFF2-40B4-BE49-F238E27FC236}">
              <a16:creationId xmlns:a16="http://schemas.microsoft.com/office/drawing/2014/main" id="{ADBB6C6A-6AFD-47D7-8111-57808D1F4008}"/>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20" name="avatar">
          <a:extLst>
            <a:ext uri="{FF2B5EF4-FFF2-40B4-BE49-F238E27FC236}">
              <a16:creationId xmlns:a16="http://schemas.microsoft.com/office/drawing/2014/main" id="{F6D58F14-5C2A-4811-86B5-3A8CEB1D6854}"/>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821" name="avatar">
          <a:extLst>
            <a:ext uri="{FF2B5EF4-FFF2-40B4-BE49-F238E27FC236}">
              <a16:creationId xmlns:a16="http://schemas.microsoft.com/office/drawing/2014/main" id="{51F7B2E6-89A0-4666-8F49-6CE8E0A18E69}"/>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822" name="avatar">
          <a:extLst>
            <a:ext uri="{FF2B5EF4-FFF2-40B4-BE49-F238E27FC236}">
              <a16:creationId xmlns:a16="http://schemas.microsoft.com/office/drawing/2014/main" id="{D7E7EBE7-E885-42CB-A91F-7C21CDC51FB7}"/>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823" name="avatar">
          <a:extLst>
            <a:ext uri="{FF2B5EF4-FFF2-40B4-BE49-F238E27FC236}">
              <a16:creationId xmlns:a16="http://schemas.microsoft.com/office/drawing/2014/main" id="{E49663B6-DEE7-4B16-9F32-69C3F59E28F8}"/>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24" name="avatar">
          <a:extLst>
            <a:ext uri="{FF2B5EF4-FFF2-40B4-BE49-F238E27FC236}">
              <a16:creationId xmlns:a16="http://schemas.microsoft.com/office/drawing/2014/main" id="{FF62D59E-9B9F-41CE-8B75-7B14D143B58C}"/>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825" name="avatar">
          <a:extLst>
            <a:ext uri="{FF2B5EF4-FFF2-40B4-BE49-F238E27FC236}">
              <a16:creationId xmlns:a16="http://schemas.microsoft.com/office/drawing/2014/main" id="{0AEAA3DC-7906-4579-ACA3-AE17E52033D8}"/>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26" name="avatar">
          <a:extLst>
            <a:ext uri="{FF2B5EF4-FFF2-40B4-BE49-F238E27FC236}">
              <a16:creationId xmlns:a16="http://schemas.microsoft.com/office/drawing/2014/main" id="{00561D83-2BB5-4742-81C3-1850097F22C4}"/>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827" name="avatar">
          <a:extLst>
            <a:ext uri="{FF2B5EF4-FFF2-40B4-BE49-F238E27FC236}">
              <a16:creationId xmlns:a16="http://schemas.microsoft.com/office/drawing/2014/main" id="{A96AB03B-7F7E-437A-92FA-7C11FE7D1051}"/>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28" name="avatar">
          <a:extLst>
            <a:ext uri="{FF2B5EF4-FFF2-40B4-BE49-F238E27FC236}">
              <a16:creationId xmlns:a16="http://schemas.microsoft.com/office/drawing/2014/main" id="{FF36A99C-4F45-4517-9060-6E09642BB541}"/>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829" name="avatar">
          <a:extLst>
            <a:ext uri="{FF2B5EF4-FFF2-40B4-BE49-F238E27FC236}">
              <a16:creationId xmlns:a16="http://schemas.microsoft.com/office/drawing/2014/main" id="{B3112846-67C6-42D7-889A-D136EF372328}"/>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830" name="avatar">
          <a:extLst>
            <a:ext uri="{FF2B5EF4-FFF2-40B4-BE49-F238E27FC236}">
              <a16:creationId xmlns:a16="http://schemas.microsoft.com/office/drawing/2014/main" id="{D8B91A0E-7843-4D2D-BA35-1C98CCF51CD5}"/>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831" name="avatar">
          <a:extLst>
            <a:ext uri="{FF2B5EF4-FFF2-40B4-BE49-F238E27FC236}">
              <a16:creationId xmlns:a16="http://schemas.microsoft.com/office/drawing/2014/main" id="{155C4D2D-4710-4E42-96E9-3E23C9DF5F83}"/>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32" name="avatar">
          <a:extLst>
            <a:ext uri="{FF2B5EF4-FFF2-40B4-BE49-F238E27FC236}">
              <a16:creationId xmlns:a16="http://schemas.microsoft.com/office/drawing/2014/main" id="{17EF7331-FEDD-4ED2-8D94-43DAB29D0D2C}"/>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833" name="avatar">
          <a:extLst>
            <a:ext uri="{FF2B5EF4-FFF2-40B4-BE49-F238E27FC236}">
              <a16:creationId xmlns:a16="http://schemas.microsoft.com/office/drawing/2014/main" id="{D6CF1C2E-2F77-4245-A9F7-54AA4E3BDFBB}"/>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34" name="avatar">
          <a:extLst>
            <a:ext uri="{FF2B5EF4-FFF2-40B4-BE49-F238E27FC236}">
              <a16:creationId xmlns:a16="http://schemas.microsoft.com/office/drawing/2014/main" id="{778E25FB-A4A3-4D01-9093-7829933E4EE2}"/>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835" name="avatar">
          <a:extLst>
            <a:ext uri="{FF2B5EF4-FFF2-40B4-BE49-F238E27FC236}">
              <a16:creationId xmlns:a16="http://schemas.microsoft.com/office/drawing/2014/main" id="{164CB7F5-C19D-43BC-A239-C0BCF762ACCE}"/>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36" name="avatar">
          <a:extLst>
            <a:ext uri="{FF2B5EF4-FFF2-40B4-BE49-F238E27FC236}">
              <a16:creationId xmlns:a16="http://schemas.microsoft.com/office/drawing/2014/main" id="{F853EF29-BDA5-4185-97EC-0DF791AAF333}"/>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837" name="avatar">
          <a:extLst>
            <a:ext uri="{FF2B5EF4-FFF2-40B4-BE49-F238E27FC236}">
              <a16:creationId xmlns:a16="http://schemas.microsoft.com/office/drawing/2014/main" id="{A3B8BB87-C554-450D-813F-820D77334AAD}"/>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838" name="avatar">
          <a:extLst>
            <a:ext uri="{FF2B5EF4-FFF2-40B4-BE49-F238E27FC236}">
              <a16:creationId xmlns:a16="http://schemas.microsoft.com/office/drawing/2014/main" id="{7F598ACC-F2CC-4FFB-B876-F2C3B3D6A776}"/>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839" name="avatar">
          <a:extLst>
            <a:ext uri="{FF2B5EF4-FFF2-40B4-BE49-F238E27FC236}">
              <a16:creationId xmlns:a16="http://schemas.microsoft.com/office/drawing/2014/main" id="{24227CF3-10AE-4226-ADEA-F3ACDB975EFE}"/>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40" name="avatar">
          <a:extLst>
            <a:ext uri="{FF2B5EF4-FFF2-40B4-BE49-F238E27FC236}">
              <a16:creationId xmlns:a16="http://schemas.microsoft.com/office/drawing/2014/main" id="{FE9899F4-1FF8-4AE1-A7EA-E3D95398FB6F}"/>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841" name="avatar">
          <a:extLst>
            <a:ext uri="{FF2B5EF4-FFF2-40B4-BE49-F238E27FC236}">
              <a16:creationId xmlns:a16="http://schemas.microsoft.com/office/drawing/2014/main" id="{B7DC0921-01EA-4FD7-9BEF-08E2FAA7BF30}"/>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42" name="avatar">
          <a:extLst>
            <a:ext uri="{FF2B5EF4-FFF2-40B4-BE49-F238E27FC236}">
              <a16:creationId xmlns:a16="http://schemas.microsoft.com/office/drawing/2014/main" id="{8BC267E1-F889-4DCA-A507-D36C9469868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843" name="avatar">
          <a:extLst>
            <a:ext uri="{FF2B5EF4-FFF2-40B4-BE49-F238E27FC236}">
              <a16:creationId xmlns:a16="http://schemas.microsoft.com/office/drawing/2014/main" id="{332EEFE1-7CD2-436C-8F0C-1A34033253D8}"/>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44" name="avatar">
          <a:extLst>
            <a:ext uri="{FF2B5EF4-FFF2-40B4-BE49-F238E27FC236}">
              <a16:creationId xmlns:a16="http://schemas.microsoft.com/office/drawing/2014/main" id="{69F024C2-D285-4EAF-B2A4-619CF2B4197D}"/>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845" name="avatar">
          <a:extLst>
            <a:ext uri="{FF2B5EF4-FFF2-40B4-BE49-F238E27FC236}">
              <a16:creationId xmlns:a16="http://schemas.microsoft.com/office/drawing/2014/main" id="{83B30006-7224-4BE0-B2D7-832EC82434FC}"/>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846" name="avatar">
          <a:extLst>
            <a:ext uri="{FF2B5EF4-FFF2-40B4-BE49-F238E27FC236}">
              <a16:creationId xmlns:a16="http://schemas.microsoft.com/office/drawing/2014/main" id="{125BD248-E89B-4DB7-93B6-8232B5BE8C2A}"/>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847" name="avatar">
          <a:extLst>
            <a:ext uri="{FF2B5EF4-FFF2-40B4-BE49-F238E27FC236}">
              <a16:creationId xmlns:a16="http://schemas.microsoft.com/office/drawing/2014/main" id="{7E8F9E91-07CC-4FF0-A77C-053605CFEF5C}"/>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48" name="avatar">
          <a:extLst>
            <a:ext uri="{FF2B5EF4-FFF2-40B4-BE49-F238E27FC236}">
              <a16:creationId xmlns:a16="http://schemas.microsoft.com/office/drawing/2014/main" id="{2B5E8162-F4BC-47D8-A759-D713D657D6AF}"/>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849" name="avatar">
          <a:extLst>
            <a:ext uri="{FF2B5EF4-FFF2-40B4-BE49-F238E27FC236}">
              <a16:creationId xmlns:a16="http://schemas.microsoft.com/office/drawing/2014/main" id="{4982624E-5CD7-468A-95E4-F4B453EE66E3}"/>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50" name="avatar">
          <a:extLst>
            <a:ext uri="{FF2B5EF4-FFF2-40B4-BE49-F238E27FC236}">
              <a16:creationId xmlns:a16="http://schemas.microsoft.com/office/drawing/2014/main" id="{31E5BA7C-71A1-402F-ACF6-2883108A2C53}"/>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851" name="avatar">
          <a:extLst>
            <a:ext uri="{FF2B5EF4-FFF2-40B4-BE49-F238E27FC236}">
              <a16:creationId xmlns:a16="http://schemas.microsoft.com/office/drawing/2014/main" id="{4DB3C165-9A64-4131-AFEA-0DCEC63724F0}"/>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52" name="avatar">
          <a:extLst>
            <a:ext uri="{FF2B5EF4-FFF2-40B4-BE49-F238E27FC236}">
              <a16:creationId xmlns:a16="http://schemas.microsoft.com/office/drawing/2014/main" id="{51B4FD77-9B42-485A-919F-3F1A83338FC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853" name="avatar">
          <a:extLst>
            <a:ext uri="{FF2B5EF4-FFF2-40B4-BE49-F238E27FC236}">
              <a16:creationId xmlns:a16="http://schemas.microsoft.com/office/drawing/2014/main" id="{EEDFB7CA-D436-4364-86DC-EC162CBE8486}"/>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854" name="avatar">
          <a:extLst>
            <a:ext uri="{FF2B5EF4-FFF2-40B4-BE49-F238E27FC236}">
              <a16:creationId xmlns:a16="http://schemas.microsoft.com/office/drawing/2014/main" id="{3D3E2729-9063-477A-AF12-D00FB4C74888}"/>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855" name="avatar">
          <a:extLst>
            <a:ext uri="{FF2B5EF4-FFF2-40B4-BE49-F238E27FC236}">
              <a16:creationId xmlns:a16="http://schemas.microsoft.com/office/drawing/2014/main" id="{9BE569A6-5D7B-4424-BBE1-F93BCBD2ED50}"/>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56" name="avatar">
          <a:extLst>
            <a:ext uri="{FF2B5EF4-FFF2-40B4-BE49-F238E27FC236}">
              <a16:creationId xmlns:a16="http://schemas.microsoft.com/office/drawing/2014/main" id="{8ABF7A47-5EBD-4C5F-851E-4BC2B12C5F7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857" name="avatar">
          <a:extLst>
            <a:ext uri="{FF2B5EF4-FFF2-40B4-BE49-F238E27FC236}">
              <a16:creationId xmlns:a16="http://schemas.microsoft.com/office/drawing/2014/main" id="{83284B49-9CBE-4503-AE42-93F09D120193}"/>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58" name="avatar">
          <a:extLst>
            <a:ext uri="{FF2B5EF4-FFF2-40B4-BE49-F238E27FC236}">
              <a16:creationId xmlns:a16="http://schemas.microsoft.com/office/drawing/2014/main" id="{C4E93F14-F2AA-4C6B-8A49-4EFB5F0DC812}"/>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859" name="avatar">
          <a:extLst>
            <a:ext uri="{FF2B5EF4-FFF2-40B4-BE49-F238E27FC236}">
              <a16:creationId xmlns:a16="http://schemas.microsoft.com/office/drawing/2014/main" id="{AAA43110-8920-447A-9148-1DA7234C413A}"/>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60" name="avatar">
          <a:extLst>
            <a:ext uri="{FF2B5EF4-FFF2-40B4-BE49-F238E27FC236}">
              <a16:creationId xmlns:a16="http://schemas.microsoft.com/office/drawing/2014/main" id="{B0E3A608-BBC7-4B24-9E7A-F3833B21197A}"/>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861" name="avatar">
          <a:extLst>
            <a:ext uri="{FF2B5EF4-FFF2-40B4-BE49-F238E27FC236}">
              <a16:creationId xmlns:a16="http://schemas.microsoft.com/office/drawing/2014/main" id="{2FE22664-B4D8-44CE-B1D7-4E88A916D46B}"/>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862" name="avatar">
          <a:extLst>
            <a:ext uri="{FF2B5EF4-FFF2-40B4-BE49-F238E27FC236}">
              <a16:creationId xmlns:a16="http://schemas.microsoft.com/office/drawing/2014/main" id="{89E2549A-7EC0-476D-BA8F-927AB23875E4}"/>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863" name="avatar">
          <a:extLst>
            <a:ext uri="{FF2B5EF4-FFF2-40B4-BE49-F238E27FC236}">
              <a16:creationId xmlns:a16="http://schemas.microsoft.com/office/drawing/2014/main" id="{2AA7A0EC-2975-44EB-B765-94A7213D2E3E}"/>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64" name="avatar">
          <a:extLst>
            <a:ext uri="{FF2B5EF4-FFF2-40B4-BE49-F238E27FC236}">
              <a16:creationId xmlns:a16="http://schemas.microsoft.com/office/drawing/2014/main" id="{8A48DAF0-37B6-41AE-813F-8697D25CB7C8}"/>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865" name="avatar">
          <a:extLst>
            <a:ext uri="{FF2B5EF4-FFF2-40B4-BE49-F238E27FC236}">
              <a16:creationId xmlns:a16="http://schemas.microsoft.com/office/drawing/2014/main" id="{0BEDB4AC-425C-4AB3-BDE6-C89D23761F9D}"/>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66" name="avatar">
          <a:extLst>
            <a:ext uri="{FF2B5EF4-FFF2-40B4-BE49-F238E27FC236}">
              <a16:creationId xmlns:a16="http://schemas.microsoft.com/office/drawing/2014/main" id="{56BD49C7-C3F8-4B2B-8A2B-9B7195C7C34C}"/>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867" name="avatar">
          <a:extLst>
            <a:ext uri="{FF2B5EF4-FFF2-40B4-BE49-F238E27FC236}">
              <a16:creationId xmlns:a16="http://schemas.microsoft.com/office/drawing/2014/main" id="{AF51F9C8-F8E7-41FC-90A9-935B785B1FB5}"/>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68" name="avatar">
          <a:extLst>
            <a:ext uri="{FF2B5EF4-FFF2-40B4-BE49-F238E27FC236}">
              <a16:creationId xmlns:a16="http://schemas.microsoft.com/office/drawing/2014/main" id="{F02371B2-25B0-40D1-8014-01789E0F56F5}"/>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869" name="avatar">
          <a:extLst>
            <a:ext uri="{FF2B5EF4-FFF2-40B4-BE49-F238E27FC236}">
              <a16:creationId xmlns:a16="http://schemas.microsoft.com/office/drawing/2014/main" id="{CC284939-2397-44B6-8E10-2C81E76BDF62}"/>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870" name="avatar">
          <a:extLst>
            <a:ext uri="{FF2B5EF4-FFF2-40B4-BE49-F238E27FC236}">
              <a16:creationId xmlns:a16="http://schemas.microsoft.com/office/drawing/2014/main" id="{63B62FE9-1242-4165-A2A5-CBC3DC3875B5}"/>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871" name="avatar">
          <a:extLst>
            <a:ext uri="{FF2B5EF4-FFF2-40B4-BE49-F238E27FC236}">
              <a16:creationId xmlns:a16="http://schemas.microsoft.com/office/drawing/2014/main" id="{708033DB-1D88-4C0C-B284-D1571C42672A}"/>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72" name="avatar">
          <a:extLst>
            <a:ext uri="{FF2B5EF4-FFF2-40B4-BE49-F238E27FC236}">
              <a16:creationId xmlns:a16="http://schemas.microsoft.com/office/drawing/2014/main" id="{979F62B6-F33F-4D77-BB9C-C2959619905D}"/>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873" name="avatar">
          <a:extLst>
            <a:ext uri="{FF2B5EF4-FFF2-40B4-BE49-F238E27FC236}">
              <a16:creationId xmlns:a16="http://schemas.microsoft.com/office/drawing/2014/main" id="{19B74137-F2C7-48D7-A01C-0EEE624449C8}"/>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74" name="avatar">
          <a:extLst>
            <a:ext uri="{FF2B5EF4-FFF2-40B4-BE49-F238E27FC236}">
              <a16:creationId xmlns:a16="http://schemas.microsoft.com/office/drawing/2014/main" id="{FF73BC92-E7D5-4607-8BCB-6A90A7C00B6F}"/>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11150"/>
    <xdr:sp macro="" textlink="">
      <xdr:nvSpPr>
        <xdr:cNvPr id="68875" name="avatar">
          <a:extLst>
            <a:ext uri="{FF2B5EF4-FFF2-40B4-BE49-F238E27FC236}">
              <a16:creationId xmlns:a16="http://schemas.microsoft.com/office/drawing/2014/main" id="{F0A736A7-A2BA-436D-A061-D40B92AE3589}"/>
            </a:ext>
          </a:extLst>
        </xdr:cNvPr>
        <xdr:cNvSpPr>
          <a:spLocks noChangeAspect="1" noChangeArrowheads="1"/>
        </xdr:cNvSpPr>
      </xdr:nvSpPr>
      <xdr:spPr bwMode="auto">
        <a:xfrm>
          <a:off x="4695825" y="1143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6704"/>
    <xdr:sp macro="" textlink="">
      <xdr:nvSpPr>
        <xdr:cNvPr id="68876" name="avatar">
          <a:extLst>
            <a:ext uri="{FF2B5EF4-FFF2-40B4-BE49-F238E27FC236}">
              <a16:creationId xmlns:a16="http://schemas.microsoft.com/office/drawing/2014/main" id="{C9EA8C02-B800-4069-B2DF-0B9F6A66A41F}"/>
            </a:ext>
          </a:extLst>
        </xdr:cNvPr>
        <xdr:cNvSpPr>
          <a:spLocks noChangeAspect="1" noChangeArrowheads="1"/>
        </xdr:cNvSpPr>
      </xdr:nvSpPr>
      <xdr:spPr bwMode="auto">
        <a:xfrm>
          <a:off x="0" y="1143000"/>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77" name="avatar">
          <a:extLst>
            <a:ext uri="{FF2B5EF4-FFF2-40B4-BE49-F238E27FC236}">
              <a16:creationId xmlns:a16="http://schemas.microsoft.com/office/drawing/2014/main" id="{73A6DD94-BA0B-4FF8-8E43-71E93887FAC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07974"/>
    <xdr:sp macro="" textlink="">
      <xdr:nvSpPr>
        <xdr:cNvPr id="68878" name="avatar">
          <a:extLst>
            <a:ext uri="{FF2B5EF4-FFF2-40B4-BE49-F238E27FC236}">
              <a16:creationId xmlns:a16="http://schemas.microsoft.com/office/drawing/2014/main" id="{CA49C58D-4057-489E-9831-569EEE255D49}"/>
            </a:ext>
          </a:extLst>
        </xdr:cNvPr>
        <xdr:cNvSpPr>
          <a:spLocks noChangeAspect="1" noChangeArrowheads="1"/>
        </xdr:cNvSpPr>
      </xdr:nvSpPr>
      <xdr:spPr bwMode="auto">
        <a:xfrm>
          <a:off x="4695825" y="1143000"/>
          <a:ext cx="304800" cy="3079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7974"/>
    <xdr:sp macro="" textlink="">
      <xdr:nvSpPr>
        <xdr:cNvPr id="68879" name="avatar">
          <a:extLst>
            <a:ext uri="{FF2B5EF4-FFF2-40B4-BE49-F238E27FC236}">
              <a16:creationId xmlns:a16="http://schemas.microsoft.com/office/drawing/2014/main" id="{E62D65D5-9F32-455B-83C9-D31511656027}"/>
            </a:ext>
          </a:extLst>
        </xdr:cNvPr>
        <xdr:cNvSpPr>
          <a:spLocks noChangeAspect="1" noChangeArrowheads="1"/>
        </xdr:cNvSpPr>
      </xdr:nvSpPr>
      <xdr:spPr bwMode="auto">
        <a:xfrm>
          <a:off x="0" y="1143000"/>
          <a:ext cx="304800" cy="3079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5274"/>
    <xdr:sp macro="" textlink="">
      <xdr:nvSpPr>
        <xdr:cNvPr id="68880" name="avatar">
          <a:extLst>
            <a:ext uri="{FF2B5EF4-FFF2-40B4-BE49-F238E27FC236}">
              <a16:creationId xmlns:a16="http://schemas.microsoft.com/office/drawing/2014/main" id="{54E39453-C6DC-494A-B150-E94A9C03530E}"/>
            </a:ext>
          </a:extLst>
        </xdr:cNvPr>
        <xdr:cNvSpPr>
          <a:spLocks noChangeAspect="1" noChangeArrowheads="1"/>
        </xdr:cNvSpPr>
      </xdr:nvSpPr>
      <xdr:spPr bwMode="auto">
        <a:xfrm>
          <a:off x="4695825"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881" name="avatar">
          <a:extLst>
            <a:ext uri="{FF2B5EF4-FFF2-40B4-BE49-F238E27FC236}">
              <a16:creationId xmlns:a16="http://schemas.microsoft.com/office/drawing/2014/main" id="{28D6856C-AB58-4FD0-9C44-7B0D883164BA}"/>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13718"/>
    <xdr:sp macro="" textlink="">
      <xdr:nvSpPr>
        <xdr:cNvPr id="68882" name="avatar">
          <a:extLst>
            <a:ext uri="{FF2B5EF4-FFF2-40B4-BE49-F238E27FC236}">
              <a16:creationId xmlns:a16="http://schemas.microsoft.com/office/drawing/2014/main" id="{D6C05BCE-D0D8-48A6-BCA4-64CC160266F8}"/>
            </a:ext>
          </a:extLst>
        </xdr:cNvPr>
        <xdr:cNvSpPr>
          <a:spLocks noChangeAspect="1" noChangeArrowheads="1"/>
        </xdr:cNvSpPr>
      </xdr:nvSpPr>
      <xdr:spPr bwMode="auto">
        <a:xfrm>
          <a:off x="4695825" y="1143000"/>
          <a:ext cx="304800" cy="31371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6704"/>
    <xdr:sp macro="" textlink="">
      <xdr:nvSpPr>
        <xdr:cNvPr id="68883" name="avatar">
          <a:extLst>
            <a:ext uri="{FF2B5EF4-FFF2-40B4-BE49-F238E27FC236}">
              <a16:creationId xmlns:a16="http://schemas.microsoft.com/office/drawing/2014/main" id="{157212FA-433D-402C-9DD9-6DC10DC6A9BE}"/>
            </a:ext>
          </a:extLst>
        </xdr:cNvPr>
        <xdr:cNvSpPr>
          <a:spLocks noChangeAspect="1" noChangeArrowheads="1"/>
        </xdr:cNvSpPr>
      </xdr:nvSpPr>
      <xdr:spPr bwMode="auto">
        <a:xfrm>
          <a:off x="0" y="1143000"/>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84" name="avatar">
          <a:extLst>
            <a:ext uri="{FF2B5EF4-FFF2-40B4-BE49-F238E27FC236}">
              <a16:creationId xmlns:a16="http://schemas.microsoft.com/office/drawing/2014/main" id="{62BE4820-D60A-48E1-829D-05F6F1823FD4}"/>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23850"/>
    <xdr:sp macro="" textlink="">
      <xdr:nvSpPr>
        <xdr:cNvPr id="68885" name="avatar">
          <a:extLst>
            <a:ext uri="{FF2B5EF4-FFF2-40B4-BE49-F238E27FC236}">
              <a16:creationId xmlns:a16="http://schemas.microsoft.com/office/drawing/2014/main" id="{81CD94B9-955F-4709-857D-48065A568C90}"/>
            </a:ext>
          </a:extLst>
        </xdr:cNvPr>
        <xdr:cNvSpPr>
          <a:spLocks noChangeAspect="1" noChangeArrowheads="1"/>
        </xdr:cNvSpPr>
      </xdr:nvSpPr>
      <xdr:spPr bwMode="auto">
        <a:xfrm>
          <a:off x="4695825" y="1143000"/>
          <a:ext cx="304800" cy="3238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6704"/>
    <xdr:sp macro="" textlink="">
      <xdr:nvSpPr>
        <xdr:cNvPr id="68886" name="avatar">
          <a:extLst>
            <a:ext uri="{FF2B5EF4-FFF2-40B4-BE49-F238E27FC236}">
              <a16:creationId xmlns:a16="http://schemas.microsoft.com/office/drawing/2014/main" id="{F69E7198-3F97-4D1B-8F0A-70546A4A011C}"/>
            </a:ext>
          </a:extLst>
        </xdr:cNvPr>
        <xdr:cNvSpPr>
          <a:spLocks noChangeAspect="1" noChangeArrowheads="1"/>
        </xdr:cNvSpPr>
      </xdr:nvSpPr>
      <xdr:spPr bwMode="auto">
        <a:xfrm>
          <a:off x="0" y="1143000"/>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87" name="avatar">
          <a:extLst>
            <a:ext uri="{FF2B5EF4-FFF2-40B4-BE49-F238E27FC236}">
              <a16:creationId xmlns:a16="http://schemas.microsoft.com/office/drawing/2014/main" id="{9F454210-5D2D-4D58-9B03-8FDE609C9F78}"/>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888" name="avatar">
          <a:extLst>
            <a:ext uri="{FF2B5EF4-FFF2-40B4-BE49-F238E27FC236}">
              <a16:creationId xmlns:a16="http://schemas.microsoft.com/office/drawing/2014/main" id="{CEC8BB04-7712-4CD1-91AA-E4C63277BCBF}"/>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89" name="avatar">
          <a:extLst>
            <a:ext uri="{FF2B5EF4-FFF2-40B4-BE49-F238E27FC236}">
              <a16:creationId xmlns:a16="http://schemas.microsoft.com/office/drawing/2014/main" id="{88C8F923-648E-4B7E-B743-6A31B8A1F20A}"/>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890" name="avatar">
          <a:extLst>
            <a:ext uri="{FF2B5EF4-FFF2-40B4-BE49-F238E27FC236}">
              <a16:creationId xmlns:a16="http://schemas.microsoft.com/office/drawing/2014/main" id="{B7CC8229-A240-4926-8326-8708153589B6}"/>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891" name="avatar">
          <a:extLst>
            <a:ext uri="{FF2B5EF4-FFF2-40B4-BE49-F238E27FC236}">
              <a16:creationId xmlns:a16="http://schemas.microsoft.com/office/drawing/2014/main" id="{92955237-0F7E-442D-9D10-EA9DF7850234}"/>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892" name="avatar">
          <a:extLst>
            <a:ext uri="{FF2B5EF4-FFF2-40B4-BE49-F238E27FC236}">
              <a16:creationId xmlns:a16="http://schemas.microsoft.com/office/drawing/2014/main" id="{A70B4686-ABCA-44F5-88B8-08DAC14655A9}"/>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93" name="avatar">
          <a:extLst>
            <a:ext uri="{FF2B5EF4-FFF2-40B4-BE49-F238E27FC236}">
              <a16:creationId xmlns:a16="http://schemas.microsoft.com/office/drawing/2014/main" id="{1E796891-51CA-43C3-9E62-FBE1B2859CF5}"/>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894" name="avatar">
          <a:extLst>
            <a:ext uri="{FF2B5EF4-FFF2-40B4-BE49-F238E27FC236}">
              <a16:creationId xmlns:a16="http://schemas.microsoft.com/office/drawing/2014/main" id="{EA2B8D4D-B5A1-4D69-9790-2DB5C0F18967}"/>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95" name="avatar">
          <a:extLst>
            <a:ext uri="{FF2B5EF4-FFF2-40B4-BE49-F238E27FC236}">
              <a16:creationId xmlns:a16="http://schemas.microsoft.com/office/drawing/2014/main" id="{EA516A58-12DB-43B4-8200-65EFD1C186C2}"/>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896" name="avatar">
          <a:extLst>
            <a:ext uri="{FF2B5EF4-FFF2-40B4-BE49-F238E27FC236}">
              <a16:creationId xmlns:a16="http://schemas.microsoft.com/office/drawing/2014/main" id="{E4336697-7D85-42C3-8949-088CB337FCEC}"/>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97" name="avatar">
          <a:extLst>
            <a:ext uri="{FF2B5EF4-FFF2-40B4-BE49-F238E27FC236}">
              <a16:creationId xmlns:a16="http://schemas.microsoft.com/office/drawing/2014/main" id="{9C3FFCF6-EFAD-412A-A026-B1FB9CC70A9C}"/>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898" name="avatar">
          <a:extLst>
            <a:ext uri="{FF2B5EF4-FFF2-40B4-BE49-F238E27FC236}">
              <a16:creationId xmlns:a16="http://schemas.microsoft.com/office/drawing/2014/main" id="{CA794640-196A-4FEF-8956-DA606D086296}"/>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899" name="avatar">
          <a:extLst>
            <a:ext uri="{FF2B5EF4-FFF2-40B4-BE49-F238E27FC236}">
              <a16:creationId xmlns:a16="http://schemas.microsoft.com/office/drawing/2014/main" id="{A8D5F55B-EE8F-492C-A99D-5717C41C4E9C}"/>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900" name="avatar">
          <a:extLst>
            <a:ext uri="{FF2B5EF4-FFF2-40B4-BE49-F238E27FC236}">
              <a16:creationId xmlns:a16="http://schemas.microsoft.com/office/drawing/2014/main" id="{2069BF93-045E-4553-8076-520412BE6436}"/>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01" name="avatar">
          <a:extLst>
            <a:ext uri="{FF2B5EF4-FFF2-40B4-BE49-F238E27FC236}">
              <a16:creationId xmlns:a16="http://schemas.microsoft.com/office/drawing/2014/main" id="{65A5CD40-6ECA-48D4-B9D8-EE75AB004DA3}"/>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902" name="avatar">
          <a:extLst>
            <a:ext uri="{FF2B5EF4-FFF2-40B4-BE49-F238E27FC236}">
              <a16:creationId xmlns:a16="http://schemas.microsoft.com/office/drawing/2014/main" id="{6DF9E009-FE16-4E52-B613-7460ADC40E41}"/>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03" name="avatar">
          <a:extLst>
            <a:ext uri="{FF2B5EF4-FFF2-40B4-BE49-F238E27FC236}">
              <a16:creationId xmlns:a16="http://schemas.microsoft.com/office/drawing/2014/main" id="{477DE5DD-7E5E-4A2C-9A07-088F3D351BED}"/>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904" name="avatar">
          <a:extLst>
            <a:ext uri="{FF2B5EF4-FFF2-40B4-BE49-F238E27FC236}">
              <a16:creationId xmlns:a16="http://schemas.microsoft.com/office/drawing/2014/main" id="{6342266D-0C2E-4F95-9D70-A2099E61D9B8}"/>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05" name="avatar">
          <a:extLst>
            <a:ext uri="{FF2B5EF4-FFF2-40B4-BE49-F238E27FC236}">
              <a16:creationId xmlns:a16="http://schemas.microsoft.com/office/drawing/2014/main" id="{EA603D38-EC70-40DC-B174-CE7A3DABCB5D}"/>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906" name="avatar">
          <a:extLst>
            <a:ext uri="{FF2B5EF4-FFF2-40B4-BE49-F238E27FC236}">
              <a16:creationId xmlns:a16="http://schemas.microsoft.com/office/drawing/2014/main" id="{A288EB18-C2A9-44B8-AC18-8A3EB2973821}"/>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907" name="avatar">
          <a:extLst>
            <a:ext uri="{FF2B5EF4-FFF2-40B4-BE49-F238E27FC236}">
              <a16:creationId xmlns:a16="http://schemas.microsoft.com/office/drawing/2014/main" id="{3AB816F0-0485-4413-8496-D9FE280BAB03}"/>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908" name="avatar">
          <a:extLst>
            <a:ext uri="{FF2B5EF4-FFF2-40B4-BE49-F238E27FC236}">
              <a16:creationId xmlns:a16="http://schemas.microsoft.com/office/drawing/2014/main" id="{9E750E2B-5FF5-4C9A-A5E9-BDA66CDA2ECE}"/>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09" name="avatar">
          <a:extLst>
            <a:ext uri="{FF2B5EF4-FFF2-40B4-BE49-F238E27FC236}">
              <a16:creationId xmlns:a16="http://schemas.microsoft.com/office/drawing/2014/main" id="{FEE01F42-AC8F-460A-8822-63D37312C9AE}"/>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910" name="avatar">
          <a:extLst>
            <a:ext uri="{FF2B5EF4-FFF2-40B4-BE49-F238E27FC236}">
              <a16:creationId xmlns:a16="http://schemas.microsoft.com/office/drawing/2014/main" id="{23A3BAC3-7C0C-435B-A95D-A4A4CEEA1181}"/>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11" name="avatar">
          <a:extLst>
            <a:ext uri="{FF2B5EF4-FFF2-40B4-BE49-F238E27FC236}">
              <a16:creationId xmlns:a16="http://schemas.microsoft.com/office/drawing/2014/main" id="{613EE5C6-5C53-4F57-BF7F-E813DB37470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912" name="avatar">
          <a:extLst>
            <a:ext uri="{FF2B5EF4-FFF2-40B4-BE49-F238E27FC236}">
              <a16:creationId xmlns:a16="http://schemas.microsoft.com/office/drawing/2014/main" id="{156BA22A-0731-403E-BE97-696555176158}"/>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13" name="avatar">
          <a:extLst>
            <a:ext uri="{FF2B5EF4-FFF2-40B4-BE49-F238E27FC236}">
              <a16:creationId xmlns:a16="http://schemas.microsoft.com/office/drawing/2014/main" id="{4138D5CB-FBB5-4DBA-858B-39199AA1221C}"/>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914" name="avatar">
          <a:extLst>
            <a:ext uri="{FF2B5EF4-FFF2-40B4-BE49-F238E27FC236}">
              <a16:creationId xmlns:a16="http://schemas.microsoft.com/office/drawing/2014/main" id="{0D2017EB-9E83-49B8-AF46-2CC3CD572653}"/>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915" name="avatar">
          <a:extLst>
            <a:ext uri="{FF2B5EF4-FFF2-40B4-BE49-F238E27FC236}">
              <a16:creationId xmlns:a16="http://schemas.microsoft.com/office/drawing/2014/main" id="{05B607F5-1BED-4B03-A046-52C2E8B7D9D0}"/>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916" name="avatar">
          <a:extLst>
            <a:ext uri="{FF2B5EF4-FFF2-40B4-BE49-F238E27FC236}">
              <a16:creationId xmlns:a16="http://schemas.microsoft.com/office/drawing/2014/main" id="{A057AE5E-5EF8-48D9-B8DB-D5A0AE0FA29F}"/>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17" name="avatar">
          <a:extLst>
            <a:ext uri="{FF2B5EF4-FFF2-40B4-BE49-F238E27FC236}">
              <a16:creationId xmlns:a16="http://schemas.microsoft.com/office/drawing/2014/main" id="{244DE308-7C94-46C8-9367-D4A5AE783C0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918" name="avatar">
          <a:extLst>
            <a:ext uri="{FF2B5EF4-FFF2-40B4-BE49-F238E27FC236}">
              <a16:creationId xmlns:a16="http://schemas.microsoft.com/office/drawing/2014/main" id="{BE53EBCA-F89F-4F81-94FF-1FC2B3500913}"/>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19" name="avatar">
          <a:extLst>
            <a:ext uri="{FF2B5EF4-FFF2-40B4-BE49-F238E27FC236}">
              <a16:creationId xmlns:a16="http://schemas.microsoft.com/office/drawing/2014/main" id="{6493B4D7-B607-4253-A2E0-98C77D94F3FF}"/>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920" name="avatar">
          <a:extLst>
            <a:ext uri="{FF2B5EF4-FFF2-40B4-BE49-F238E27FC236}">
              <a16:creationId xmlns:a16="http://schemas.microsoft.com/office/drawing/2014/main" id="{331FAFAF-74A7-46DD-8310-17C67B998E0D}"/>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21" name="avatar">
          <a:extLst>
            <a:ext uri="{FF2B5EF4-FFF2-40B4-BE49-F238E27FC236}">
              <a16:creationId xmlns:a16="http://schemas.microsoft.com/office/drawing/2014/main" id="{75F326D3-804B-44ED-8661-C91A4C3344E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922" name="avatar">
          <a:extLst>
            <a:ext uri="{FF2B5EF4-FFF2-40B4-BE49-F238E27FC236}">
              <a16:creationId xmlns:a16="http://schemas.microsoft.com/office/drawing/2014/main" id="{74895CFD-D3B6-4BC5-AF36-632A6BB40DF8}"/>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923" name="avatar">
          <a:extLst>
            <a:ext uri="{FF2B5EF4-FFF2-40B4-BE49-F238E27FC236}">
              <a16:creationId xmlns:a16="http://schemas.microsoft.com/office/drawing/2014/main" id="{D687F095-02DF-4128-BA6B-77C02E5E0DFB}"/>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924" name="avatar">
          <a:extLst>
            <a:ext uri="{FF2B5EF4-FFF2-40B4-BE49-F238E27FC236}">
              <a16:creationId xmlns:a16="http://schemas.microsoft.com/office/drawing/2014/main" id="{95AE6A34-3AE6-4A34-B315-39397BFAA203}"/>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25" name="avatar">
          <a:extLst>
            <a:ext uri="{FF2B5EF4-FFF2-40B4-BE49-F238E27FC236}">
              <a16:creationId xmlns:a16="http://schemas.microsoft.com/office/drawing/2014/main" id="{62F355F0-685F-43C7-B00B-A1F3CE63DC9A}"/>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926" name="avatar">
          <a:extLst>
            <a:ext uri="{FF2B5EF4-FFF2-40B4-BE49-F238E27FC236}">
              <a16:creationId xmlns:a16="http://schemas.microsoft.com/office/drawing/2014/main" id="{D74C8FC6-4C17-42A0-84A2-027F4D4128C6}"/>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27" name="avatar">
          <a:extLst>
            <a:ext uri="{FF2B5EF4-FFF2-40B4-BE49-F238E27FC236}">
              <a16:creationId xmlns:a16="http://schemas.microsoft.com/office/drawing/2014/main" id="{F759AF52-C900-42A7-945B-96E83A2EA28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928" name="avatar">
          <a:extLst>
            <a:ext uri="{FF2B5EF4-FFF2-40B4-BE49-F238E27FC236}">
              <a16:creationId xmlns:a16="http://schemas.microsoft.com/office/drawing/2014/main" id="{1DAA9119-CFCA-4C6E-A763-5DDBA3E47874}"/>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29" name="avatar">
          <a:extLst>
            <a:ext uri="{FF2B5EF4-FFF2-40B4-BE49-F238E27FC236}">
              <a16:creationId xmlns:a16="http://schemas.microsoft.com/office/drawing/2014/main" id="{FF65B9C7-2CEC-47F8-B49B-B3363E77B74F}"/>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930" name="avatar">
          <a:extLst>
            <a:ext uri="{FF2B5EF4-FFF2-40B4-BE49-F238E27FC236}">
              <a16:creationId xmlns:a16="http://schemas.microsoft.com/office/drawing/2014/main" id="{B26D1418-4DD9-44C4-B8A9-8820F8B87268}"/>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931" name="avatar">
          <a:extLst>
            <a:ext uri="{FF2B5EF4-FFF2-40B4-BE49-F238E27FC236}">
              <a16:creationId xmlns:a16="http://schemas.microsoft.com/office/drawing/2014/main" id="{E62CDAAA-6B80-46DE-955E-711B333D2D91}"/>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932" name="avatar">
          <a:extLst>
            <a:ext uri="{FF2B5EF4-FFF2-40B4-BE49-F238E27FC236}">
              <a16:creationId xmlns:a16="http://schemas.microsoft.com/office/drawing/2014/main" id="{39B22D4B-07C2-459D-BEC9-B3032187B2F0}"/>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33" name="avatar">
          <a:extLst>
            <a:ext uri="{FF2B5EF4-FFF2-40B4-BE49-F238E27FC236}">
              <a16:creationId xmlns:a16="http://schemas.microsoft.com/office/drawing/2014/main" id="{8825CFB2-03D8-49B7-9BA2-A3B045699D8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934" name="avatar">
          <a:extLst>
            <a:ext uri="{FF2B5EF4-FFF2-40B4-BE49-F238E27FC236}">
              <a16:creationId xmlns:a16="http://schemas.microsoft.com/office/drawing/2014/main" id="{6545FB94-1F91-4D8F-BEA5-3EB63663E269}"/>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35" name="avatar">
          <a:extLst>
            <a:ext uri="{FF2B5EF4-FFF2-40B4-BE49-F238E27FC236}">
              <a16:creationId xmlns:a16="http://schemas.microsoft.com/office/drawing/2014/main" id="{2D64204E-5501-4DF7-9802-6A27509B60DF}"/>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936" name="avatar">
          <a:extLst>
            <a:ext uri="{FF2B5EF4-FFF2-40B4-BE49-F238E27FC236}">
              <a16:creationId xmlns:a16="http://schemas.microsoft.com/office/drawing/2014/main" id="{A8D83CBB-1C50-41FD-B712-E7DA0E2183AA}"/>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37" name="avatar">
          <a:extLst>
            <a:ext uri="{FF2B5EF4-FFF2-40B4-BE49-F238E27FC236}">
              <a16:creationId xmlns:a16="http://schemas.microsoft.com/office/drawing/2014/main" id="{7ADC9C69-B9FA-49CA-91EF-DCDD00667662}"/>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938" name="avatar">
          <a:extLst>
            <a:ext uri="{FF2B5EF4-FFF2-40B4-BE49-F238E27FC236}">
              <a16:creationId xmlns:a16="http://schemas.microsoft.com/office/drawing/2014/main" id="{7CE011E8-D69A-4114-A53C-914A4FE9CB1D}"/>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939" name="avatar">
          <a:extLst>
            <a:ext uri="{FF2B5EF4-FFF2-40B4-BE49-F238E27FC236}">
              <a16:creationId xmlns:a16="http://schemas.microsoft.com/office/drawing/2014/main" id="{C11BFDD4-1D92-4159-9720-FD3E5D219EE6}"/>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940" name="avatar">
          <a:extLst>
            <a:ext uri="{FF2B5EF4-FFF2-40B4-BE49-F238E27FC236}">
              <a16:creationId xmlns:a16="http://schemas.microsoft.com/office/drawing/2014/main" id="{EAEABE04-97AD-4A54-B85F-48079D0FBF2D}"/>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41" name="avatar">
          <a:extLst>
            <a:ext uri="{FF2B5EF4-FFF2-40B4-BE49-F238E27FC236}">
              <a16:creationId xmlns:a16="http://schemas.microsoft.com/office/drawing/2014/main" id="{8B570EF0-07E6-46C8-9BCC-EF1422285F9D}"/>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942" name="avatar">
          <a:extLst>
            <a:ext uri="{FF2B5EF4-FFF2-40B4-BE49-F238E27FC236}">
              <a16:creationId xmlns:a16="http://schemas.microsoft.com/office/drawing/2014/main" id="{2DCD3CE6-7A59-40AE-9990-1F46C09D1EB2}"/>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43" name="avatar">
          <a:extLst>
            <a:ext uri="{FF2B5EF4-FFF2-40B4-BE49-F238E27FC236}">
              <a16:creationId xmlns:a16="http://schemas.microsoft.com/office/drawing/2014/main" id="{71832A6B-BE9B-40A4-A16F-38146144704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944" name="avatar">
          <a:extLst>
            <a:ext uri="{FF2B5EF4-FFF2-40B4-BE49-F238E27FC236}">
              <a16:creationId xmlns:a16="http://schemas.microsoft.com/office/drawing/2014/main" id="{75573370-E607-466A-ADB7-7AD2A30711E1}"/>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45" name="avatar">
          <a:extLst>
            <a:ext uri="{FF2B5EF4-FFF2-40B4-BE49-F238E27FC236}">
              <a16:creationId xmlns:a16="http://schemas.microsoft.com/office/drawing/2014/main" id="{7FECEB56-A77F-49BE-A071-F814F24B8DFC}"/>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946" name="avatar">
          <a:extLst>
            <a:ext uri="{FF2B5EF4-FFF2-40B4-BE49-F238E27FC236}">
              <a16:creationId xmlns:a16="http://schemas.microsoft.com/office/drawing/2014/main" id="{972DED32-C393-4528-B238-5B8E953A0AD9}"/>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947" name="avatar">
          <a:extLst>
            <a:ext uri="{FF2B5EF4-FFF2-40B4-BE49-F238E27FC236}">
              <a16:creationId xmlns:a16="http://schemas.microsoft.com/office/drawing/2014/main" id="{95544DAA-345F-4D53-8A3C-ED0452DF8EEC}"/>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948" name="avatar">
          <a:extLst>
            <a:ext uri="{FF2B5EF4-FFF2-40B4-BE49-F238E27FC236}">
              <a16:creationId xmlns:a16="http://schemas.microsoft.com/office/drawing/2014/main" id="{E72938A0-19B7-49CD-88F8-6E0148671AAA}"/>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49" name="avatar">
          <a:extLst>
            <a:ext uri="{FF2B5EF4-FFF2-40B4-BE49-F238E27FC236}">
              <a16:creationId xmlns:a16="http://schemas.microsoft.com/office/drawing/2014/main" id="{9F19CC64-94B4-4870-BCA1-232CE06797E2}"/>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950" name="avatar">
          <a:extLst>
            <a:ext uri="{FF2B5EF4-FFF2-40B4-BE49-F238E27FC236}">
              <a16:creationId xmlns:a16="http://schemas.microsoft.com/office/drawing/2014/main" id="{4BE17464-0DA6-40CA-B5BF-9E3526E16771}"/>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51" name="avatar">
          <a:extLst>
            <a:ext uri="{FF2B5EF4-FFF2-40B4-BE49-F238E27FC236}">
              <a16:creationId xmlns:a16="http://schemas.microsoft.com/office/drawing/2014/main" id="{BD5AF71A-30E4-411C-8400-586A1FF8D32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952" name="avatar">
          <a:extLst>
            <a:ext uri="{FF2B5EF4-FFF2-40B4-BE49-F238E27FC236}">
              <a16:creationId xmlns:a16="http://schemas.microsoft.com/office/drawing/2014/main" id="{8F026FFC-A6AE-4615-AB5A-4A5E825C47E5}"/>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53" name="avatar">
          <a:extLst>
            <a:ext uri="{FF2B5EF4-FFF2-40B4-BE49-F238E27FC236}">
              <a16:creationId xmlns:a16="http://schemas.microsoft.com/office/drawing/2014/main" id="{29D870AC-9F93-43A8-8436-E2482AB4A531}"/>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954" name="avatar">
          <a:extLst>
            <a:ext uri="{FF2B5EF4-FFF2-40B4-BE49-F238E27FC236}">
              <a16:creationId xmlns:a16="http://schemas.microsoft.com/office/drawing/2014/main" id="{A18BB3DF-6281-411A-9322-AEF783A48F45}"/>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955" name="avatar">
          <a:extLst>
            <a:ext uri="{FF2B5EF4-FFF2-40B4-BE49-F238E27FC236}">
              <a16:creationId xmlns:a16="http://schemas.microsoft.com/office/drawing/2014/main" id="{5F97E1D4-0A93-47A2-B45F-42B8B3878D32}"/>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956" name="avatar">
          <a:extLst>
            <a:ext uri="{FF2B5EF4-FFF2-40B4-BE49-F238E27FC236}">
              <a16:creationId xmlns:a16="http://schemas.microsoft.com/office/drawing/2014/main" id="{4238D626-1156-4E9A-9775-0282E541AF0F}"/>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57" name="avatar">
          <a:extLst>
            <a:ext uri="{FF2B5EF4-FFF2-40B4-BE49-F238E27FC236}">
              <a16:creationId xmlns:a16="http://schemas.microsoft.com/office/drawing/2014/main" id="{7DC55688-8D28-4C8B-826A-D7A4D7B44ED1}"/>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958" name="avatar">
          <a:extLst>
            <a:ext uri="{FF2B5EF4-FFF2-40B4-BE49-F238E27FC236}">
              <a16:creationId xmlns:a16="http://schemas.microsoft.com/office/drawing/2014/main" id="{2AB01849-D710-4720-8CE6-F9973FF5ED82}"/>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59" name="avatar">
          <a:extLst>
            <a:ext uri="{FF2B5EF4-FFF2-40B4-BE49-F238E27FC236}">
              <a16:creationId xmlns:a16="http://schemas.microsoft.com/office/drawing/2014/main" id="{84A61FC4-DBDC-40AA-B404-904462766E7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960" name="avatar">
          <a:extLst>
            <a:ext uri="{FF2B5EF4-FFF2-40B4-BE49-F238E27FC236}">
              <a16:creationId xmlns:a16="http://schemas.microsoft.com/office/drawing/2014/main" id="{41461A5D-9C68-4C94-9D4D-30D15B42C207}"/>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61" name="avatar">
          <a:extLst>
            <a:ext uri="{FF2B5EF4-FFF2-40B4-BE49-F238E27FC236}">
              <a16:creationId xmlns:a16="http://schemas.microsoft.com/office/drawing/2014/main" id="{6DB57CD6-DB8D-4E0E-B59E-7A3667E594B0}"/>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962" name="avatar">
          <a:extLst>
            <a:ext uri="{FF2B5EF4-FFF2-40B4-BE49-F238E27FC236}">
              <a16:creationId xmlns:a16="http://schemas.microsoft.com/office/drawing/2014/main" id="{2FEC488E-8B15-4E6D-86E6-2F445A977E50}"/>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963" name="avatar">
          <a:extLst>
            <a:ext uri="{FF2B5EF4-FFF2-40B4-BE49-F238E27FC236}">
              <a16:creationId xmlns:a16="http://schemas.microsoft.com/office/drawing/2014/main" id="{0B76C7D1-6947-45F6-9FF7-31B8AE93BCB9}"/>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964" name="avatar">
          <a:extLst>
            <a:ext uri="{FF2B5EF4-FFF2-40B4-BE49-F238E27FC236}">
              <a16:creationId xmlns:a16="http://schemas.microsoft.com/office/drawing/2014/main" id="{EC2E2A53-6BD1-4F98-A84A-8774EFF7C8D9}"/>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65" name="avatar">
          <a:extLst>
            <a:ext uri="{FF2B5EF4-FFF2-40B4-BE49-F238E27FC236}">
              <a16:creationId xmlns:a16="http://schemas.microsoft.com/office/drawing/2014/main" id="{1BE87450-D7F3-4B1A-BA01-409BB66D192D}"/>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966" name="avatar">
          <a:extLst>
            <a:ext uri="{FF2B5EF4-FFF2-40B4-BE49-F238E27FC236}">
              <a16:creationId xmlns:a16="http://schemas.microsoft.com/office/drawing/2014/main" id="{B0C37AEA-F3B2-49EC-9B73-9B037BC9E91C}"/>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67" name="avatar">
          <a:extLst>
            <a:ext uri="{FF2B5EF4-FFF2-40B4-BE49-F238E27FC236}">
              <a16:creationId xmlns:a16="http://schemas.microsoft.com/office/drawing/2014/main" id="{1652A476-AC46-4BD8-AC05-2DDB323F314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968" name="avatar">
          <a:extLst>
            <a:ext uri="{FF2B5EF4-FFF2-40B4-BE49-F238E27FC236}">
              <a16:creationId xmlns:a16="http://schemas.microsoft.com/office/drawing/2014/main" id="{15AE3668-3C4F-47A0-839A-D31D4AEA81E0}"/>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69" name="avatar">
          <a:extLst>
            <a:ext uri="{FF2B5EF4-FFF2-40B4-BE49-F238E27FC236}">
              <a16:creationId xmlns:a16="http://schemas.microsoft.com/office/drawing/2014/main" id="{5CD4D77F-6759-426D-8B85-8D37312F9335}"/>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970" name="avatar">
          <a:extLst>
            <a:ext uri="{FF2B5EF4-FFF2-40B4-BE49-F238E27FC236}">
              <a16:creationId xmlns:a16="http://schemas.microsoft.com/office/drawing/2014/main" id="{5E28BA35-A235-4B0E-BA50-A7447E8089E8}"/>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971" name="avatar">
          <a:extLst>
            <a:ext uri="{FF2B5EF4-FFF2-40B4-BE49-F238E27FC236}">
              <a16:creationId xmlns:a16="http://schemas.microsoft.com/office/drawing/2014/main" id="{065D6286-FC1C-4EA8-85CF-862D1DA373D9}"/>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972" name="avatar">
          <a:extLst>
            <a:ext uri="{FF2B5EF4-FFF2-40B4-BE49-F238E27FC236}">
              <a16:creationId xmlns:a16="http://schemas.microsoft.com/office/drawing/2014/main" id="{46BC7F60-1023-4CEA-803F-EBEFB351D242}"/>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73" name="avatar">
          <a:extLst>
            <a:ext uri="{FF2B5EF4-FFF2-40B4-BE49-F238E27FC236}">
              <a16:creationId xmlns:a16="http://schemas.microsoft.com/office/drawing/2014/main" id="{A581D7DF-B5EA-42D8-A93F-DDD5D442BAC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974" name="avatar">
          <a:extLst>
            <a:ext uri="{FF2B5EF4-FFF2-40B4-BE49-F238E27FC236}">
              <a16:creationId xmlns:a16="http://schemas.microsoft.com/office/drawing/2014/main" id="{10B42717-8261-4F67-AA91-04107C8E8E7A}"/>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75" name="avatar">
          <a:extLst>
            <a:ext uri="{FF2B5EF4-FFF2-40B4-BE49-F238E27FC236}">
              <a16:creationId xmlns:a16="http://schemas.microsoft.com/office/drawing/2014/main" id="{E984478A-DA01-4C62-8640-7ED82ED393D3}"/>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976" name="avatar">
          <a:extLst>
            <a:ext uri="{FF2B5EF4-FFF2-40B4-BE49-F238E27FC236}">
              <a16:creationId xmlns:a16="http://schemas.microsoft.com/office/drawing/2014/main" id="{F646BA9A-E4FC-4063-A715-6AF61862CE7B}"/>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77" name="avatar">
          <a:extLst>
            <a:ext uri="{FF2B5EF4-FFF2-40B4-BE49-F238E27FC236}">
              <a16:creationId xmlns:a16="http://schemas.microsoft.com/office/drawing/2014/main" id="{11FECFE7-3A6B-4EC0-B266-2BB5DB31CFED}"/>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978" name="avatar">
          <a:extLst>
            <a:ext uri="{FF2B5EF4-FFF2-40B4-BE49-F238E27FC236}">
              <a16:creationId xmlns:a16="http://schemas.microsoft.com/office/drawing/2014/main" id="{0D5425EB-EF97-4ADB-BEFD-148F62A148A0}"/>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979" name="avatar">
          <a:extLst>
            <a:ext uri="{FF2B5EF4-FFF2-40B4-BE49-F238E27FC236}">
              <a16:creationId xmlns:a16="http://schemas.microsoft.com/office/drawing/2014/main" id="{F33DC8C1-A8A2-4CAE-A857-B37E649F524D}"/>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980" name="avatar">
          <a:extLst>
            <a:ext uri="{FF2B5EF4-FFF2-40B4-BE49-F238E27FC236}">
              <a16:creationId xmlns:a16="http://schemas.microsoft.com/office/drawing/2014/main" id="{EEE9E9B5-C2AF-46D8-B368-22DFF5A76FF6}"/>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81" name="avatar">
          <a:extLst>
            <a:ext uri="{FF2B5EF4-FFF2-40B4-BE49-F238E27FC236}">
              <a16:creationId xmlns:a16="http://schemas.microsoft.com/office/drawing/2014/main" id="{89B2DB72-D226-4991-82B7-23CD3193EFD1}"/>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982" name="avatar">
          <a:extLst>
            <a:ext uri="{FF2B5EF4-FFF2-40B4-BE49-F238E27FC236}">
              <a16:creationId xmlns:a16="http://schemas.microsoft.com/office/drawing/2014/main" id="{9E3B1A57-68BC-43FF-A3D0-8017065A8EBA}"/>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83" name="avatar">
          <a:extLst>
            <a:ext uri="{FF2B5EF4-FFF2-40B4-BE49-F238E27FC236}">
              <a16:creationId xmlns:a16="http://schemas.microsoft.com/office/drawing/2014/main" id="{14E7BD52-6062-470B-ABED-2318C67573CC}"/>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984" name="avatar">
          <a:extLst>
            <a:ext uri="{FF2B5EF4-FFF2-40B4-BE49-F238E27FC236}">
              <a16:creationId xmlns:a16="http://schemas.microsoft.com/office/drawing/2014/main" id="{38A146E7-90B4-4265-AA45-6FF5DF0DE9B4}"/>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85" name="avatar">
          <a:extLst>
            <a:ext uri="{FF2B5EF4-FFF2-40B4-BE49-F238E27FC236}">
              <a16:creationId xmlns:a16="http://schemas.microsoft.com/office/drawing/2014/main" id="{0F6B6545-FA2D-4EB4-A3E6-FCA2CA1633CE}"/>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986" name="avatar">
          <a:extLst>
            <a:ext uri="{FF2B5EF4-FFF2-40B4-BE49-F238E27FC236}">
              <a16:creationId xmlns:a16="http://schemas.microsoft.com/office/drawing/2014/main" id="{005A088A-AFE9-474C-8B6E-73008169B92D}"/>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987" name="avatar">
          <a:extLst>
            <a:ext uri="{FF2B5EF4-FFF2-40B4-BE49-F238E27FC236}">
              <a16:creationId xmlns:a16="http://schemas.microsoft.com/office/drawing/2014/main" id="{C16951CE-9A2D-4724-ACC3-B5383E4D4C70}"/>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988" name="avatar">
          <a:extLst>
            <a:ext uri="{FF2B5EF4-FFF2-40B4-BE49-F238E27FC236}">
              <a16:creationId xmlns:a16="http://schemas.microsoft.com/office/drawing/2014/main" id="{F8A8D7EF-0254-47B7-BC87-62CE12F8CADD}"/>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89" name="avatar">
          <a:extLst>
            <a:ext uri="{FF2B5EF4-FFF2-40B4-BE49-F238E27FC236}">
              <a16:creationId xmlns:a16="http://schemas.microsoft.com/office/drawing/2014/main" id="{360EDB7F-A9D7-4B39-BB51-A5DA0693962C}"/>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990" name="avatar">
          <a:extLst>
            <a:ext uri="{FF2B5EF4-FFF2-40B4-BE49-F238E27FC236}">
              <a16:creationId xmlns:a16="http://schemas.microsoft.com/office/drawing/2014/main" id="{2E8816A4-75AB-4698-B365-8E9C37F5C0F0}"/>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91" name="avatar">
          <a:extLst>
            <a:ext uri="{FF2B5EF4-FFF2-40B4-BE49-F238E27FC236}">
              <a16:creationId xmlns:a16="http://schemas.microsoft.com/office/drawing/2014/main" id="{7CDEE8B3-0584-405D-9F45-E200C02F950F}"/>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992" name="avatar">
          <a:extLst>
            <a:ext uri="{FF2B5EF4-FFF2-40B4-BE49-F238E27FC236}">
              <a16:creationId xmlns:a16="http://schemas.microsoft.com/office/drawing/2014/main" id="{288C2550-8C2F-496C-B850-94CB1F4CBD9F}"/>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93" name="avatar">
          <a:extLst>
            <a:ext uri="{FF2B5EF4-FFF2-40B4-BE49-F238E27FC236}">
              <a16:creationId xmlns:a16="http://schemas.microsoft.com/office/drawing/2014/main" id="{AECFEAF1-E00B-488D-88F1-9090CAC195F8}"/>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994" name="avatar">
          <a:extLst>
            <a:ext uri="{FF2B5EF4-FFF2-40B4-BE49-F238E27FC236}">
              <a16:creationId xmlns:a16="http://schemas.microsoft.com/office/drawing/2014/main" id="{D7EA2865-991B-491E-8498-059DA153FD9D}"/>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995" name="avatar">
          <a:extLst>
            <a:ext uri="{FF2B5EF4-FFF2-40B4-BE49-F238E27FC236}">
              <a16:creationId xmlns:a16="http://schemas.microsoft.com/office/drawing/2014/main" id="{F3E4A449-C7CB-4AB7-A973-248AE9488161}"/>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996" name="avatar">
          <a:extLst>
            <a:ext uri="{FF2B5EF4-FFF2-40B4-BE49-F238E27FC236}">
              <a16:creationId xmlns:a16="http://schemas.microsoft.com/office/drawing/2014/main" id="{8C59E740-6655-449D-969C-3EFFF518560D}"/>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97" name="avatar">
          <a:extLst>
            <a:ext uri="{FF2B5EF4-FFF2-40B4-BE49-F238E27FC236}">
              <a16:creationId xmlns:a16="http://schemas.microsoft.com/office/drawing/2014/main" id="{7A528E0E-65AB-467D-8304-EC02BED8330E}"/>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998" name="avatar">
          <a:extLst>
            <a:ext uri="{FF2B5EF4-FFF2-40B4-BE49-F238E27FC236}">
              <a16:creationId xmlns:a16="http://schemas.microsoft.com/office/drawing/2014/main" id="{74913692-6ABB-4301-BF91-F7CE12DA36C6}"/>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99" name="avatar">
          <a:extLst>
            <a:ext uri="{FF2B5EF4-FFF2-40B4-BE49-F238E27FC236}">
              <a16:creationId xmlns:a16="http://schemas.microsoft.com/office/drawing/2014/main" id="{9F3BD589-4A5C-4D73-BC14-1CE9F48B722F}"/>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000" name="avatar">
          <a:extLst>
            <a:ext uri="{FF2B5EF4-FFF2-40B4-BE49-F238E27FC236}">
              <a16:creationId xmlns:a16="http://schemas.microsoft.com/office/drawing/2014/main" id="{616CCF2B-EB84-42FF-8D1A-2AD5F86A8EFD}"/>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01" name="avatar">
          <a:extLst>
            <a:ext uri="{FF2B5EF4-FFF2-40B4-BE49-F238E27FC236}">
              <a16:creationId xmlns:a16="http://schemas.microsoft.com/office/drawing/2014/main" id="{780E5B7E-0F42-4EC3-ACE0-88586DC8AB7F}"/>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002" name="avatar">
          <a:extLst>
            <a:ext uri="{FF2B5EF4-FFF2-40B4-BE49-F238E27FC236}">
              <a16:creationId xmlns:a16="http://schemas.microsoft.com/office/drawing/2014/main" id="{6FB9E298-5F0E-49B1-B6F0-1EF616942B16}"/>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003" name="avatar">
          <a:extLst>
            <a:ext uri="{FF2B5EF4-FFF2-40B4-BE49-F238E27FC236}">
              <a16:creationId xmlns:a16="http://schemas.microsoft.com/office/drawing/2014/main" id="{3756B243-0A48-418E-9EEB-F66B7618639E}"/>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004" name="avatar">
          <a:extLst>
            <a:ext uri="{FF2B5EF4-FFF2-40B4-BE49-F238E27FC236}">
              <a16:creationId xmlns:a16="http://schemas.microsoft.com/office/drawing/2014/main" id="{D8E89F84-C65F-488A-ABF8-A6A11F49265B}"/>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05" name="avatar">
          <a:extLst>
            <a:ext uri="{FF2B5EF4-FFF2-40B4-BE49-F238E27FC236}">
              <a16:creationId xmlns:a16="http://schemas.microsoft.com/office/drawing/2014/main" id="{681ABB3E-0A3E-47FC-BF08-4C1BB55E4FCD}"/>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006" name="avatar">
          <a:extLst>
            <a:ext uri="{FF2B5EF4-FFF2-40B4-BE49-F238E27FC236}">
              <a16:creationId xmlns:a16="http://schemas.microsoft.com/office/drawing/2014/main" id="{B4B9192F-6D98-473B-BB08-0298FAF4D7B8}"/>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07" name="avatar">
          <a:extLst>
            <a:ext uri="{FF2B5EF4-FFF2-40B4-BE49-F238E27FC236}">
              <a16:creationId xmlns:a16="http://schemas.microsoft.com/office/drawing/2014/main" id="{70ED4D30-AA28-4D34-80A3-C93ED6F1C04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008" name="avatar">
          <a:extLst>
            <a:ext uri="{FF2B5EF4-FFF2-40B4-BE49-F238E27FC236}">
              <a16:creationId xmlns:a16="http://schemas.microsoft.com/office/drawing/2014/main" id="{9323A205-3504-4069-BE2A-CD7FA122826E}"/>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09" name="avatar">
          <a:extLst>
            <a:ext uri="{FF2B5EF4-FFF2-40B4-BE49-F238E27FC236}">
              <a16:creationId xmlns:a16="http://schemas.microsoft.com/office/drawing/2014/main" id="{3E305307-5BA2-4AAD-BC07-B234B2537B2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010" name="avatar">
          <a:extLst>
            <a:ext uri="{FF2B5EF4-FFF2-40B4-BE49-F238E27FC236}">
              <a16:creationId xmlns:a16="http://schemas.microsoft.com/office/drawing/2014/main" id="{CFD9FEF8-9454-4B0F-A625-31B0E8A2069E}"/>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011" name="avatar">
          <a:extLst>
            <a:ext uri="{FF2B5EF4-FFF2-40B4-BE49-F238E27FC236}">
              <a16:creationId xmlns:a16="http://schemas.microsoft.com/office/drawing/2014/main" id="{BFF2116E-7021-4869-818E-9321608CE42F}"/>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012" name="avatar">
          <a:extLst>
            <a:ext uri="{FF2B5EF4-FFF2-40B4-BE49-F238E27FC236}">
              <a16:creationId xmlns:a16="http://schemas.microsoft.com/office/drawing/2014/main" id="{EE331D34-CB03-429C-AB48-2A90DEAEC1CC}"/>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13" name="avatar">
          <a:extLst>
            <a:ext uri="{FF2B5EF4-FFF2-40B4-BE49-F238E27FC236}">
              <a16:creationId xmlns:a16="http://schemas.microsoft.com/office/drawing/2014/main" id="{96BE8E12-9731-448A-B17A-0B069552EE6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014" name="avatar">
          <a:extLst>
            <a:ext uri="{FF2B5EF4-FFF2-40B4-BE49-F238E27FC236}">
              <a16:creationId xmlns:a16="http://schemas.microsoft.com/office/drawing/2014/main" id="{C24F7FAA-3FFC-46D2-9F69-14905441E145}"/>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15" name="avatar">
          <a:extLst>
            <a:ext uri="{FF2B5EF4-FFF2-40B4-BE49-F238E27FC236}">
              <a16:creationId xmlns:a16="http://schemas.microsoft.com/office/drawing/2014/main" id="{A2D4311B-AC1F-4223-87B1-4469D5A0295B}"/>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016" name="avatar">
          <a:extLst>
            <a:ext uri="{FF2B5EF4-FFF2-40B4-BE49-F238E27FC236}">
              <a16:creationId xmlns:a16="http://schemas.microsoft.com/office/drawing/2014/main" id="{F5F034DD-E583-4FE1-AC21-AEB5609332D7}"/>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17" name="avatar">
          <a:extLst>
            <a:ext uri="{FF2B5EF4-FFF2-40B4-BE49-F238E27FC236}">
              <a16:creationId xmlns:a16="http://schemas.microsoft.com/office/drawing/2014/main" id="{E716BE11-CB59-40BD-8198-FFCAE61208AC}"/>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018" name="avatar">
          <a:extLst>
            <a:ext uri="{FF2B5EF4-FFF2-40B4-BE49-F238E27FC236}">
              <a16:creationId xmlns:a16="http://schemas.microsoft.com/office/drawing/2014/main" id="{99E7CCBF-5D7A-4375-B67B-01852575A6B4}"/>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019" name="avatar">
          <a:extLst>
            <a:ext uri="{FF2B5EF4-FFF2-40B4-BE49-F238E27FC236}">
              <a16:creationId xmlns:a16="http://schemas.microsoft.com/office/drawing/2014/main" id="{C9E9687F-EF33-44DB-8B80-375E2A80E3CC}"/>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020" name="avatar">
          <a:extLst>
            <a:ext uri="{FF2B5EF4-FFF2-40B4-BE49-F238E27FC236}">
              <a16:creationId xmlns:a16="http://schemas.microsoft.com/office/drawing/2014/main" id="{E7B5B47B-2491-4E58-BA10-0CEE673AA401}"/>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21" name="avatar">
          <a:extLst>
            <a:ext uri="{FF2B5EF4-FFF2-40B4-BE49-F238E27FC236}">
              <a16:creationId xmlns:a16="http://schemas.microsoft.com/office/drawing/2014/main" id="{AC64CDEA-7980-4AA4-A4DC-57A2F2B8F14A}"/>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022" name="avatar">
          <a:extLst>
            <a:ext uri="{FF2B5EF4-FFF2-40B4-BE49-F238E27FC236}">
              <a16:creationId xmlns:a16="http://schemas.microsoft.com/office/drawing/2014/main" id="{3408B959-3FF1-4ADA-8217-2B838C23B228}"/>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23" name="avatar">
          <a:extLst>
            <a:ext uri="{FF2B5EF4-FFF2-40B4-BE49-F238E27FC236}">
              <a16:creationId xmlns:a16="http://schemas.microsoft.com/office/drawing/2014/main" id="{193A9B89-F583-4BAB-9461-E30C46C3FD2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024" name="avatar">
          <a:extLst>
            <a:ext uri="{FF2B5EF4-FFF2-40B4-BE49-F238E27FC236}">
              <a16:creationId xmlns:a16="http://schemas.microsoft.com/office/drawing/2014/main" id="{AF9CFD8B-A7BB-4DA1-B78C-42EC827A7229}"/>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25" name="avatar">
          <a:extLst>
            <a:ext uri="{FF2B5EF4-FFF2-40B4-BE49-F238E27FC236}">
              <a16:creationId xmlns:a16="http://schemas.microsoft.com/office/drawing/2014/main" id="{7B52BD89-03B2-45CC-8A4E-F99E469D9F7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026" name="avatar">
          <a:extLst>
            <a:ext uri="{FF2B5EF4-FFF2-40B4-BE49-F238E27FC236}">
              <a16:creationId xmlns:a16="http://schemas.microsoft.com/office/drawing/2014/main" id="{6B64C524-B5E7-4697-979D-157A0C39E879}"/>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027" name="avatar">
          <a:extLst>
            <a:ext uri="{FF2B5EF4-FFF2-40B4-BE49-F238E27FC236}">
              <a16:creationId xmlns:a16="http://schemas.microsoft.com/office/drawing/2014/main" id="{617AD6D9-E113-48FE-A06C-1D0DD0736841}"/>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028" name="avatar">
          <a:extLst>
            <a:ext uri="{FF2B5EF4-FFF2-40B4-BE49-F238E27FC236}">
              <a16:creationId xmlns:a16="http://schemas.microsoft.com/office/drawing/2014/main" id="{F702A1C7-7B85-43C5-84FD-4D710789A7DE}"/>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29" name="avatar">
          <a:extLst>
            <a:ext uri="{FF2B5EF4-FFF2-40B4-BE49-F238E27FC236}">
              <a16:creationId xmlns:a16="http://schemas.microsoft.com/office/drawing/2014/main" id="{73E496C7-0BD5-48FC-9274-E18B95A8FABF}"/>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030" name="avatar">
          <a:extLst>
            <a:ext uri="{FF2B5EF4-FFF2-40B4-BE49-F238E27FC236}">
              <a16:creationId xmlns:a16="http://schemas.microsoft.com/office/drawing/2014/main" id="{808F399C-0E62-49BB-AD84-F510B9B68647}"/>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31" name="avatar">
          <a:extLst>
            <a:ext uri="{FF2B5EF4-FFF2-40B4-BE49-F238E27FC236}">
              <a16:creationId xmlns:a16="http://schemas.microsoft.com/office/drawing/2014/main" id="{CFC41118-5B7E-4222-A491-8DDD81BD0DAE}"/>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83528"/>
    <xdr:sp macro="" textlink="">
      <xdr:nvSpPr>
        <xdr:cNvPr id="69032" name="avatar">
          <a:extLst>
            <a:ext uri="{FF2B5EF4-FFF2-40B4-BE49-F238E27FC236}">
              <a16:creationId xmlns:a16="http://schemas.microsoft.com/office/drawing/2014/main" id="{78543669-B0C7-4AB8-B7D4-B868296BD97D}"/>
            </a:ext>
          </a:extLst>
        </xdr:cNvPr>
        <xdr:cNvSpPr>
          <a:spLocks noChangeAspect="1" noChangeArrowheads="1"/>
        </xdr:cNvSpPr>
      </xdr:nvSpPr>
      <xdr:spPr bwMode="auto">
        <a:xfrm>
          <a:off x="4695825" y="1143000"/>
          <a:ext cx="304800" cy="28352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2892"/>
    <xdr:sp macro="" textlink="">
      <xdr:nvSpPr>
        <xdr:cNvPr id="69033" name="avatar">
          <a:extLst>
            <a:ext uri="{FF2B5EF4-FFF2-40B4-BE49-F238E27FC236}">
              <a16:creationId xmlns:a16="http://schemas.microsoft.com/office/drawing/2014/main" id="{A5DDFDE5-20D2-403A-B050-D55FDD9A8CDB}"/>
            </a:ext>
          </a:extLst>
        </xdr:cNvPr>
        <xdr:cNvSpPr>
          <a:spLocks noChangeAspect="1" noChangeArrowheads="1"/>
        </xdr:cNvSpPr>
      </xdr:nvSpPr>
      <xdr:spPr bwMode="auto">
        <a:xfrm>
          <a:off x="0" y="1143000"/>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34" name="avatar">
          <a:extLst>
            <a:ext uri="{FF2B5EF4-FFF2-40B4-BE49-F238E27FC236}">
              <a16:creationId xmlns:a16="http://schemas.microsoft.com/office/drawing/2014/main" id="{4408425C-D4E4-4F47-B899-44BF7D0C6BDD}"/>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82892"/>
    <xdr:sp macro="" textlink="">
      <xdr:nvSpPr>
        <xdr:cNvPr id="69035" name="avatar">
          <a:extLst>
            <a:ext uri="{FF2B5EF4-FFF2-40B4-BE49-F238E27FC236}">
              <a16:creationId xmlns:a16="http://schemas.microsoft.com/office/drawing/2014/main" id="{6F8241C3-C996-475F-A792-0DF4D2E13BB8}"/>
            </a:ext>
          </a:extLst>
        </xdr:cNvPr>
        <xdr:cNvSpPr>
          <a:spLocks noChangeAspect="1" noChangeArrowheads="1"/>
        </xdr:cNvSpPr>
      </xdr:nvSpPr>
      <xdr:spPr bwMode="auto">
        <a:xfrm>
          <a:off x="4695825" y="1143000"/>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2892"/>
    <xdr:sp macro="" textlink="">
      <xdr:nvSpPr>
        <xdr:cNvPr id="69036" name="avatar">
          <a:extLst>
            <a:ext uri="{FF2B5EF4-FFF2-40B4-BE49-F238E27FC236}">
              <a16:creationId xmlns:a16="http://schemas.microsoft.com/office/drawing/2014/main" id="{54C7DE96-E0DC-4266-A64B-D7F60B777684}"/>
            </a:ext>
          </a:extLst>
        </xdr:cNvPr>
        <xdr:cNvSpPr>
          <a:spLocks noChangeAspect="1" noChangeArrowheads="1"/>
        </xdr:cNvSpPr>
      </xdr:nvSpPr>
      <xdr:spPr bwMode="auto">
        <a:xfrm>
          <a:off x="0" y="1143000"/>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5274"/>
    <xdr:sp macro="" textlink="">
      <xdr:nvSpPr>
        <xdr:cNvPr id="69037" name="avatar">
          <a:extLst>
            <a:ext uri="{FF2B5EF4-FFF2-40B4-BE49-F238E27FC236}">
              <a16:creationId xmlns:a16="http://schemas.microsoft.com/office/drawing/2014/main" id="{D39D5673-838D-47F6-9511-08D7436DA826}"/>
            </a:ext>
          </a:extLst>
        </xdr:cNvPr>
        <xdr:cNvSpPr>
          <a:spLocks noChangeAspect="1" noChangeArrowheads="1"/>
        </xdr:cNvSpPr>
      </xdr:nvSpPr>
      <xdr:spPr bwMode="auto">
        <a:xfrm>
          <a:off x="4695825"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038" name="avatar">
          <a:extLst>
            <a:ext uri="{FF2B5EF4-FFF2-40B4-BE49-F238E27FC236}">
              <a16:creationId xmlns:a16="http://schemas.microsoft.com/office/drawing/2014/main" id="{01399545-A38F-43A1-B640-DFB4B5847039}"/>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83556"/>
    <xdr:sp macro="" textlink="">
      <xdr:nvSpPr>
        <xdr:cNvPr id="69039" name="avatar">
          <a:extLst>
            <a:ext uri="{FF2B5EF4-FFF2-40B4-BE49-F238E27FC236}">
              <a16:creationId xmlns:a16="http://schemas.microsoft.com/office/drawing/2014/main" id="{FFCC261B-38EB-42B4-A2FA-AD1960DDCC21}"/>
            </a:ext>
          </a:extLst>
        </xdr:cNvPr>
        <xdr:cNvSpPr>
          <a:spLocks noChangeAspect="1" noChangeArrowheads="1"/>
        </xdr:cNvSpPr>
      </xdr:nvSpPr>
      <xdr:spPr bwMode="auto">
        <a:xfrm>
          <a:off x="4695825" y="1143000"/>
          <a:ext cx="304800" cy="28355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2892"/>
    <xdr:sp macro="" textlink="">
      <xdr:nvSpPr>
        <xdr:cNvPr id="69040" name="avatar">
          <a:extLst>
            <a:ext uri="{FF2B5EF4-FFF2-40B4-BE49-F238E27FC236}">
              <a16:creationId xmlns:a16="http://schemas.microsoft.com/office/drawing/2014/main" id="{BC56EF30-94AB-41FE-8522-8E2F10D02421}"/>
            </a:ext>
          </a:extLst>
        </xdr:cNvPr>
        <xdr:cNvSpPr>
          <a:spLocks noChangeAspect="1" noChangeArrowheads="1"/>
        </xdr:cNvSpPr>
      </xdr:nvSpPr>
      <xdr:spPr bwMode="auto">
        <a:xfrm>
          <a:off x="0" y="1143000"/>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41" name="avatar">
          <a:extLst>
            <a:ext uri="{FF2B5EF4-FFF2-40B4-BE49-F238E27FC236}">
              <a16:creationId xmlns:a16="http://schemas.microsoft.com/office/drawing/2014/main" id="{2BD5E69B-549A-45AC-B87C-3B8F3A7C9388}"/>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07051"/>
    <xdr:sp macro="" textlink="">
      <xdr:nvSpPr>
        <xdr:cNvPr id="69042" name="avatar">
          <a:extLst>
            <a:ext uri="{FF2B5EF4-FFF2-40B4-BE49-F238E27FC236}">
              <a16:creationId xmlns:a16="http://schemas.microsoft.com/office/drawing/2014/main" id="{B75BB350-2D4E-4366-BB5E-9A0CE6655C49}"/>
            </a:ext>
          </a:extLst>
        </xdr:cNvPr>
        <xdr:cNvSpPr>
          <a:spLocks noChangeAspect="1" noChangeArrowheads="1"/>
        </xdr:cNvSpPr>
      </xdr:nvSpPr>
      <xdr:spPr bwMode="auto">
        <a:xfrm>
          <a:off x="4695825" y="1143000"/>
          <a:ext cx="304800" cy="30705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4162"/>
    <xdr:sp macro="" textlink="">
      <xdr:nvSpPr>
        <xdr:cNvPr id="69043" name="avatar">
          <a:extLst>
            <a:ext uri="{FF2B5EF4-FFF2-40B4-BE49-F238E27FC236}">
              <a16:creationId xmlns:a16="http://schemas.microsoft.com/office/drawing/2014/main" id="{CD72802A-3DA8-45FE-80DE-B3B3C7EAB37A}"/>
            </a:ext>
          </a:extLst>
        </xdr:cNvPr>
        <xdr:cNvSpPr>
          <a:spLocks noChangeAspect="1" noChangeArrowheads="1"/>
        </xdr:cNvSpPr>
      </xdr:nvSpPr>
      <xdr:spPr bwMode="auto">
        <a:xfrm>
          <a:off x="0" y="1143000"/>
          <a:ext cx="304800" cy="28416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44" name="avatar">
          <a:extLst>
            <a:ext uri="{FF2B5EF4-FFF2-40B4-BE49-F238E27FC236}">
              <a16:creationId xmlns:a16="http://schemas.microsoft.com/office/drawing/2014/main" id="{39B661D4-9235-4862-899E-F8AE0AAFCEAC}"/>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11150"/>
    <xdr:sp macro="" textlink="">
      <xdr:nvSpPr>
        <xdr:cNvPr id="69045" name="avatar">
          <a:extLst>
            <a:ext uri="{FF2B5EF4-FFF2-40B4-BE49-F238E27FC236}">
              <a16:creationId xmlns:a16="http://schemas.microsoft.com/office/drawing/2014/main" id="{CCFB32F5-AC90-40F9-A426-27CDC961E06A}"/>
            </a:ext>
          </a:extLst>
        </xdr:cNvPr>
        <xdr:cNvSpPr>
          <a:spLocks noChangeAspect="1" noChangeArrowheads="1"/>
        </xdr:cNvSpPr>
      </xdr:nvSpPr>
      <xdr:spPr bwMode="auto">
        <a:xfrm>
          <a:off x="4695825" y="1143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6704"/>
    <xdr:sp macro="" textlink="">
      <xdr:nvSpPr>
        <xdr:cNvPr id="69046" name="avatar">
          <a:extLst>
            <a:ext uri="{FF2B5EF4-FFF2-40B4-BE49-F238E27FC236}">
              <a16:creationId xmlns:a16="http://schemas.microsoft.com/office/drawing/2014/main" id="{85A0E70D-626D-45C9-99C8-954D53C19291}"/>
            </a:ext>
          </a:extLst>
        </xdr:cNvPr>
        <xdr:cNvSpPr>
          <a:spLocks noChangeAspect="1" noChangeArrowheads="1"/>
        </xdr:cNvSpPr>
      </xdr:nvSpPr>
      <xdr:spPr bwMode="auto">
        <a:xfrm>
          <a:off x="0" y="1143000"/>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47" name="avatar">
          <a:extLst>
            <a:ext uri="{FF2B5EF4-FFF2-40B4-BE49-F238E27FC236}">
              <a16:creationId xmlns:a16="http://schemas.microsoft.com/office/drawing/2014/main" id="{26BACAB9-2272-4C07-BD35-3D5A972EA398}"/>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07974"/>
    <xdr:sp macro="" textlink="">
      <xdr:nvSpPr>
        <xdr:cNvPr id="69048" name="avatar">
          <a:extLst>
            <a:ext uri="{FF2B5EF4-FFF2-40B4-BE49-F238E27FC236}">
              <a16:creationId xmlns:a16="http://schemas.microsoft.com/office/drawing/2014/main" id="{28F8773B-8E82-4123-8ED3-CBD582ACF495}"/>
            </a:ext>
          </a:extLst>
        </xdr:cNvPr>
        <xdr:cNvSpPr>
          <a:spLocks noChangeAspect="1" noChangeArrowheads="1"/>
        </xdr:cNvSpPr>
      </xdr:nvSpPr>
      <xdr:spPr bwMode="auto">
        <a:xfrm>
          <a:off x="4695825" y="1143000"/>
          <a:ext cx="304800" cy="3079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7974"/>
    <xdr:sp macro="" textlink="">
      <xdr:nvSpPr>
        <xdr:cNvPr id="69049" name="avatar">
          <a:extLst>
            <a:ext uri="{FF2B5EF4-FFF2-40B4-BE49-F238E27FC236}">
              <a16:creationId xmlns:a16="http://schemas.microsoft.com/office/drawing/2014/main" id="{934B052F-D16E-4518-B8ED-BEE2E791D209}"/>
            </a:ext>
          </a:extLst>
        </xdr:cNvPr>
        <xdr:cNvSpPr>
          <a:spLocks noChangeAspect="1" noChangeArrowheads="1"/>
        </xdr:cNvSpPr>
      </xdr:nvSpPr>
      <xdr:spPr bwMode="auto">
        <a:xfrm>
          <a:off x="0" y="1143000"/>
          <a:ext cx="304800" cy="3079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5274"/>
    <xdr:sp macro="" textlink="">
      <xdr:nvSpPr>
        <xdr:cNvPr id="69050" name="avatar">
          <a:extLst>
            <a:ext uri="{FF2B5EF4-FFF2-40B4-BE49-F238E27FC236}">
              <a16:creationId xmlns:a16="http://schemas.microsoft.com/office/drawing/2014/main" id="{CC0B26BE-20D7-4428-A8FC-95E63ACD0AF7}"/>
            </a:ext>
          </a:extLst>
        </xdr:cNvPr>
        <xdr:cNvSpPr>
          <a:spLocks noChangeAspect="1" noChangeArrowheads="1"/>
        </xdr:cNvSpPr>
      </xdr:nvSpPr>
      <xdr:spPr bwMode="auto">
        <a:xfrm>
          <a:off x="4695825"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051" name="avatar">
          <a:extLst>
            <a:ext uri="{FF2B5EF4-FFF2-40B4-BE49-F238E27FC236}">
              <a16:creationId xmlns:a16="http://schemas.microsoft.com/office/drawing/2014/main" id="{21A16CFE-0B44-41A6-8239-0C0DDE2456F3}"/>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13718"/>
    <xdr:sp macro="" textlink="">
      <xdr:nvSpPr>
        <xdr:cNvPr id="69052" name="avatar">
          <a:extLst>
            <a:ext uri="{FF2B5EF4-FFF2-40B4-BE49-F238E27FC236}">
              <a16:creationId xmlns:a16="http://schemas.microsoft.com/office/drawing/2014/main" id="{2D7F2A8E-3B83-481A-8FCA-4DB680180B06}"/>
            </a:ext>
          </a:extLst>
        </xdr:cNvPr>
        <xdr:cNvSpPr>
          <a:spLocks noChangeAspect="1" noChangeArrowheads="1"/>
        </xdr:cNvSpPr>
      </xdr:nvSpPr>
      <xdr:spPr bwMode="auto">
        <a:xfrm>
          <a:off x="4695825" y="1143000"/>
          <a:ext cx="304800" cy="31371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6704"/>
    <xdr:sp macro="" textlink="">
      <xdr:nvSpPr>
        <xdr:cNvPr id="69053" name="avatar">
          <a:extLst>
            <a:ext uri="{FF2B5EF4-FFF2-40B4-BE49-F238E27FC236}">
              <a16:creationId xmlns:a16="http://schemas.microsoft.com/office/drawing/2014/main" id="{2AF23942-4426-472F-8DA4-3C27414B19FB}"/>
            </a:ext>
          </a:extLst>
        </xdr:cNvPr>
        <xdr:cNvSpPr>
          <a:spLocks noChangeAspect="1" noChangeArrowheads="1"/>
        </xdr:cNvSpPr>
      </xdr:nvSpPr>
      <xdr:spPr bwMode="auto">
        <a:xfrm>
          <a:off x="0" y="1143000"/>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54" name="avatar">
          <a:extLst>
            <a:ext uri="{FF2B5EF4-FFF2-40B4-BE49-F238E27FC236}">
              <a16:creationId xmlns:a16="http://schemas.microsoft.com/office/drawing/2014/main" id="{63ED9818-EB02-4143-BB61-D6D7C499825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23850"/>
    <xdr:sp macro="" textlink="">
      <xdr:nvSpPr>
        <xdr:cNvPr id="69055" name="avatar">
          <a:extLst>
            <a:ext uri="{FF2B5EF4-FFF2-40B4-BE49-F238E27FC236}">
              <a16:creationId xmlns:a16="http://schemas.microsoft.com/office/drawing/2014/main" id="{D16F6DB7-5C58-4696-B838-F48B549E2178}"/>
            </a:ext>
          </a:extLst>
        </xdr:cNvPr>
        <xdr:cNvSpPr>
          <a:spLocks noChangeAspect="1" noChangeArrowheads="1"/>
        </xdr:cNvSpPr>
      </xdr:nvSpPr>
      <xdr:spPr bwMode="auto">
        <a:xfrm>
          <a:off x="4695825" y="1143000"/>
          <a:ext cx="304800" cy="3238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6704"/>
    <xdr:sp macro="" textlink="">
      <xdr:nvSpPr>
        <xdr:cNvPr id="69056" name="avatar">
          <a:extLst>
            <a:ext uri="{FF2B5EF4-FFF2-40B4-BE49-F238E27FC236}">
              <a16:creationId xmlns:a16="http://schemas.microsoft.com/office/drawing/2014/main" id="{5166E8EB-D3B0-4CF1-9FCE-8F6C5C6B2D40}"/>
            </a:ext>
          </a:extLst>
        </xdr:cNvPr>
        <xdr:cNvSpPr>
          <a:spLocks noChangeAspect="1" noChangeArrowheads="1"/>
        </xdr:cNvSpPr>
      </xdr:nvSpPr>
      <xdr:spPr bwMode="auto">
        <a:xfrm>
          <a:off x="0" y="1143000"/>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57" name="avatar">
          <a:extLst>
            <a:ext uri="{FF2B5EF4-FFF2-40B4-BE49-F238E27FC236}">
              <a16:creationId xmlns:a16="http://schemas.microsoft.com/office/drawing/2014/main" id="{4AFB22BA-A67F-4D01-8138-0646D3305C4E}"/>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058" name="avatar">
          <a:extLst>
            <a:ext uri="{FF2B5EF4-FFF2-40B4-BE49-F238E27FC236}">
              <a16:creationId xmlns:a16="http://schemas.microsoft.com/office/drawing/2014/main" id="{61386DAA-2E20-4274-885C-DE536BF606A5}"/>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59" name="avatar">
          <a:extLst>
            <a:ext uri="{FF2B5EF4-FFF2-40B4-BE49-F238E27FC236}">
              <a16:creationId xmlns:a16="http://schemas.microsoft.com/office/drawing/2014/main" id="{4ECA7503-EF15-466C-AF18-B7190DA8E7D0}"/>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060" name="avatar">
          <a:extLst>
            <a:ext uri="{FF2B5EF4-FFF2-40B4-BE49-F238E27FC236}">
              <a16:creationId xmlns:a16="http://schemas.microsoft.com/office/drawing/2014/main" id="{53019FAF-E919-4C56-A53D-68DCC1D3A55D}"/>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061" name="avatar">
          <a:extLst>
            <a:ext uri="{FF2B5EF4-FFF2-40B4-BE49-F238E27FC236}">
              <a16:creationId xmlns:a16="http://schemas.microsoft.com/office/drawing/2014/main" id="{EAAE4D5F-9111-4218-A1BF-296CF12B2177}"/>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062" name="avatar">
          <a:extLst>
            <a:ext uri="{FF2B5EF4-FFF2-40B4-BE49-F238E27FC236}">
              <a16:creationId xmlns:a16="http://schemas.microsoft.com/office/drawing/2014/main" id="{31F37EAB-8863-4AA0-B86E-F2A0DD81DD30}"/>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63" name="avatar">
          <a:extLst>
            <a:ext uri="{FF2B5EF4-FFF2-40B4-BE49-F238E27FC236}">
              <a16:creationId xmlns:a16="http://schemas.microsoft.com/office/drawing/2014/main" id="{451364C1-DD56-4334-9377-A5012D55475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064" name="avatar">
          <a:extLst>
            <a:ext uri="{FF2B5EF4-FFF2-40B4-BE49-F238E27FC236}">
              <a16:creationId xmlns:a16="http://schemas.microsoft.com/office/drawing/2014/main" id="{3A76DE71-E729-4CE2-8F50-F5F3A4D33AB6}"/>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65" name="avatar">
          <a:extLst>
            <a:ext uri="{FF2B5EF4-FFF2-40B4-BE49-F238E27FC236}">
              <a16:creationId xmlns:a16="http://schemas.microsoft.com/office/drawing/2014/main" id="{4928C640-5196-46DC-9222-64226E7E557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066" name="avatar">
          <a:extLst>
            <a:ext uri="{FF2B5EF4-FFF2-40B4-BE49-F238E27FC236}">
              <a16:creationId xmlns:a16="http://schemas.microsoft.com/office/drawing/2014/main" id="{5264BA50-93B0-4B71-B51B-7C1AA6F5AF99}"/>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67" name="avatar">
          <a:extLst>
            <a:ext uri="{FF2B5EF4-FFF2-40B4-BE49-F238E27FC236}">
              <a16:creationId xmlns:a16="http://schemas.microsoft.com/office/drawing/2014/main" id="{3DB35EF5-7ECC-49A9-8864-0FA1A7C0F2F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068" name="avatar">
          <a:extLst>
            <a:ext uri="{FF2B5EF4-FFF2-40B4-BE49-F238E27FC236}">
              <a16:creationId xmlns:a16="http://schemas.microsoft.com/office/drawing/2014/main" id="{FECB954F-A4E3-4BC2-BAC9-8A1DC2E2E5F4}"/>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069" name="avatar">
          <a:extLst>
            <a:ext uri="{FF2B5EF4-FFF2-40B4-BE49-F238E27FC236}">
              <a16:creationId xmlns:a16="http://schemas.microsoft.com/office/drawing/2014/main" id="{E48C5CA6-BFB5-4BB8-8894-21A7D1C5C332}"/>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070" name="avatar">
          <a:extLst>
            <a:ext uri="{FF2B5EF4-FFF2-40B4-BE49-F238E27FC236}">
              <a16:creationId xmlns:a16="http://schemas.microsoft.com/office/drawing/2014/main" id="{AB62B332-86F5-415F-95E3-72372DA5CD89}"/>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71" name="avatar">
          <a:extLst>
            <a:ext uri="{FF2B5EF4-FFF2-40B4-BE49-F238E27FC236}">
              <a16:creationId xmlns:a16="http://schemas.microsoft.com/office/drawing/2014/main" id="{77DEE78F-8891-471C-9CD1-C03F4BB6711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072" name="avatar">
          <a:extLst>
            <a:ext uri="{FF2B5EF4-FFF2-40B4-BE49-F238E27FC236}">
              <a16:creationId xmlns:a16="http://schemas.microsoft.com/office/drawing/2014/main" id="{52B207F0-159C-4E7F-B948-F58829A53881}"/>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73" name="avatar">
          <a:extLst>
            <a:ext uri="{FF2B5EF4-FFF2-40B4-BE49-F238E27FC236}">
              <a16:creationId xmlns:a16="http://schemas.microsoft.com/office/drawing/2014/main" id="{EA74FEE0-55C9-4D23-9B6D-1E79053EB34D}"/>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074" name="avatar">
          <a:extLst>
            <a:ext uri="{FF2B5EF4-FFF2-40B4-BE49-F238E27FC236}">
              <a16:creationId xmlns:a16="http://schemas.microsoft.com/office/drawing/2014/main" id="{BBF68F87-AB30-4796-85B5-6A8BBE9261F3}"/>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75" name="avatar">
          <a:extLst>
            <a:ext uri="{FF2B5EF4-FFF2-40B4-BE49-F238E27FC236}">
              <a16:creationId xmlns:a16="http://schemas.microsoft.com/office/drawing/2014/main" id="{BF6F0D59-BF1A-4A34-B261-38595E7C96D2}"/>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076" name="avatar">
          <a:extLst>
            <a:ext uri="{FF2B5EF4-FFF2-40B4-BE49-F238E27FC236}">
              <a16:creationId xmlns:a16="http://schemas.microsoft.com/office/drawing/2014/main" id="{20A3D080-9A07-4C0D-8539-0A0596DEB708}"/>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077" name="avatar">
          <a:extLst>
            <a:ext uri="{FF2B5EF4-FFF2-40B4-BE49-F238E27FC236}">
              <a16:creationId xmlns:a16="http://schemas.microsoft.com/office/drawing/2014/main" id="{4BF3579B-EC14-4765-9BDE-AE0A74D7FCFD}"/>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078" name="avatar">
          <a:extLst>
            <a:ext uri="{FF2B5EF4-FFF2-40B4-BE49-F238E27FC236}">
              <a16:creationId xmlns:a16="http://schemas.microsoft.com/office/drawing/2014/main" id="{053096B7-799A-4004-B70C-521A4BE67FAB}"/>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79" name="avatar">
          <a:extLst>
            <a:ext uri="{FF2B5EF4-FFF2-40B4-BE49-F238E27FC236}">
              <a16:creationId xmlns:a16="http://schemas.microsoft.com/office/drawing/2014/main" id="{AFDBBE57-558A-48A2-B747-5635132540BA}"/>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080" name="avatar">
          <a:extLst>
            <a:ext uri="{FF2B5EF4-FFF2-40B4-BE49-F238E27FC236}">
              <a16:creationId xmlns:a16="http://schemas.microsoft.com/office/drawing/2014/main" id="{170BE76A-A22A-41CE-804B-A50235A24DD8}"/>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81" name="avatar">
          <a:extLst>
            <a:ext uri="{FF2B5EF4-FFF2-40B4-BE49-F238E27FC236}">
              <a16:creationId xmlns:a16="http://schemas.microsoft.com/office/drawing/2014/main" id="{CAC33775-5D02-4E62-9C84-DB9D6FC4ADA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082" name="avatar">
          <a:extLst>
            <a:ext uri="{FF2B5EF4-FFF2-40B4-BE49-F238E27FC236}">
              <a16:creationId xmlns:a16="http://schemas.microsoft.com/office/drawing/2014/main" id="{77A67F74-A694-4362-9254-52A6394AA3DB}"/>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83" name="avatar">
          <a:extLst>
            <a:ext uri="{FF2B5EF4-FFF2-40B4-BE49-F238E27FC236}">
              <a16:creationId xmlns:a16="http://schemas.microsoft.com/office/drawing/2014/main" id="{A1C15C2A-F277-4C3E-A13F-8E3C47FE594D}"/>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084" name="avatar">
          <a:extLst>
            <a:ext uri="{FF2B5EF4-FFF2-40B4-BE49-F238E27FC236}">
              <a16:creationId xmlns:a16="http://schemas.microsoft.com/office/drawing/2014/main" id="{6C86A45F-0813-43FA-AA1F-39CAFB5EC6DB}"/>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085" name="avatar">
          <a:extLst>
            <a:ext uri="{FF2B5EF4-FFF2-40B4-BE49-F238E27FC236}">
              <a16:creationId xmlns:a16="http://schemas.microsoft.com/office/drawing/2014/main" id="{64CC5A24-16CF-4C59-BC94-1E404C7B3793}"/>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086" name="avatar">
          <a:extLst>
            <a:ext uri="{FF2B5EF4-FFF2-40B4-BE49-F238E27FC236}">
              <a16:creationId xmlns:a16="http://schemas.microsoft.com/office/drawing/2014/main" id="{86883962-ACAC-495E-A193-D29A0B3D7B60}"/>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87" name="avatar">
          <a:extLst>
            <a:ext uri="{FF2B5EF4-FFF2-40B4-BE49-F238E27FC236}">
              <a16:creationId xmlns:a16="http://schemas.microsoft.com/office/drawing/2014/main" id="{4B1CC5F1-2A45-45EA-9FBF-64804716397E}"/>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088" name="avatar">
          <a:extLst>
            <a:ext uri="{FF2B5EF4-FFF2-40B4-BE49-F238E27FC236}">
              <a16:creationId xmlns:a16="http://schemas.microsoft.com/office/drawing/2014/main" id="{B791E623-94B0-461B-9A27-C2720F457271}"/>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89" name="avatar">
          <a:extLst>
            <a:ext uri="{FF2B5EF4-FFF2-40B4-BE49-F238E27FC236}">
              <a16:creationId xmlns:a16="http://schemas.microsoft.com/office/drawing/2014/main" id="{39B12C62-93D0-4EA9-A3F5-17C76D36D61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090" name="avatar">
          <a:extLst>
            <a:ext uri="{FF2B5EF4-FFF2-40B4-BE49-F238E27FC236}">
              <a16:creationId xmlns:a16="http://schemas.microsoft.com/office/drawing/2014/main" id="{450849D9-EBFA-41FA-BC17-86680A0E7FFF}"/>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91" name="avatar">
          <a:extLst>
            <a:ext uri="{FF2B5EF4-FFF2-40B4-BE49-F238E27FC236}">
              <a16:creationId xmlns:a16="http://schemas.microsoft.com/office/drawing/2014/main" id="{CC22034A-6AA8-4FF0-848A-6579D219829B}"/>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092" name="avatar">
          <a:extLst>
            <a:ext uri="{FF2B5EF4-FFF2-40B4-BE49-F238E27FC236}">
              <a16:creationId xmlns:a16="http://schemas.microsoft.com/office/drawing/2014/main" id="{2C6734C4-9480-4EF0-AA3E-FCB11D814AF2}"/>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093" name="avatar">
          <a:extLst>
            <a:ext uri="{FF2B5EF4-FFF2-40B4-BE49-F238E27FC236}">
              <a16:creationId xmlns:a16="http://schemas.microsoft.com/office/drawing/2014/main" id="{BE47BEEE-CC77-486A-9407-69B6BDEEB716}"/>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094" name="avatar">
          <a:extLst>
            <a:ext uri="{FF2B5EF4-FFF2-40B4-BE49-F238E27FC236}">
              <a16:creationId xmlns:a16="http://schemas.microsoft.com/office/drawing/2014/main" id="{C57CC740-676F-4499-9F0D-6D98A10BC405}"/>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95" name="avatar">
          <a:extLst>
            <a:ext uri="{FF2B5EF4-FFF2-40B4-BE49-F238E27FC236}">
              <a16:creationId xmlns:a16="http://schemas.microsoft.com/office/drawing/2014/main" id="{3846292C-7FBD-4AEB-8C6A-269CDA51F5F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096" name="avatar">
          <a:extLst>
            <a:ext uri="{FF2B5EF4-FFF2-40B4-BE49-F238E27FC236}">
              <a16:creationId xmlns:a16="http://schemas.microsoft.com/office/drawing/2014/main" id="{42D1B6DF-578C-4F08-B504-1AFF9A190443}"/>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97" name="avatar">
          <a:extLst>
            <a:ext uri="{FF2B5EF4-FFF2-40B4-BE49-F238E27FC236}">
              <a16:creationId xmlns:a16="http://schemas.microsoft.com/office/drawing/2014/main" id="{126A6E79-D8F5-4343-9CF5-074C74BF9E1F}"/>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098" name="avatar">
          <a:extLst>
            <a:ext uri="{FF2B5EF4-FFF2-40B4-BE49-F238E27FC236}">
              <a16:creationId xmlns:a16="http://schemas.microsoft.com/office/drawing/2014/main" id="{843F2264-9C14-424D-9FCC-2DBBA438C5E5}"/>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99" name="avatar">
          <a:extLst>
            <a:ext uri="{FF2B5EF4-FFF2-40B4-BE49-F238E27FC236}">
              <a16:creationId xmlns:a16="http://schemas.microsoft.com/office/drawing/2014/main" id="{96CCEE5D-95AF-4AE8-B186-B37BE8284FA1}"/>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100" name="avatar">
          <a:extLst>
            <a:ext uri="{FF2B5EF4-FFF2-40B4-BE49-F238E27FC236}">
              <a16:creationId xmlns:a16="http://schemas.microsoft.com/office/drawing/2014/main" id="{A36AFF22-67F5-4FD3-8F80-42CC7B0629E8}"/>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101" name="avatar">
          <a:extLst>
            <a:ext uri="{FF2B5EF4-FFF2-40B4-BE49-F238E27FC236}">
              <a16:creationId xmlns:a16="http://schemas.microsoft.com/office/drawing/2014/main" id="{07245A97-1608-4472-9357-B9BFA48C22F3}"/>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102" name="avatar">
          <a:extLst>
            <a:ext uri="{FF2B5EF4-FFF2-40B4-BE49-F238E27FC236}">
              <a16:creationId xmlns:a16="http://schemas.microsoft.com/office/drawing/2014/main" id="{39095AB5-79EF-4BEF-BB5C-15E94374D6B6}"/>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03" name="avatar">
          <a:extLst>
            <a:ext uri="{FF2B5EF4-FFF2-40B4-BE49-F238E27FC236}">
              <a16:creationId xmlns:a16="http://schemas.microsoft.com/office/drawing/2014/main" id="{622ED16B-27D0-4CA2-BEDA-89E6323687A8}"/>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104" name="avatar">
          <a:extLst>
            <a:ext uri="{FF2B5EF4-FFF2-40B4-BE49-F238E27FC236}">
              <a16:creationId xmlns:a16="http://schemas.microsoft.com/office/drawing/2014/main" id="{0454211A-1FBD-4764-965B-EE1BF1D25269}"/>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05" name="avatar">
          <a:extLst>
            <a:ext uri="{FF2B5EF4-FFF2-40B4-BE49-F238E27FC236}">
              <a16:creationId xmlns:a16="http://schemas.microsoft.com/office/drawing/2014/main" id="{B3701AD1-429C-4B3B-A1FA-31876E6150B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106" name="avatar">
          <a:extLst>
            <a:ext uri="{FF2B5EF4-FFF2-40B4-BE49-F238E27FC236}">
              <a16:creationId xmlns:a16="http://schemas.microsoft.com/office/drawing/2014/main" id="{A9DE2912-BA38-4890-8AD4-D1D2C7C5A644}"/>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07" name="avatar">
          <a:extLst>
            <a:ext uri="{FF2B5EF4-FFF2-40B4-BE49-F238E27FC236}">
              <a16:creationId xmlns:a16="http://schemas.microsoft.com/office/drawing/2014/main" id="{BF854C89-D9EA-4C2E-B9CE-FD92764BA983}"/>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108" name="avatar">
          <a:extLst>
            <a:ext uri="{FF2B5EF4-FFF2-40B4-BE49-F238E27FC236}">
              <a16:creationId xmlns:a16="http://schemas.microsoft.com/office/drawing/2014/main" id="{12DB5B55-178D-4C61-A143-CD3817B09323}"/>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109" name="avatar">
          <a:extLst>
            <a:ext uri="{FF2B5EF4-FFF2-40B4-BE49-F238E27FC236}">
              <a16:creationId xmlns:a16="http://schemas.microsoft.com/office/drawing/2014/main" id="{A437CE22-69C0-425D-B3D8-4632A662E994}"/>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110" name="avatar">
          <a:extLst>
            <a:ext uri="{FF2B5EF4-FFF2-40B4-BE49-F238E27FC236}">
              <a16:creationId xmlns:a16="http://schemas.microsoft.com/office/drawing/2014/main" id="{29D387BF-79F2-4552-8A4A-26DEA321D772}"/>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11" name="avatar">
          <a:extLst>
            <a:ext uri="{FF2B5EF4-FFF2-40B4-BE49-F238E27FC236}">
              <a16:creationId xmlns:a16="http://schemas.microsoft.com/office/drawing/2014/main" id="{25B58509-8D52-4DDF-A6F6-85C525A98D6E}"/>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112" name="avatar">
          <a:extLst>
            <a:ext uri="{FF2B5EF4-FFF2-40B4-BE49-F238E27FC236}">
              <a16:creationId xmlns:a16="http://schemas.microsoft.com/office/drawing/2014/main" id="{EEBDE6C6-5639-4234-B103-0D30CCD259A3}"/>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13" name="avatar">
          <a:extLst>
            <a:ext uri="{FF2B5EF4-FFF2-40B4-BE49-F238E27FC236}">
              <a16:creationId xmlns:a16="http://schemas.microsoft.com/office/drawing/2014/main" id="{69C2F5A7-C50B-47ED-84AB-975A486AD21A}"/>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114" name="avatar">
          <a:extLst>
            <a:ext uri="{FF2B5EF4-FFF2-40B4-BE49-F238E27FC236}">
              <a16:creationId xmlns:a16="http://schemas.microsoft.com/office/drawing/2014/main" id="{1F6D72D2-2F44-49F2-ACE8-78BFAD37FEAD}"/>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15" name="avatar">
          <a:extLst>
            <a:ext uri="{FF2B5EF4-FFF2-40B4-BE49-F238E27FC236}">
              <a16:creationId xmlns:a16="http://schemas.microsoft.com/office/drawing/2014/main" id="{4C011C60-EBD4-47DE-95F6-44CCED5FBC84}"/>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116" name="avatar">
          <a:extLst>
            <a:ext uri="{FF2B5EF4-FFF2-40B4-BE49-F238E27FC236}">
              <a16:creationId xmlns:a16="http://schemas.microsoft.com/office/drawing/2014/main" id="{A326BC80-8BB3-4CC8-95C9-F29C762F9452}"/>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117" name="avatar">
          <a:extLst>
            <a:ext uri="{FF2B5EF4-FFF2-40B4-BE49-F238E27FC236}">
              <a16:creationId xmlns:a16="http://schemas.microsoft.com/office/drawing/2014/main" id="{3617FD53-6E0E-47FB-97AA-A286326B8621}"/>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118" name="avatar">
          <a:extLst>
            <a:ext uri="{FF2B5EF4-FFF2-40B4-BE49-F238E27FC236}">
              <a16:creationId xmlns:a16="http://schemas.microsoft.com/office/drawing/2014/main" id="{9A7E8C98-90D5-4A5A-99EA-FF09D511DB1B}"/>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19" name="avatar">
          <a:extLst>
            <a:ext uri="{FF2B5EF4-FFF2-40B4-BE49-F238E27FC236}">
              <a16:creationId xmlns:a16="http://schemas.microsoft.com/office/drawing/2014/main" id="{736C8FAF-9E64-41ED-BA88-A8F61557CB88}"/>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120" name="avatar">
          <a:extLst>
            <a:ext uri="{FF2B5EF4-FFF2-40B4-BE49-F238E27FC236}">
              <a16:creationId xmlns:a16="http://schemas.microsoft.com/office/drawing/2014/main" id="{12911DA0-BB37-4386-8941-CD0A65DCB02C}"/>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21" name="avatar">
          <a:extLst>
            <a:ext uri="{FF2B5EF4-FFF2-40B4-BE49-F238E27FC236}">
              <a16:creationId xmlns:a16="http://schemas.microsoft.com/office/drawing/2014/main" id="{56D7AFC0-F880-4C2B-8F93-2832A9809B9C}"/>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122" name="avatar">
          <a:extLst>
            <a:ext uri="{FF2B5EF4-FFF2-40B4-BE49-F238E27FC236}">
              <a16:creationId xmlns:a16="http://schemas.microsoft.com/office/drawing/2014/main" id="{05FA8733-CC05-48FC-8C20-373109C5F8D8}"/>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23" name="avatar">
          <a:extLst>
            <a:ext uri="{FF2B5EF4-FFF2-40B4-BE49-F238E27FC236}">
              <a16:creationId xmlns:a16="http://schemas.microsoft.com/office/drawing/2014/main" id="{C13BF6D3-BF11-4B50-A5A2-061F06C403A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124" name="avatar">
          <a:extLst>
            <a:ext uri="{FF2B5EF4-FFF2-40B4-BE49-F238E27FC236}">
              <a16:creationId xmlns:a16="http://schemas.microsoft.com/office/drawing/2014/main" id="{63676B74-D11E-4EB1-8F8E-691E85A45727}"/>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125" name="avatar">
          <a:extLst>
            <a:ext uri="{FF2B5EF4-FFF2-40B4-BE49-F238E27FC236}">
              <a16:creationId xmlns:a16="http://schemas.microsoft.com/office/drawing/2014/main" id="{44D215D1-4C31-45F2-A2F4-F630B625085C}"/>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126" name="avatar">
          <a:extLst>
            <a:ext uri="{FF2B5EF4-FFF2-40B4-BE49-F238E27FC236}">
              <a16:creationId xmlns:a16="http://schemas.microsoft.com/office/drawing/2014/main" id="{50301F8E-B24B-45CC-A731-DEF918416ACD}"/>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27" name="avatar">
          <a:extLst>
            <a:ext uri="{FF2B5EF4-FFF2-40B4-BE49-F238E27FC236}">
              <a16:creationId xmlns:a16="http://schemas.microsoft.com/office/drawing/2014/main" id="{A7CCA53A-D502-4EAF-A2EC-E5582A8EDF7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128" name="avatar">
          <a:extLst>
            <a:ext uri="{FF2B5EF4-FFF2-40B4-BE49-F238E27FC236}">
              <a16:creationId xmlns:a16="http://schemas.microsoft.com/office/drawing/2014/main" id="{934E0B3E-565D-48BA-9CCC-096F4D127D99}"/>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29" name="avatar">
          <a:extLst>
            <a:ext uri="{FF2B5EF4-FFF2-40B4-BE49-F238E27FC236}">
              <a16:creationId xmlns:a16="http://schemas.microsoft.com/office/drawing/2014/main" id="{8C05382C-FAD9-40CE-8281-E20CF6502D23}"/>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130" name="avatar">
          <a:extLst>
            <a:ext uri="{FF2B5EF4-FFF2-40B4-BE49-F238E27FC236}">
              <a16:creationId xmlns:a16="http://schemas.microsoft.com/office/drawing/2014/main" id="{D77F8714-FCEC-4C31-A20E-A4F10773D041}"/>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31" name="avatar">
          <a:extLst>
            <a:ext uri="{FF2B5EF4-FFF2-40B4-BE49-F238E27FC236}">
              <a16:creationId xmlns:a16="http://schemas.microsoft.com/office/drawing/2014/main" id="{EED5E38B-D98E-48E2-A843-AE60B7E75D55}"/>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132" name="avatar">
          <a:extLst>
            <a:ext uri="{FF2B5EF4-FFF2-40B4-BE49-F238E27FC236}">
              <a16:creationId xmlns:a16="http://schemas.microsoft.com/office/drawing/2014/main" id="{84E90108-2C5B-4E54-AF93-405730768A66}"/>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133" name="avatar">
          <a:extLst>
            <a:ext uri="{FF2B5EF4-FFF2-40B4-BE49-F238E27FC236}">
              <a16:creationId xmlns:a16="http://schemas.microsoft.com/office/drawing/2014/main" id="{D6D3C160-1182-4C60-A21B-01F62B0586C8}"/>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134" name="avatar">
          <a:extLst>
            <a:ext uri="{FF2B5EF4-FFF2-40B4-BE49-F238E27FC236}">
              <a16:creationId xmlns:a16="http://schemas.microsoft.com/office/drawing/2014/main" id="{5030E69D-32F9-415C-BC15-3CBB944D1348}"/>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35" name="avatar">
          <a:extLst>
            <a:ext uri="{FF2B5EF4-FFF2-40B4-BE49-F238E27FC236}">
              <a16:creationId xmlns:a16="http://schemas.microsoft.com/office/drawing/2014/main" id="{FAD21412-51F0-45D3-869A-6FE53B88561F}"/>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136" name="avatar">
          <a:extLst>
            <a:ext uri="{FF2B5EF4-FFF2-40B4-BE49-F238E27FC236}">
              <a16:creationId xmlns:a16="http://schemas.microsoft.com/office/drawing/2014/main" id="{64B4DB29-0386-4DAB-B806-619E26DE1267}"/>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37" name="avatar">
          <a:extLst>
            <a:ext uri="{FF2B5EF4-FFF2-40B4-BE49-F238E27FC236}">
              <a16:creationId xmlns:a16="http://schemas.microsoft.com/office/drawing/2014/main" id="{1ECA65CA-CAE2-4BD2-90BB-DF200C833EA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138" name="avatar">
          <a:extLst>
            <a:ext uri="{FF2B5EF4-FFF2-40B4-BE49-F238E27FC236}">
              <a16:creationId xmlns:a16="http://schemas.microsoft.com/office/drawing/2014/main" id="{A5FBC464-C683-4119-B7CF-F6A2CDE7069E}"/>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39" name="avatar">
          <a:extLst>
            <a:ext uri="{FF2B5EF4-FFF2-40B4-BE49-F238E27FC236}">
              <a16:creationId xmlns:a16="http://schemas.microsoft.com/office/drawing/2014/main" id="{87725E99-D8A0-45CD-8961-B0933DEAF5FD}"/>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140" name="avatar">
          <a:extLst>
            <a:ext uri="{FF2B5EF4-FFF2-40B4-BE49-F238E27FC236}">
              <a16:creationId xmlns:a16="http://schemas.microsoft.com/office/drawing/2014/main" id="{73BD2E69-B019-4638-9EAB-96AE1A6F2E1E}"/>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141" name="avatar">
          <a:extLst>
            <a:ext uri="{FF2B5EF4-FFF2-40B4-BE49-F238E27FC236}">
              <a16:creationId xmlns:a16="http://schemas.microsoft.com/office/drawing/2014/main" id="{65582175-EC17-4C96-8FEF-AA5D85861BFA}"/>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142" name="avatar">
          <a:extLst>
            <a:ext uri="{FF2B5EF4-FFF2-40B4-BE49-F238E27FC236}">
              <a16:creationId xmlns:a16="http://schemas.microsoft.com/office/drawing/2014/main" id="{AA7C3C9B-31C2-4AE6-B035-03038C0E1E94}"/>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43" name="avatar">
          <a:extLst>
            <a:ext uri="{FF2B5EF4-FFF2-40B4-BE49-F238E27FC236}">
              <a16:creationId xmlns:a16="http://schemas.microsoft.com/office/drawing/2014/main" id="{71E1DB28-EBD2-4F35-BD9D-E656BF60667E}"/>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144" name="avatar">
          <a:extLst>
            <a:ext uri="{FF2B5EF4-FFF2-40B4-BE49-F238E27FC236}">
              <a16:creationId xmlns:a16="http://schemas.microsoft.com/office/drawing/2014/main" id="{A3522190-5AD6-40E6-893C-71FC7D760DE4}"/>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45" name="avatar">
          <a:extLst>
            <a:ext uri="{FF2B5EF4-FFF2-40B4-BE49-F238E27FC236}">
              <a16:creationId xmlns:a16="http://schemas.microsoft.com/office/drawing/2014/main" id="{BF24FEFD-23CD-48D1-8020-081EE94C3B31}"/>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146" name="avatar">
          <a:extLst>
            <a:ext uri="{FF2B5EF4-FFF2-40B4-BE49-F238E27FC236}">
              <a16:creationId xmlns:a16="http://schemas.microsoft.com/office/drawing/2014/main" id="{B25E2F0A-2460-4229-893C-D826CFC325E0}"/>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47" name="avatar">
          <a:extLst>
            <a:ext uri="{FF2B5EF4-FFF2-40B4-BE49-F238E27FC236}">
              <a16:creationId xmlns:a16="http://schemas.microsoft.com/office/drawing/2014/main" id="{29EF1D70-C6F7-44BB-B672-628DEC51693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148" name="avatar">
          <a:extLst>
            <a:ext uri="{FF2B5EF4-FFF2-40B4-BE49-F238E27FC236}">
              <a16:creationId xmlns:a16="http://schemas.microsoft.com/office/drawing/2014/main" id="{5541C249-816D-42A6-810D-F68488CE309B}"/>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149" name="avatar">
          <a:extLst>
            <a:ext uri="{FF2B5EF4-FFF2-40B4-BE49-F238E27FC236}">
              <a16:creationId xmlns:a16="http://schemas.microsoft.com/office/drawing/2014/main" id="{74437D6F-5EFE-44FD-A91B-1359F5579DC4}"/>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150" name="avatar">
          <a:extLst>
            <a:ext uri="{FF2B5EF4-FFF2-40B4-BE49-F238E27FC236}">
              <a16:creationId xmlns:a16="http://schemas.microsoft.com/office/drawing/2014/main" id="{267BF546-736B-4506-A87D-F260E9BA7007}"/>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51" name="avatar">
          <a:extLst>
            <a:ext uri="{FF2B5EF4-FFF2-40B4-BE49-F238E27FC236}">
              <a16:creationId xmlns:a16="http://schemas.microsoft.com/office/drawing/2014/main" id="{03C95D3E-4486-45AE-9B57-74A8E35AFE74}"/>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152" name="avatar">
          <a:extLst>
            <a:ext uri="{FF2B5EF4-FFF2-40B4-BE49-F238E27FC236}">
              <a16:creationId xmlns:a16="http://schemas.microsoft.com/office/drawing/2014/main" id="{BA055B56-1FDB-44E5-BA31-754108DA1013}"/>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53" name="avatar">
          <a:extLst>
            <a:ext uri="{FF2B5EF4-FFF2-40B4-BE49-F238E27FC236}">
              <a16:creationId xmlns:a16="http://schemas.microsoft.com/office/drawing/2014/main" id="{FC0C4453-ED16-4F11-A3E1-1940D9D58158}"/>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154" name="avatar">
          <a:extLst>
            <a:ext uri="{FF2B5EF4-FFF2-40B4-BE49-F238E27FC236}">
              <a16:creationId xmlns:a16="http://schemas.microsoft.com/office/drawing/2014/main" id="{FBCAA98F-2BD7-487C-AC40-62B8B38B6727}"/>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55" name="avatar">
          <a:extLst>
            <a:ext uri="{FF2B5EF4-FFF2-40B4-BE49-F238E27FC236}">
              <a16:creationId xmlns:a16="http://schemas.microsoft.com/office/drawing/2014/main" id="{C8ECEA7B-63EC-46A0-9673-96EECDC5A38A}"/>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156" name="avatar">
          <a:extLst>
            <a:ext uri="{FF2B5EF4-FFF2-40B4-BE49-F238E27FC236}">
              <a16:creationId xmlns:a16="http://schemas.microsoft.com/office/drawing/2014/main" id="{58B1783F-AA08-4B84-86C8-58D45A516F10}"/>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157" name="avatar">
          <a:extLst>
            <a:ext uri="{FF2B5EF4-FFF2-40B4-BE49-F238E27FC236}">
              <a16:creationId xmlns:a16="http://schemas.microsoft.com/office/drawing/2014/main" id="{37ED759A-4E66-4FD2-82EE-6B86182FF9D9}"/>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158" name="avatar">
          <a:extLst>
            <a:ext uri="{FF2B5EF4-FFF2-40B4-BE49-F238E27FC236}">
              <a16:creationId xmlns:a16="http://schemas.microsoft.com/office/drawing/2014/main" id="{AE23A6D4-DD62-41D7-844B-EFC28884035D}"/>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59" name="avatar">
          <a:extLst>
            <a:ext uri="{FF2B5EF4-FFF2-40B4-BE49-F238E27FC236}">
              <a16:creationId xmlns:a16="http://schemas.microsoft.com/office/drawing/2014/main" id="{E9A66687-9473-4F7A-A6F1-423C16DC63BA}"/>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160" name="avatar">
          <a:extLst>
            <a:ext uri="{FF2B5EF4-FFF2-40B4-BE49-F238E27FC236}">
              <a16:creationId xmlns:a16="http://schemas.microsoft.com/office/drawing/2014/main" id="{3B291E2E-8CB1-463E-8B73-D1F2B9A35125}"/>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61" name="avatar">
          <a:extLst>
            <a:ext uri="{FF2B5EF4-FFF2-40B4-BE49-F238E27FC236}">
              <a16:creationId xmlns:a16="http://schemas.microsoft.com/office/drawing/2014/main" id="{771EA0B7-E5EA-4741-B9FD-B1086940179F}"/>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162" name="avatar">
          <a:extLst>
            <a:ext uri="{FF2B5EF4-FFF2-40B4-BE49-F238E27FC236}">
              <a16:creationId xmlns:a16="http://schemas.microsoft.com/office/drawing/2014/main" id="{872C71ED-108F-4521-B77F-C78B6A9A5EC6}"/>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63" name="avatar">
          <a:extLst>
            <a:ext uri="{FF2B5EF4-FFF2-40B4-BE49-F238E27FC236}">
              <a16:creationId xmlns:a16="http://schemas.microsoft.com/office/drawing/2014/main" id="{8B83553A-F849-40A0-88BB-6E011760AABC}"/>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164" name="avatar">
          <a:extLst>
            <a:ext uri="{FF2B5EF4-FFF2-40B4-BE49-F238E27FC236}">
              <a16:creationId xmlns:a16="http://schemas.microsoft.com/office/drawing/2014/main" id="{D99C9AD9-B002-42A2-9357-F3A4989BB0AA}"/>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165" name="avatar">
          <a:extLst>
            <a:ext uri="{FF2B5EF4-FFF2-40B4-BE49-F238E27FC236}">
              <a16:creationId xmlns:a16="http://schemas.microsoft.com/office/drawing/2014/main" id="{69952223-DACB-4906-B1AA-AE92137F5834}"/>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166" name="avatar">
          <a:extLst>
            <a:ext uri="{FF2B5EF4-FFF2-40B4-BE49-F238E27FC236}">
              <a16:creationId xmlns:a16="http://schemas.microsoft.com/office/drawing/2014/main" id="{3B01D783-65D8-45CB-8A1A-69CCF183AB2C}"/>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67" name="avatar">
          <a:extLst>
            <a:ext uri="{FF2B5EF4-FFF2-40B4-BE49-F238E27FC236}">
              <a16:creationId xmlns:a16="http://schemas.microsoft.com/office/drawing/2014/main" id="{3170F3A4-3DBE-4038-BA56-3509C844943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168" name="avatar">
          <a:extLst>
            <a:ext uri="{FF2B5EF4-FFF2-40B4-BE49-F238E27FC236}">
              <a16:creationId xmlns:a16="http://schemas.microsoft.com/office/drawing/2014/main" id="{6E4CBDF8-A4D6-4EB4-BD0E-149F5B291E3D}"/>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69" name="avatar">
          <a:extLst>
            <a:ext uri="{FF2B5EF4-FFF2-40B4-BE49-F238E27FC236}">
              <a16:creationId xmlns:a16="http://schemas.microsoft.com/office/drawing/2014/main" id="{800AAED9-63DF-4AF3-9CA6-9AE7C6142EB8}"/>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170" name="avatar">
          <a:extLst>
            <a:ext uri="{FF2B5EF4-FFF2-40B4-BE49-F238E27FC236}">
              <a16:creationId xmlns:a16="http://schemas.microsoft.com/office/drawing/2014/main" id="{78F3232B-E0EB-42BB-A109-99CD06DB4704}"/>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71" name="avatar">
          <a:extLst>
            <a:ext uri="{FF2B5EF4-FFF2-40B4-BE49-F238E27FC236}">
              <a16:creationId xmlns:a16="http://schemas.microsoft.com/office/drawing/2014/main" id="{E94CADBC-3BE6-4E78-BC62-33F9725CB150}"/>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172" name="avatar">
          <a:extLst>
            <a:ext uri="{FF2B5EF4-FFF2-40B4-BE49-F238E27FC236}">
              <a16:creationId xmlns:a16="http://schemas.microsoft.com/office/drawing/2014/main" id="{2D5CD45B-F37F-47DD-8F2B-FFA4C52DD819}"/>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173" name="avatar">
          <a:extLst>
            <a:ext uri="{FF2B5EF4-FFF2-40B4-BE49-F238E27FC236}">
              <a16:creationId xmlns:a16="http://schemas.microsoft.com/office/drawing/2014/main" id="{482408F4-6327-4A3F-A132-47924149EC56}"/>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174" name="avatar">
          <a:extLst>
            <a:ext uri="{FF2B5EF4-FFF2-40B4-BE49-F238E27FC236}">
              <a16:creationId xmlns:a16="http://schemas.microsoft.com/office/drawing/2014/main" id="{D6FF3EB2-5C44-4EEE-8FFA-78FDE70C48D5}"/>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75" name="avatar">
          <a:extLst>
            <a:ext uri="{FF2B5EF4-FFF2-40B4-BE49-F238E27FC236}">
              <a16:creationId xmlns:a16="http://schemas.microsoft.com/office/drawing/2014/main" id="{0F59F77D-752A-4692-A549-DDF0583FF71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176" name="avatar">
          <a:extLst>
            <a:ext uri="{FF2B5EF4-FFF2-40B4-BE49-F238E27FC236}">
              <a16:creationId xmlns:a16="http://schemas.microsoft.com/office/drawing/2014/main" id="{E63F98DB-D977-4098-9ECC-B97EAA0BFEEA}"/>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77" name="avatar">
          <a:extLst>
            <a:ext uri="{FF2B5EF4-FFF2-40B4-BE49-F238E27FC236}">
              <a16:creationId xmlns:a16="http://schemas.microsoft.com/office/drawing/2014/main" id="{FED7A0CE-4C46-46D4-A582-1294A613D90E}"/>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178" name="avatar">
          <a:extLst>
            <a:ext uri="{FF2B5EF4-FFF2-40B4-BE49-F238E27FC236}">
              <a16:creationId xmlns:a16="http://schemas.microsoft.com/office/drawing/2014/main" id="{8481ABEC-2F30-4AD5-AB9F-27A9212105DB}"/>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79" name="avatar">
          <a:extLst>
            <a:ext uri="{FF2B5EF4-FFF2-40B4-BE49-F238E27FC236}">
              <a16:creationId xmlns:a16="http://schemas.microsoft.com/office/drawing/2014/main" id="{1FB04D4B-205D-44E7-A9D8-BDE6EF829B00}"/>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180" name="avatar">
          <a:extLst>
            <a:ext uri="{FF2B5EF4-FFF2-40B4-BE49-F238E27FC236}">
              <a16:creationId xmlns:a16="http://schemas.microsoft.com/office/drawing/2014/main" id="{89AAF2AC-F2AC-4AB7-AFEE-F25D3C77611D}"/>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181" name="avatar">
          <a:extLst>
            <a:ext uri="{FF2B5EF4-FFF2-40B4-BE49-F238E27FC236}">
              <a16:creationId xmlns:a16="http://schemas.microsoft.com/office/drawing/2014/main" id="{7BAFFB91-6EC6-4860-B1F2-032130016E7D}"/>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182" name="avatar">
          <a:extLst>
            <a:ext uri="{FF2B5EF4-FFF2-40B4-BE49-F238E27FC236}">
              <a16:creationId xmlns:a16="http://schemas.microsoft.com/office/drawing/2014/main" id="{F4098318-8DCA-408C-B798-6DF03176BFB8}"/>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83" name="avatar">
          <a:extLst>
            <a:ext uri="{FF2B5EF4-FFF2-40B4-BE49-F238E27FC236}">
              <a16:creationId xmlns:a16="http://schemas.microsoft.com/office/drawing/2014/main" id="{ADB0E181-87D7-4931-ACF7-4B7886D6E431}"/>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184" name="avatar">
          <a:extLst>
            <a:ext uri="{FF2B5EF4-FFF2-40B4-BE49-F238E27FC236}">
              <a16:creationId xmlns:a16="http://schemas.microsoft.com/office/drawing/2014/main" id="{14F1EEF3-C035-400C-8C90-990C74838FCB}"/>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85" name="avatar">
          <a:extLst>
            <a:ext uri="{FF2B5EF4-FFF2-40B4-BE49-F238E27FC236}">
              <a16:creationId xmlns:a16="http://schemas.microsoft.com/office/drawing/2014/main" id="{AFEEA252-8C11-4224-942F-80CE23C44BC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186" name="avatar">
          <a:extLst>
            <a:ext uri="{FF2B5EF4-FFF2-40B4-BE49-F238E27FC236}">
              <a16:creationId xmlns:a16="http://schemas.microsoft.com/office/drawing/2014/main" id="{974E7EA7-309D-4CC0-BE09-270DED8AA59A}"/>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87" name="avatar">
          <a:extLst>
            <a:ext uri="{FF2B5EF4-FFF2-40B4-BE49-F238E27FC236}">
              <a16:creationId xmlns:a16="http://schemas.microsoft.com/office/drawing/2014/main" id="{30E8BC05-62A5-476B-B3C7-EECAD7EA9061}"/>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188" name="avatar">
          <a:extLst>
            <a:ext uri="{FF2B5EF4-FFF2-40B4-BE49-F238E27FC236}">
              <a16:creationId xmlns:a16="http://schemas.microsoft.com/office/drawing/2014/main" id="{F2A2990E-EBE2-4950-ACD9-93D840AAC2B7}"/>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189" name="avatar">
          <a:extLst>
            <a:ext uri="{FF2B5EF4-FFF2-40B4-BE49-F238E27FC236}">
              <a16:creationId xmlns:a16="http://schemas.microsoft.com/office/drawing/2014/main" id="{266EB668-745F-49EC-9937-D27AAE78BD45}"/>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190" name="avatar">
          <a:extLst>
            <a:ext uri="{FF2B5EF4-FFF2-40B4-BE49-F238E27FC236}">
              <a16:creationId xmlns:a16="http://schemas.microsoft.com/office/drawing/2014/main" id="{3EF5194F-D716-4335-889B-7DD1B5E64605}"/>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91" name="avatar">
          <a:extLst>
            <a:ext uri="{FF2B5EF4-FFF2-40B4-BE49-F238E27FC236}">
              <a16:creationId xmlns:a16="http://schemas.microsoft.com/office/drawing/2014/main" id="{D106AF5B-F0BF-4E89-ACE6-25E4B6E7EC3B}"/>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192" name="avatar">
          <a:extLst>
            <a:ext uri="{FF2B5EF4-FFF2-40B4-BE49-F238E27FC236}">
              <a16:creationId xmlns:a16="http://schemas.microsoft.com/office/drawing/2014/main" id="{716AE4F1-A934-4D90-8C95-45D6D3AEFE4A}"/>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93" name="avatar">
          <a:extLst>
            <a:ext uri="{FF2B5EF4-FFF2-40B4-BE49-F238E27FC236}">
              <a16:creationId xmlns:a16="http://schemas.microsoft.com/office/drawing/2014/main" id="{C5279D1F-297F-4182-821A-C5C4CD0E47E2}"/>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194" name="avatar">
          <a:extLst>
            <a:ext uri="{FF2B5EF4-FFF2-40B4-BE49-F238E27FC236}">
              <a16:creationId xmlns:a16="http://schemas.microsoft.com/office/drawing/2014/main" id="{B34F563E-1BBD-4CF9-8825-F12D76153E4B}"/>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95" name="avatar">
          <a:extLst>
            <a:ext uri="{FF2B5EF4-FFF2-40B4-BE49-F238E27FC236}">
              <a16:creationId xmlns:a16="http://schemas.microsoft.com/office/drawing/2014/main" id="{5E1EB288-EDC0-448C-BD82-9DF4A17A6E1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196" name="avatar">
          <a:extLst>
            <a:ext uri="{FF2B5EF4-FFF2-40B4-BE49-F238E27FC236}">
              <a16:creationId xmlns:a16="http://schemas.microsoft.com/office/drawing/2014/main" id="{1A4E7A23-F80B-4FBB-B9AD-0C7E69F4EB6E}"/>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197" name="avatar">
          <a:extLst>
            <a:ext uri="{FF2B5EF4-FFF2-40B4-BE49-F238E27FC236}">
              <a16:creationId xmlns:a16="http://schemas.microsoft.com/office/drawing/2014/main" id="{F2046CFA-9BB2-4F7B-80DD-F569ECC392C4}"/>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198" name="avatar">
          <a:extLst>
            <a:ext uri="{FF2B5EF4-FFF2-40B4-BE49-F238E27FC236}">
              <a16:creationId xmlns:a16="http://schemas.microsoft.com/office/drawing/2014/main" id="{90413C89-EEFC-4FD4-8175-07DF9AEA8690}"/>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99" name="avatar">
          <a:extLst>
            <a:ext uri="{FF2B5EF4-FFF2-40B4-BE49-F238E27FC236}">
              <a16:creationId xmlns:a16="http://schemas.microsoft.com/office/drawing/2014/main" id="{0D6B2A82-2E5C-4C10-BE7F-B1ADCE73B048}"/>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200" name="avatar">
          <a:extLst>
            <a:ext uri="{FF2B5EF4-FFF2-40B4-BE49-F238E27FC236}">
              <a16:creationId xmlns:a16="http://schemas.microsoft.com/office/drawing/2014/main" id="{687E4F2A-DBCC-40EF-935D-3C2F2E8DEA00}"/>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01" name="avatar">
          <a:extLst>
            <a:ext uri="{FF2B5EF4-FFF2-40B4-BE49-F238E27FC236}">
              <a16:creationId xmlns:a16="http://schemas.microsoft.com/office/drawing/2014/main" id="{8EC13DF8-1942-4C71-9DAA-1A1741197C2C}"/>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82893"/>
    <xdr:sp macro="" textlink="">
      <xdr:nvSpPr>
        <xdr:cNvPr id="69202" name="avatar">
          <a:extLst>
            <a:ext uri="{FF2B5EF4-FFF2-40B4-BE49-F238E27FC236}">
              <a16:creationId xmlns:a16="http://schemas.microsoft.com/office/drawing/2014/main" id="{1B1DCE58-B55C-41AC-B354-9ADF196892E1}"/>
            </a:ext>
          </a:extLst>
        </xdr:cNvPr>
        <xdr:cNvSpPr>
          <a:spLocks noChangeAspect="1" noChangeArrowheads="1"/>
        </xdr:cNvSpPr>
      </xdr:nvSpPr>
      <xdr:spPr bwMode="auto">
        <a:xfrm>
          <a:off x="4695825" y="1143000"/>
          <a:ext cx="304800" cy="28289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3527"/>
    <xdr:sp macro="" textlink="">
      <xdr:nvSpPr>
        <xdr:cNvPr id="69203" name="avatar">
          <a:extLst>
            <a:ext uri="{FF2B5EF4-FFF2-40B4-BE49-F238E27FC236}">
              <a16:creationId xmlns:a16="http://schemas.microsoft.com/office/drawing/2014/main" id="{8768CEA3-3FFF-4E53-9657-2F5FF78635A5}"/>
            </a:ext>
          </a:extLst>
        </xdr:cNvPr>
        <xdr:cNvSpPr>
          <a:spLocks noChangeAspect="1" noChangeArrowheads="1"/>
        </xdr:cNvSpPr>
      </xdr:nvSpPr>
      <xdr:spPr bwMode="auto">
        <a:xfrm>
          <a:off x="0" y="1143000"/>
          <a:ext cx="304800" cy="28352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04" name="avatar">
          <a:extLst>
            <a:ext uri="{FF2B5EF4-FFF2-40B4-BE49-F238E27FC236}">
              <a16:creationId xmlns:a16="http://schemas.microsoft.com/office/drawing/2014/main" id="{B0A9D12C-26D7-46FE-9441-985AEB15528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84162"/>
    <xdr:sp macro="" textlink="">
      <xdr:nvSpPr>
        <xdr:cNvPr id="69205" name="avatar">
          <a:extLst>
            <a:ext uri="{FF2B5EF4-FFF2-40B4-BE49-F238E27FC236}">
              <a16:creationId xmlns:a16="http://schemas.microsoft.com/office/drawing/2014/main" id="{212F800B-9AB4-431C-933E-C376E1A393FC}"/>
            </a:ext>
          </a:extLst>
        </xdr:cNvPr>
        <xdr:cNvSpPr>
          <a:spLocks noChangeAspect="1" noChangeArrowheads="1"/>
        </xdr:cNvSpPr>
      </xdr:nvSpPr>
      <xdr:spPr bwMode="auto">
        <a:xfrm>
          <a:off x="4695825" y="1143000"/>
          <a:ext cx="304800" cy="28416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4162"/>
    <xdr:sp macro="" textlink="">
      <xdr:nvSpPr>
        <xdr:cNvPr id="69206" name="avatar">
          <a:extLst>
            <a:ext uri="{FF2B5EF4-FFF2-40B4-BE49-F238E27FC236}">
              <a16:creationId xmlns:a16="http://schemas.microsoft.com/office/drawing/2014/main" id="{DE9D9575-8D05-4941-855E-190FE4C8125C}"/>
            </a:ext>
          </a:extLst>
        </xdr:cNvPr>
        <xdr:cNvSpPr>
          <a:spLocks noChangeAspect="1" noChangeArrowheads="1"/>
        </xdr:cNvSpPr>
      </xdr:nvSpPr>
      <xdr:spPr bwMode="auto">
        <a:xfrm>
          <a:off x="0" y="1143000"/>
          <a:ext cx="304800" cy="28416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5274"/>
    <xdr:sp macro="" textlink="">
      <xdr:nvSpPr>
        <xdr:cNvPr id="69207" name="avatar">
          <a:extLst>
            <a:ext uri="{FF2B5EF4-FFF2-40B4-BE49-F238E27FC236}">
              <a16:creationId xmlns:a16="http://schemas.microsoft.com/office/drawing/2014/main" id="{60DD0122-6359-4BEE-9CB3-FB504D62E67A}"/>
            </a:ext>
          </a:extLst>
        </xdr:cNvPr>
        <xdr:cNvSpPr>
          <a:spLocks noChangeAspect="1" noChangeArrowheads="1"/>
        </xdr:cNvSpPr>
      </xdr:nvSpPr>
      <xdr:spPr bwMode="auto">
        <a:xfrm>
          <a:off x="4695825"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208" name="avatar">
          <a:extLst>
            <a:ext uri="{FF2B5EF4-FFF2-40B4-BE49-F238E27FC236}">
              <a16:creationId xmlns:a16="http://schemas.microsoft.com/office/drawing/2014/main" id="{AD507971-9F74-4E4E-B121-06D44DD420C7}"/>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79111"/>
    <xdr:sp macro="" textlink="">
      <xdr:nvSpPr>
        <xdr:cNvPr id="69209" name="avatar">
          <a:extLst>
            <a:ext uri="{FF2B5EF4-FFF2-40B4-BE49-F238E27FC236}">
              <a16:creationId xmlns:a16="http://schemas.microsoft.com/office/drawing/2014/main" id="{8D03CA99-657E-4E46-BDA4-A6C0950CBB48}"/>
            </a:ext>
          </a:extLst>
        </xdr:cNvPr>
        <xdr:cNvSpPr>
          <a:spLocks noChangeAspect="1" noChangeArrowheads="1"/>
        </xdr:cNvSpPr>
      </xdr:nvSpPr>
      <xdr:spPr bwMode="auto">
        <a:xfrm>
          <a:off x="4695825" y="1143000"/>
          <a:ext cx="304800" cy="27911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3527"/>
    <xdr:sp macro="" textlink="">
      <xdr:nvSpPr>
        <xdr:cNvPr id="69210" name="avatar">
          <a:extLst>
            <a:ext uri="{FF2B5EF4-FFF2-40B4-BE49-F238E27FC236}">
              <a16:creationId xmlns:a16="http://schemas.microsoft.com/office/drawing/2014/main" id="{3BA87EB8-1816-4298-8AFF-535563D78CDD}"/>
            </a:ext>
          </a:extLst>
        </xdr:cNvPr>
        <xdr:cNvSpPr>
          <a:spLocks noChangeAspect="1" noChangeArrowheads="1"/>
        </xdr:cNvSpPr>
      </xdr:nvSpPr>
      <xdr:spPr bwMode="auto">
        <a:xfrm>
          <a:off x="0" y="1143000"/>
          <a:ext cx="304800" cy="28352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11" name="avatar">
          <a:extLst>
            <a:ext uri="{FF2B5EF4-FFF2-40B4-BE49-F238E27FC236}">
              <a16:creationId xmlns:a16="http://schemas.microsoft.com/office/drawing/2014/main" id="{977E777C-33CA-4CEF-9463-3DCD372AAE6E}"/>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07686"/>
    <xdr:sp macro="" textlink="">
      <xdr:nvSpPr>
        <xdr:cNvPr id="69212" name="avatar">
          <a:extLst>
            <a:ext uri="{FF2B5EF4-FFF2-40B4-BE49-F238E27FC236}">
              <a16:creationId xmlns:a16="http://schemas.microsoft.com/office/drawing/2014/main" id="{ADDF5259-EA1D-44CF-BA7C-CE07784E5524}"/>
            </a:ext>
          </a:extLst>
        </xdr:cNvPr>
        <xdr:cNvSpPr>
          <a:spLocks noChangeAspect="1" noChangeArrowheads="1"/>
        </xdr:cNvSpPr>
      </xdr:nvSpPr>
      <xdr:spPr bwMode="auto">
        <a:xfrm>
          <a:off x="4695825" y="1143000"/>
          <a:ext cx="304800" cy="30768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3527"/>
    <xdr:sp macro="" textlink="">
      <xdr:nvSpPr>
        <xdr:cNvPr id="69213" name="avatar">
          <a:extLst>
            <a:ext uri="{FF2B5EF4-FFF2-40B4-BE49-F238E27FC236}">
              <a16:creationId xmlns:a16="http://schemas.microsoft.com/office/drawing/2014/main" id="{D7FC14C6-0CE0-4287-A91D-DD2F6E12C850}"/>
            </a:ext>
          </a:extLst>
        </xdr:cNvPr>
        <xdr:cNvSpPr>
          <a:spLocks noChangeAspect="1" noChangeArrowheads="1"/>
        </xdr:cNvSpPr>
      </xdr:nvSpPr>
      <xdr:spPr bwMode="auto">
        <a:xfrm>
          <a:off x="0" y="1143000"/>
          <a:ext cx="304800" cy="28352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14" name="avatar">
          <a:extLst>
            <a:ext uri="{FF2B5EF4-FFF2-40B4-BE49-F238E27FC236}">
              <a16:creationId xmlns:a16="http://schemas.microsoft.com/office/drawing/2014/main" id="{E9CAA550-A678-438D-A82C-07309F6FCA94}"/>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11150"/>
    <xdr:sp macro="" textlink="">
      <xdr:nvSpPr>
        <xdr:cNvPr id="69215" name="avatar">
          <a:extLst>
            <a:ext uri="{FF2B5EF4-FFF2-40B4-BE49-F238E27FC236}">
              <a16:creationId xmlns:a16="http://schemas.microsoft.com/office/drawing/2014/main" id="{B9C9545B-B416-408D-A5CA-4413A5479A65}"/>
            </a:ext>
          </a:extLst>
        </xdr:cNvPr>
        <xdr:cNvSpPr>
          <a:spLocks noChangeAspect="1" noChangeArrowheads="1"/>
        </xdr:cNvSpPr>
      </xdr:nvSpPr>
      <xdr:spPr bwMode="auto">
        <a:xfrm>
          <a:off x="4695825" y="1143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6704"/>
    <xdr:sp macro="" textlink="">
      <xdr:nvSpPr>
        <xdr:cNvPr id="69216" name="avatar">
          <a:extLst>
            <a:ext uri="{FF2B5EF4-FFF2-40B4-BE49-F238E27FC236}">
              <a16:creationId xmlns:a16="http://schemas.microsoft.com/office/drawing/2014/main" id="{7EC04291-5502-4CD1-AD21-47DB7F5840D2}"/>
            </a:ext>
          </a:extLst>
        </xdr:cNvPr>
        <xdr:cNvSpPr>
          <a:spLocks noChangeAspect="1" noChangeArrowheads="1"/>
        </xdr:cNvSpPr>
      </xdr:nvSpPr>
      <xdr:spPr bwMode="auto">
        <a:xfrm>
          <a:off x="0" y="1143000"/>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17" name="avatar">
          <a:extLst>
            <a:ext uri="{FF2B5EF4-FFF2-40B4-BE49-F238E27FC236}">
              <a16:creationId xmlns:a16="http://schemas.microsoft.com/office/drawing/2014/main" id="{38F20992-4C63-47EF-AF98-24F4F6708D1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07974"/>
    <xdr:sp macro="" textlink="">
      <xdr:nvSpPr>
        <xdr:cNvPr id="69218" name="avatar">
          <a:extLst>
            <a:ext uri="{FF2B5EF4-FFF2-40B4-BE49-F238E27FC236}">
              <a16:creationId xmlns:a16="http://schemas.microsoft.com/office/drawing/2014/main" id="{C43D79FD-0438-4C63-BCF6-868057E68817}"/>
            </a:ext>
          </a:extLst>
        </xdr:cNvPr>
        <xdr:cNvSpPr>
          <a:spLocks noChangeAspect="1" noChangeArrowheads="1"/>
        </xdr:cNvSpPr>
      </xdr:nvSpPr>
      <xdr:spPr bwMode="auto">
        <a:xfrm>
          <a:off x="4695825" y="1143000"/>
          <a:ext cx="304800" cy="3079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7974"/>
    <xdr:sp macro="" textlink="">
      <xdr:nvSpPr>
        <xdr:cNvPr id="69219" name="avatar">
          <a:extLst>
            <a:ext uri="{FF2B5EF4-FFF2-40B4-BE49-F238E27FC236}">
              <a16:creationId xmlns:a16="http://schemas.microsoft.com/office/drawing/2014/main" id="{FD3C0E4D-322B-4C74-94D5-00C1FF0A352D}"/>
            </a:ext>
          </a:extLst>
        </xdr:cNvPr>
        <xdr:cNvSpPr>
          <a:spLocks noChangeAspect="1" noChangeArrowheads="1"/>
        </xdr:cNvSpPr>
      </xdr:nvSpPr>
      <xdr:spPr bwMode="auto">
        <a:xfrm>
          <a:off x="0" y="1143000"/>
          <a:ext cx="304800" cy="3079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5274"/>
    <xdr:sp macro="" textlink="">
      <xdr:nvSpPr>
        <xdr:cNvPr id="69220" name="avatar">
          <a:extLst>
            <a:ext uri="{FF2B5EF4-FFF2-40B4-BE49-F238E27FC236}">
              <a16:creationId xmlns:a16="http://schemas.microsoft.com/office/drawing/2014/main" id="{E3B165DD-675D-4C34-B727-A1321C563C30}"/>
            </a:ext>
          </a:extLst>
        </xdr:cNvPr>
        <xdr:cNvSpPr>
          <a:spLocks noChangeAspect="1" noChangeArrowheads="1"/>
        </xdr:cNvSpPr>
      </xdr:nvSpPr>
      <xdr:spPr bwMode="auto">
        <a:xfrm>
          <a:off x="4695825"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221" name="avatar">
          <a:extLst>
            <a:ext uri="{FF2B5EF4-FFF2-40B4-BE49-F238E27FC236}">
              <a16:creationId xmlns:a16="http://schemas.microsoft.com/office/drawing/2014/main" id="{739423CC-AD01-43E5-A2EE-2906533E2D98}"/>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15623"/>
    <xdr:sp macro="" textlink="">
      <xdr:nvSpPr>
        <xdr:cNvPr id="69222" name="avatar">
          <a:extLst>
            <a:ext uri="{FF2B5EF4-FFF2-40B4-BE49-F238E27FC236}">
              <a16:creationId xmlns:a16="http://schemas.microsoft.com/office/drawing/2014/main" id="{58A294F7-CD1A-4311-8C06-C6BE87E7FE5E}"/>
            </a:ext>
          </a:extLst>
        </xdr:cNvPr>
        <xdr:cNvSpPr>
          <a:spLocks noChangeAspect="1" noChangeArrowheads="1"/>
        </xdr:cNvSpPr>
      </xdr:nvSpPr>
      <xdr:spPr bwMode="auto">
        <a:xfrm>
          <a:off x="4695825" y="1143000"/>
          <a:ext cx="304800" cy="3156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6704"/>
    <xdr:sp macro="" textlink="">
      <xdr:nvSpPr>
        <xdr:cNvPr id="69223" name="avatar">
          <a:extLst>
            <a:ext uri="{FF2B5EF4-FFF2-40B4-BE49-F238E27FC236}">
              <a16:creationId xmlns:a16="http://schemas.microsoft.com/office/drawing/2014/main" id="{F2D5449F-DF42-4823-9C3B-33129E109B42}"/>
            </a:ext>
          </a:extLst>
        </xdr:cNvPr>
        <xdr:cNvSpPr>
          <a:spLocks noChangeAspect="1" noChangeArrowheads="1"/>
        </xdr:cNvSpPr>
      </xdr:nvSpPr>
      <xdr:spPr bwMode="auto">
        <a:xfrm>
          <a:off x="0" y="1143000"/>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24" name="avatar">
          <a:extLst>
            <a:ext uri="{FF2B5EF4-FFF2-40B4-BE49-F238E27FC236}">
              <a16:creationId xmlns:a16="http://schemas.microsoft.com/office/drawing/2014/main" id="{2DD2F5D3-B2C8-4B2C-A4F8-49AD88E9F36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23850"/>
    <xdr:sp macro="" textlink="">
      <xdr:nvSpPr>
        <xdr:cNvPr id="69225" name="avatar">
          <a:extLst>
            <a:ext uri="{FF2B5EF4-FFF2-40B4-BE49-F238E27FC236}">
              <a16:creationId xmlns:a16="http://schemas.microsoft.com/office/drawing/2014/main" id="{32A40E54-8ECB-4B84-AF7E-514C4D55EC9C}"/>
            </a:ext>
          </a:extLst>
        </xdr:cNvPr>
        <xdr:cNvSpPr>
          <a:spLocks noChangeAspect="1" noChangeArrowheads="1"/>
        </xdr:cNvSpPr>
      </xdr:nvSpPr>
      <xdr:spPr bwMode="auto">
        <a:xfrm>
          <a:off x="4695825" y="1143000"/>
          <a:ext cx="304800" cy="3238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6704"/>
    <xdr:sp macro="" textlink="">
      <xdr:nvSpPr>
        <xdr:cNvPr id="69226" name="avatar">
          <a:extLst>
            <a:ext uri="{FF2B5EF4-FFF2-40B4-BE49-F238E27FC236}">
              <a16:creationId xmlns:a16="http://schemas.microsoft.com/office/drawing/2014/main" id="{05584EB1-174F-4AB2-A2FA-7988F57EA1BC}"/>
            </a:ext>
          </a:extLst>
        </xdr:cNvPr>
        <xdr:cNvSpPr>
          <a:spLocks noChangeAspect="1" noChangeArrowheads="1"/>
        </xdr:cNvSpPr>
      </xdr:nvSpPr>
      <xdr:spPr bwMode="auto">
        <a:xfrm>
          <a:off x="0" y="1143000"/>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27" name="avatar">
          <a:extLst>
            <a:ext uri="{FF2B5EF4-FFF2-40B4-BE49-F238E27FC236}">
              <a16:creationId xmlns:a16="http://schemas.microsoft.com/office/drawing/2014/main" id="{4AC481A7-797F-4579-89C4-7514870A5D5B}"/>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228" name="avatar">
          <a:extLst>
            <a:ext uri="{FF2B5EF4-FFF2-40B4-BE49-F238E27FC236}">
              <a16:creationId xmlns:a16="http://schemas.microsoft.com/office/drawing/2014/main" id="{AF65E5D4-EEB1-4ADF-AA18-81EBA79250A0}"/>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29" name="avatar">
          <a:extLst>
            <a:ext uri="{FF2B5EF4-FFF2-40B4-BE49-F238E27FC236}">
              <a16:creationId xmlns:a16="http://schemas.microsoft.com/office/drawing/2014/main" id="{8B8C0EB2-6E7C-4D5E-93F5-5B0EAF06CAEE}"/>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230" name="avatar">
          <a:extLst>
            <a:ext uri="{FF2B5EF4-FFF2-40B4-BE49-F238E27FC236}">
              <a16:creationId xmlns:a16="http://schemas.microsoft.com/office/drawing/2014/main" id="{522D5B1E-03D9-4369-95C0-85F53175592A}"/>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231" name="avatar">
          <a:extLst>
            <a:ext uri="{FF2B5EF4-FFF2-40B4-BE49-F238E27FC236}">
              <a16:creationId xmlns:a16="http://schemas.microsoft.com/office/drawing/2014/main" id="{357E6223-4E99-4AA1-B0E3-59EC1D8B46CC}"/>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232" name="avatar">
          <a:extLst>
            <a:ext uri="{FF2B5EF4-FFF2-40B4-BE49-F238E27FC236}">
              <a16:creationId xmlns:a16="http://schemas.microsoft.com/office/drawing/2014/main" id="{0CEB1BE4-F1C3-413C-9C5D-081F61ECE438}"/>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33" name="avatar">
          <a:extLst>
            <a:ext uri="{FF2B5EF4-FFF2-40B4-BE49-F238E27FC236}">
              <a16:creationId xmlns:a16="http://schemas.microsoft.com/office/drawing/2014/main" id="{F80CA313-2EBC-4412-AC7B-385FB2D17B31}"/>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234" name="avatar">
          <a:extLst>
            <a:ext uri="{FF2B5EF4-FFF2-40B4-BE49-F238E27FC236}">
              <a16:creationId xmlns:a16="http://schemas.microsoft.com/office/drawing/2014/main" id="{EBCA9380-A3E8-44EF-82DE-8EB090043E13}"/>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35" name="avatar">
          <a:extLst>
            <a:ext uri="{FF2B5EF4-FFF2-40B4-BE49-F238E27FC236}">
              <a16:creationId xmlns:a16="http://schemas.microsoft.com/office/drawing/2014/main" id="{A786A84A-63A1-443E-9ACA-0CA747018041}"/>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236" name="avatar">
          <a:extLst>
            <a:ext uri="{FF2B5EF4-FFF2-40B4-BE49-F238E27FC236}">
              <a16:creationId xmlns:a16="http://schemas.microsoft.com/office/drawing/2014/main" id="{CB3D3816-8EED-49F5-B636-6E379E026A03}"/>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37" name="avatar">
          <a:extLst>
            <a:ext uri="{FF2B5EF4-FFF2-40B4-BE49-F238E27FC236}">
              <a16:creationId xmlns:a16="http://schemas.microsoft.com/office/drawing/2014/main" id="{FEC87DC7-5C67-4483-BFA4-0322322ED8DA}"/>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238" name="avatar">
          <a:extLst>
            <a:ext uri="{FF2B5EF4-FFF2-40B4-BE49-F238E27FC236}">
              <a16:creationId xmlns:a16="http://schemas.microsoft.com/office/drawing/2014/main" id="{4AD6BDD8-7BC2-473C-863D-4D14D717B983}"/>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239" name="avatar">
          <a:extLst>
            <a:ext uri="{FF2B5EF4-FFF2-40B4-BE49-F238E27FC236}">
              <a16:creationId xmlns:a16="http://schemas.microsoft.com/office/drawing/2014/main" id="{BA9688B8-43A6-4450-8682-8763C3E32788}"/>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240" name="avatar">
          <a:extLst>
            <a:ext uri="{FF2B5EF4-FFF2-40B4-BE49-F238E27FC236}">
              <a16:creationId xmlns:a16="http://schemas.microsoft.com/office/drawing/2014/main" id="{0CB1BB22-0972-4288-815D-653CB56F555F}"/>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41" name="avatar">
          <a:extLst>
            <a:ext uri="{FF2B5EF4-FFF2-40B4-BE49-F238E27FC236}">
              <a16:creationId xmlns:a16="http://schemas.microsoft.com/office/drawing/2014/main" id="{EB820966-761C-4D36-9283-8E1F0F57EE1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242" name="avatar">
          <a:extLst>
            <a:ext uri="{FF2B5EF4-FFF2-40B4-BE49-F238E27FC236}">
              <a16:creationId xmlns:a16="http://schemas.microsoft.com/office/drawing/2014/main" id="{2D4F5B62-1EBB-482A-AA41-13952C70B25A}"/>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43" name="avatar">
          <a:extLst>
            <a:ext uri="{FF2B5EF4-FFF2-40B4-BE49-F238E27FC236}">
              <a16:creationId xmlns:a16="http://schemas.microsoft.com/office/drawing/2014/main" id="{F46F684F-796E-4D64-8628-D288D513DD68}"/>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244" name="avatar">
          <a:extLst>
            <a:ext uri="{FF2B5EF4-FFF2-40B4-BE49-F238E27FC236}">
              <a16:creationId xmlns:a16="http://schemas.microsoft.com/office/drawing/2014/main" id="{AA6A960E-78B3-433B-B286-3C6480137552}"/>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45" name="avatar">
          <a:extLst>
            <a:ext uri="{FF2B5EF4-FFF2-40B4-BE49-F238E27FC236}">
              <a16:creationId xmlns:a16="http://schemas.microsoft.com/office/drawing/2014/main" id="{0554B495-4958-4740-912F-29101A342842}"/>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246" name="avatar">
          <a:extLst>
            <a:ext uri="{FF2B5EF4-FFF2-40B4-BE49-F238E27FC236}">
              <a16:creationId xmlns:a16="http://schemas.microsoft.com/office/drawing/2014/main" id="{2E6D1CA6-16CB-4861-8EC5-E122428ED41A}"/>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247" name="avatar">
          <a:extLst>
            <a:ext uri="{FF2B5EF4-FFF2-40B4-BE49-F238E27FC236}">
              <a16:creationId xmlns:a16="http://schemas.microsoft.com/office/drawing/2014/main" id="{C3930F53-CB92-495C-B6E1-50D3EBB55FE6}"/>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248" name="avatar">
          <a:extLst>
            <a:ext uri="{FF2B5EF4-FFF2-40B4-BE49-F238E27FC236}">
              <a16:creationId xmlns:a16="http://schemas.microsoft.com/office/drawing/2014/main" id="{06E82BF0-26F2-42E3-85FD-7170B6BB617F}"/>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49" name="avatar">
          <a:extLst>
            <a:ext uri="{FF2B5EF4-FFF2-40B4-BE49-F238E27FC236}">
              <a16:creationId xmlns:a16="http://schemas.microsoft.com/office/drawing/2014/main" id="{AFA0CC24-8B91-469D-9709-0F904476622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250" name="avatar">
          <a:extLst>
            <a:ext uri="{FF2B5EF4-FFF2-40B4-BE49-F238E27FC236}">
              <a16:creationId xmlns:a16="http://schemas.microsoft.com/office/drawing/2014/main" id="{6466D07F-BEB6-4B92-B392-1CC19FBCCD82}"/>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51" name="avatar">
          <a:extLst>
            <a:ext uri="{FF2B5EF4-FFF2-40B4-BE49-F238E27FC236}">
              <a16:creationId xmlns:a16="http://schemas.microsoft.com/office/drawing/2014/main" id="{FC9A4AA5-5C1A-4800-A48E-E01DCF12FDA1}"/>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252" name="avatar">
          <a:extLst>
            <a:ext uri="{FF2B5EF4-FFF2-40B4-BE49-F238E27FC236}">
              <a16:creationId xmlns:a16="http://schemas.microsoft.com/office/drawing/2014/main" id="{A1DBCE5A-E1B2-4A52-8D4E-663E4B1DC33A}"/>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53" name="avatar">
          <a:extLst>
            <a:ext uri="{FF2B5EF4-FFF2-40B4-BE49-F238E27FC236}">
              <a16:creationId xmlns:a16="http://schemas.microsoft.com/office/drawing/2014/main" id="{F5170979-7973-49BB-9494-24EC8866BFD8}"/>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254" name="avatar">
          <a:extLst>
            <a:ext uri="{FF2B5EF4-FFF2-40B4-BE49-F238E27FC236}">
              <a16:creationId xmlns:a16="http://schemas.microsoft.com/office/drawing/2014/main" id="{3EEFE79E-0F8A-449A-B62C-7001AE20CBB0}"/>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255" name="avatar">
          <a:extLst>
            <a:ext uri="{FF2B5EF4-FFF2-40B4-BE49-F238E27FC236}">
              <a16:creationId xmlns:a16="http://schemas.microsoft.com/office/drawing/2014/main" id="{C51FB96C-40CB-41A9-9162-813C14618305}"/>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256" name="avatar">
          <a:extLst>
            <a:ext uri="{FF2B5EF4-FFF2-40B4-BE49-F238E27FC236}">
              <a16:creationId xmlns:a16="http://schemas.microsoft.com/office/drawing/2014/main" id="{17C780BC-4CC1-442D-B28B-30B3252885C6}"/>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57" name="avatar">
          <a:extLst>
            <a:ext uri="{FF2B5EF4-FFF2-40B4-BE49-F238E27FC236}">
              <a16:creationId xmlns:a16="http://schemas.microsoft.com/office/drawing/2014/main" id="{C0CDF0CC-3F9F-4D30-88F6-6F33A66CF908}"/>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258" name="avatar">
          <a:extLst>
            <a:ext uri="{FF2B5EF4-FFF2-40B4-BE49-F238E27FC236}">
              <a16:creationId xmlns:a16="http://schemas.microsoft.com/office/drawing/2014/main" id="{20B87623-635C-4AE0-9F99-6C4C7D0B7D55}"/>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59" name="avatar">
          <a:extLst>
            <a:ext uri="{FF2B5EF4-FFF2-40B4-BE49-F238E27FC236}">
              <a16:creationId xmlns:a16="http://schemas.microsoft.com/office/drawing/2014/main" id="{DDB93EA7-BBEE-4628-9697-B33F69A9F65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260" name="avatar">
          <a:extLst>
            <a:ext uri="{FF2B5EF4-FFF2-40B4-BE49-F238E27FC236}">
              <a16:creationId xmlns:a16="http://schemas.microsoft.com/office/drawing/2014/main" id="{4FBB994C-A6D9-49B2-AC38-842723C0EC76}"/>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61" name="avatar">
          <a:extLst>
            <a:ext uri="{FF2B5EF4-FFF2-40B4-BE49-F238E27FC236}">
              <a16:creationId xmlns:a16="http://schemas.microsoft.com/office/drawing/2014/main" id="{9D61D371-37C5-4BAC-BB06-E629F3671C20}"/>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262" name="avatar">
          <a:extLst>
            <a:ext uri="{FF2B5EF4-FFF2-40B4-BE49-F238E27FC236}">
              <a16:creationId xmlns:a16="http://schemas.microsoft.com/office/drawing/2014/main" id="{0504B5DF-18BA-4654-99AF-5C2BD7B39AAD}"/>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263" name="avatar">
          <a:extLst>
            <a:ext uri="{FF2B5EF4-FFF2-40B4-BE49-F238E27FC236}">
              <a16:creationId xmlns:a16="http://schemas.microsoft.com/office/drawing/2014/main" id="{2CCD0A8B-79BF-4F56-9CB5-1462F63DF17C}"/>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264" name="avatar">
          <a:extLst>
            <a:ext uri="{FF2B5EF4-FFF2-40B4-BE49-F238E27FC236}">
              <a16:creationId xmlns:a16="http://schemas.microsoft.com/office/drawing/2014/main" id="{AA23B558-84E0-4CE8-A6ED-545CFFD7CB65}"/>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65" name="avatar">
          <a:extLst>
            <a:ext uri="{FF2B5EF4-FFF2-40B4-BE49-F238E27FC236}">
              <a16:creationId xmlns:a16="http://schemas.microsoft.com/office/drawing/2014/main" id="{B9B9C867-A8F7-41FF-AC99-DC1228BD3EFD}"/>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266" name="avatar">
          <a:extLst>
            <a:ext uri="{FF2B5EF4-FFF2-40B4-BE49-F238E27FC236}">
              <a16:creationId xmlns:a16="http://schemas.microsoft.com/office/drawing/2014/main" id="{6C454250-D102-4A6B-802E-9194F7C4F863}"/>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67" name="avatar">
          <a:extLst>
            <a:ext uri="{FF2B5EF4-FFF2-40B4-BE49-F238E27FC236}">
              <a16:creationId xmlns:a16="http://schemas.microsoft.com/office/drawing/2014/main" id="{6E606AFC-4CC0-4FF2-8D8F-E364133B7984}"/>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268" name="avatar">
          <a:extLst>
            <a:ext uri="{FF2B5EF4-FFF2-40B4-BE49-F238E27FC236}">
              <a16:creationId xmlns:a16="http://schemas.microsoft.com/office/drawing/2014/main" id="{1881F5E5-DECB-4165-A174-EDF9478441DC}"/>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69" name="avatar">
          <a:extLst>
            <a:ext uri="{FF2B5EF4-FFF2-40B4-BE49-F238E27FC236}">
              <a16:creationId xmlns:a16="http://schemas.microsoft.com/office/drawing/2014/main" id="{822A19D9-6BA6-42AC-8D25-992A61964A8D}"/>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270" name="avatar">
          <a:extLst>
            <a:ext uri="{FF2B5EF4-FFF2-40B4-BE49-F238E27FC236}">
              <a16:creationId xmlns:a16="http://schemas.microsoft.com/office/drawing/2014/main" id="{D83356B0-0E72-4516-AC33-78B583A9D753}"/>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271" name="avatar">
          <a:extLst>
            <a:ext uri="{FF2B5EF4-FFF2-40B4-BE49-F238E27FC236}">
              <a16:creationId xmlns:a16="http://schemas.microsoft.com/office/drawing/2014/main" id="{01D95919-998A-4B51-9540-5DDA27678BDE}"/>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272" name="avatar">
          <a:extLst>
            <a:ext uri="{FF2B5EF4-FFF2-40B4-BE49-F238E27FC236}">
              <a16:creationId xmlns:a16="http://schemas.microsoft.com/office/drawing/2014/main" id="{A71B99CA-A298-47D0-A71C-CF1891F25882}"/>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73" name="avatar">
          <a:extLst>
            <a:ext uri="{FF2B5EF4-FFF2-40B4-BE49-F238E27FC236}">
              <a16:creationId xmlns:a16="http://schemas.microsoft.com/office/drawing/2014/main" id="{051226A2-2ABD-478E-BFB7-6926E89304EB}"/>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274" name="avatar">
          <a:extLst>
            <a:ext uri="{FF2B5EF4-FFF2-40B4-BE49-F238E27FC236}">
              <a16:creationId xmlns:a16="http://schemas.microsoft.com/office/drawing/2014/main" id="{1E3363C7-CE75-4C92-ABA6-D2A4EFCCC754}"/>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75" name="avatar">
          <a:extLst>
            <a:ext uri="{FF2B5EF4-FFF2-40B4-BE49-F238E27FC236}">
              <a16:creationId xmlns:a16="http://schemas.microsoft.com/office/drawing/2014/main" id="{E0B68EAC-BBBD-405B-892F-167B189042DB}"/>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276" name="avatar">
          <a:extLst>
            <a:ext uri="{FF2B5EF4-FFF2-40B4-BE49-F238E27FC236}">
              <a16:creationId xmlns:a16="http://schemas.microsoft.com/office/drawing/2014/main" id="{54DC338C-C63D-4B84-81EA-7F70FE621824}"/>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77" name="avatar">
          <a:extLst>
            <a:ext uri="{FF2B5EF4-FFF2-40B4-BE49-F238E27FC236}">
              <a16:creationId xmlns:a16="http://schemas.microsoft.com/office/drawing/2014/main" id="{1232746E-DF33-4329-B005-9397D3A330A4}"/>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278" name="avatar">
          <a:extLst>
            <a:ext uri="{FF2B5EF4-FFF2-40B4-BE49-F238E27FC236}">
              <a16:creationId xmlns:a16="http://schemas.microsoft.com/office/drawing/2014/main" id="{658B59D5-4C37-447C-824D-0F300F9EA2B6}"/>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279" name="avatar">
          <a:extLst>
            <a:ext uri="{FF2B5EF4-FFF2-40B4-BE49-F238E27FC236}">
              <a16:creationId xmlns:a16="http://schemas.microsoft.com/office/drawing/2014/main" id="{9A8E7926-7D14-4938-BCB9-9B01E1BE9002}"/>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280" name="avatar">
          <a:extLst>
            <a:ext uri="{FF2B5EF4-FFF2-40B4-BE49-F238E27FC236}">
              <a16:creationId xmlns:a16="http://schemas.microsoft.com/office/drawing/2014/main" id="{DD761065-39AF-4584-907E-73FD89A16910}"/>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81" name="avatar">
          <a:extLst>
            <a:ext uri="{FF2B5EF4-FFF2-40B4-BE49-F238E27FC236}">
              <a16:creationId xmlns:a16="http://schemas.microsoft.com/office/drawing/2014/main" id="{D789D746-3E37-4BED-BB1A-929DB52D071E}"/>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282" name="avatar">
          <a:extLst>
            <a:ext uri="{FF2B5EF4-FFF2-40B4-BE49-F238E27FC236}">
              <a16:creationId xmlns:a16="http://schemas.microsoft.com/office/drawing/2014/main" id="{7CAEF7A0-6FCB-4EDC-8871-EA47DB4869EA}"/>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83" name="avatar">
          <a:extLst>
            <a:ext uri="{FF2B5EF4-FFF2-40B4-BE49-F238E27FC236}">
              <a16:creationId xmlns:a16="http://schemas.microsoft.com/office/drawing/2014/main" id="{AA119BFE-EB7A-4076-AA3C-A37E975A3094}"/>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284" name="avatar">
          <a:extLst>
            <a:ext uri="{FF2B5EF4-FFF2-40B4-BE49-F238E27FC236}">
              <a16:creationId xmlns:a16="http://schemas.microsoft.com/office/drawing/2014/main" id="{F4D1FDDC-8378-4F62-AC13-1B7C809C9D78}"/>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85" name="avatar">
          <a:extLst>
            <a:ext uri="{FF2B5EF4-FFF2-40B4-BE49-F238E27FC236}">
              <a16:creationId xmlns:a16="http://schemas.microsoft.com/office/drawing/2014/main" id="{14EC16AA-BEFF-4A13-BDAA-9D22FC0BBD7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286" name="avatar">
          <a:extLst>
            <a:ext uri="{FF2B5EF4-FFF2-40B4-BE49-F238E27FC236}">
              <a16:creationId xmlns:a16="http://schemas.microsoft.com/office/drawing/2014/main" id="{0FEF6D47-0E12-4A6A-986E-42E375791B22}"/>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287" name="avatar">
          <a:extLst>
            <a:ext uri="{FF2B5EF4-FFF2-40B4-BE49-F238E27FC236}">
              <a16:creationId xmlns:a16="http://schemas.microsoft.com/office/drawing/2014/main" id="{96BD1DE0-5C8C-493C-B561-C061C380F127}"/>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288" name="avatar">
          <a:extLst>
            <a:ext uri="{FF2B5EF4-FFF2-40B4-BE49-F238E27FC236}">
              <a16:creationId xmlns:a16="http://schemas.microsoft.com/office/drawing/2014/main" id="{0120A944-0A04-4FED-89B2-2A7E921ED5DA}"/>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89" name="avatar">
          <a:extLst>
            <a:ext uri="{FF2B5EF4-FFF2-40B4-BE49-F238E27FC236}">
              <a16:creationId xmlns:a16="http://schemas.microsoft.com/office/drawing/2014/main" id="{C083B126-AC78-40EE-8E20-92E671639440}"/>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290" name="avatar">
          <a:extLst>
            <a:ext uri="{FF2B5EF4-FFF2-40B4-BE49-F238E27FC236}">
              <a16:creationId xmlns:a16="http://schemas.microsoft.com/office/drawing/2014/main" id="{5140A7DE-6A90-4D47-A703-541B23AF1F8C}"/>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91" name="avatar">
          <a:extLst>
            <a:ext uri="{FF2B5EF4-FFF2-40B4-BE49-F238E27FC236}">
              <a16:creationId xmlns:a16="http://schemas.microsoft.com/office/drawing/2014/main" id="{E16087E9-C71C-4F8B-8A7F-FB2E502B952C}"/>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292" name="avatar">
          <a:extLst>
            <a:ext uri="{FF2B5EF4-FFF2-40B4-BE49-F238E27FC236}">
              <a16:creationId xmlns:a16="http://schemas.microsoft.com/office/drawing/2014/main" id="{CB379250-A065-4B14-BEDF-D30EF8220CA5}"/>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93" name="avatar">
          <a:extLst>
            <a:ext uri="{FF2B5EF4-FFF2-40B4-BE49-F238E27FC236}">
              <a16:creationId xmlns:a16="http://schemas.microsoft.com/office/drawing/2014/main" id="{8458927C-8C5B-44A9-ADBD-CBF645B422E1}"/>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294" name="avatar">
          <a:extLst>
            <a:ext uri="{FF2B5EF4-FFF2-40B4-BE49-F238E27FC236}">
              <a16:creationId xmlns:a16="http://schemas.microsoft.com/office/drawing/2014/main" id="{11BFF2F9-DA40-434B-B091-A390B5F1BF30}"/>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295" name="avatar">
          <a:extLst>
            <a:ext uri="{FF2B5EF4-FFF2-40B4-BE49-F238E27FC236}">
              <a16:creationId xmlns:a16="http://schemas.microsoft.com/office/drawing/2014/main" id="{3AAD0BD9-5E35-4CF4-9047-BC349EBA39EB}"/>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296" name="avatar">
          <a:extLst>
            <a:ext uri="{FF2B5EF4-FFF2-40B4-BE49-F238E27FC236}">
              <a16:creationId xmlns:a16="http://schemas.microsoft.com/office/drawing/2014/main" id="{32BF2BAA-06BE-4CDD-B673-3E3600EEA35B}"/>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97" name="avatar">
          <a:extLst>
            <a:ext uri="{FF2B5EF4-FFF2-40B4-BE49-F238E27FC236}">
              <a16:creationId xmlns:a16="http://schemas.microsoft.com/office/drawing/2014/main" id="{811C3609-076E-4DA2-AFED-7E5906F843EA}"/>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298" name="avatar">
          <a:extLst>
            <a:ext uri="{FF2B5EF4-FFF2-40B4-BE49-F238E27FC236}">
              <a16:creationId xmlns:a16="http://schemas.microsoft.com/office/drawing/2014/main" id="{DDD90B11-AED5-4BD3-89B7-EE9F4B5CE64C}"/>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99" name="avatar">
          <a:extLst>
            <a:ext uri="{FF2B5EF4-FFF2-40B4-BE49-F238E27FC236}">
              <a16:creationId xmlns:a16="http://schemas.microsoft.com/office/drawing/2014/main" id="{1801B325-D617-4645-B268-9EA677075F55}"/>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300" name="avatar">
          <a:extLst>
            <a:ext uri="{FF2B5EF4-FFF2-40B4-BE49-F238E27FC236}">
              <a16:creationId xmlns:a16="http://schemas.microsoft.com/office/drawing/2014/main" id="{08245A23-D0EF-46CD-8B4D-E4160138D338}"/>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01" name="avatar">
          <a:extLst>
            <a:ext uri="{FF2B5EF4-FFF2-40B4-BE49-F238E27FC236}">
              <a16:creationId xmlns:a16="http://schemas.microsoft.com/office/drawing/2014/main" id="{2F4CE9EA-4DA5-44F0-9C70-32689516F1AA}"/>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302" name="avatar">
          <a:extLst>
            <a:ext uri="{FF2B5EF4-FFF2-40B4-BE49-F238E27FC236}">
              <a16:creationId xmlns:a16="http://schemas.microsoft.com/office/drawing/2014/main" id="{0C39B59C-7F2E-4402-94F2-726324B6BC19}"/>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303" name="avatar">
          <a:extLst>
            <a:ext uri="{FF2B5EF4-FFF2-40B4-BE49-F238E27FC236}">
              <a16:creationId xmlns:a16="http://schemas.microsoft.com/office/drawing/2014/main" id="{304FADDE-F8A2-4A46-9073-BA350DB9E9BA}"/>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304" name="avatar">
          <a:extLst>
            <a:ext uri="{FF2B5EF4-FFF2-40B4-BE49-F238E27FC236}">
              <a16:creationId xmlns:a16="http://schemas.microsoft.com/office/drawing/2014/main" id="{CC86F8D4-49C9-4679-92DF-FA3B4F3FA27A}"/>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05" name="avatar">
          <a:extLst>
            <a:ext uri="{FF2B5EF4-FFF2-40B4-BE49-F238E27FC236}">
              <a16:creationId xmlns:a16="http://schemas.microsoft.com/office/drawing/2014/main" id="{47C67EF7-D1B9-4290-93B4-C8A088C18A7C}"/>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306" name="avatar">
          <a:extLst>
            <a:ext uri="{FF2B5EF4-FFF2-40B4-BE49-F238E27FC236}">
              <a16:creationId xmlns:a16="http://schemas.microsoft.com/office/drawing/2014/main" id="{38DDD161-33D2-4CEB-BA41-A7FF9AEDDBC1}"/>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07" name="avatar">
          <a:extLst>
            <a:ext uri="{FF2B5EF4-FFF2-40B4-BE49-F238E27FC236}">
              <a16:creationId xmlns:a16="http://schemas.microsoft.com/office/drawing/2014/main" id="{2A79827F-A9A3-49E1-BCD4-D4C52E26BD45}"/>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308" name="avatar">
          <a:extLst>
            <a:ext uri="{FF2B5EF4-FFF2-40B4-BE49-F238E27FC236}">
              <a16:creationId xmlns:a16="http://schemas.microsoft.com/office/drawing/2014/main" id="{EF526873-9766-4FC5-B398-10DB3E4CA764}"/>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09" name="avatar">
          <a:extLst>
            <a:ext uri="{FF2B5EF4-FFF2-40B4-BE49-F238E27FC236}">
              <a16:creationId xmlns:a16="http://schemas.microsoft.com/office/drawing/2014/main" id="{5B18574C-0CE6-4A8E-85B9-587F0C6B43EB}"/>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310" name="avatar">
          <a:extLst>
            <a:ext uri="{FF2B5EF4-FFF2-40B4-BE49-F238E27FC236}">
              <a16:creationId xmlns:a16="http://schemas.microsoft.com/office/drawing/2014/main" id="{7FB628CB-D273-4601-8209-52D3DD0BADA0}"/>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311" name="avatar">
          <a:extLst>
            <a:ext uri="{FF2B5EF4-FFF2-40B4-BE49-F238E27FC236}">
              <a16:creationId xmlns:a16="http://schemas.microsoft.com/office/drawing/2014/main" id="{79E211E8-6386-40F7-862B-CDEEA2C9B046}"/>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312" name="avatar">
          <a:extLst>
            <a:ext uri="{FF2B5EF4-FFF2-40B4-BE49-F238E27FC236}">
              <a16:creationId xmlns:a16="http://schemas.microsoft.com/office/drawing/2014/main" id="{0502AD9D-A3F8-4AE8-97E9-AE817A34A9E8}"/>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13" name="avatar">
          <a:extLst>
            <a:ext uri="{FF2B5EF4-FFF2-40B4-BE49-F238E27FC236}">
              <a16:creationId xmlns:a16="http://schemas.microsoft.com/office/drawing/2014/main" id="{09A9E1AC-2077-4472-9D7E-8E48776948C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314" name="avatar">
          <a:extLst>
            <a:ext uri="{FF2B5EF4-FFF2-40B4-BE49-F238E27FC236}">
              <a16:creationId xmlns:a16="http://schemas.microsoft.com/office/drawing/2014/main" id="{B4728183-459A-4D15-9318-A5E9EBE867CA}"/>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15" name="avatar">
          <a:extLst>
            <a:ext uri="{FF2B5EF4-FFF2-40B4-BE49-F238E27FC236}">
              <a16:creationId xmlns:a16="http://schemas.microsoft.com/office/drawing/2014/main" id="{F9106FF8-E6E5-48D8-8290-30875F34BEE5}"/>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316" name="avatar">
          <a:extLst>
            <a:ext uri="{FF2B5EF4-FFF2-40B4-BE49-F238E27FC236}">
              <a16:creationId xmlns:a16="http://schemas.microsoft.com/office/drawing/2014/main" id="{6674F75A-FD6B-42FF-BB82-815E8A32723C}"/>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17" name="avatar">
          <a:extLst>
            <a:ext uri="{FF2B5EF4-FFF2-40B4-BE49-F238E27FC236}">
              <a16:creationId xmlns:a16="http://schemas.microsoft.com/office/drawing/2014/main" id="{E15A7757-B50F-4917-929A-21E704A36FE1}"/>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318" name="avatar">
          <a:extLst>
            <a:ext uri="{FF2B5EF4-FFF2-40B4-BE49-F238E27FC236}">
              <a16:creationId xmlns:a16="http://schemas.microsoft.com/office/drawing/2014/main" id="{8158003B-ECDC-424C-83CF-ED49581CFD82}"/>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319" name="avatar">
          <a:extLst>
            <a:ext uri="{FF2B5EF4-FFF2-40B4-BE49-F238E27FC236}">
              <a16:creationId xmlns:a16="http://schemas.microsoft.com/office/drawing/2014/main" id="{4117F3D6-7F1F-48FC-AC1C-5F85C1221B1F}"/>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320" name="avatar">
          <a:extLst>
            <a:ext uri="{FF2B5EF4-FFF2-40B4-BE49-F238E27FC236}">
              <a16:creationId xmlns:a16="http://schemas.microsoft.com/office/drawing/2014/main" id="{E590E2F4-9719-4F5A-9527-0C11B368C487}"/>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21" name="avatar">
          <a:extLst>
            <a:ext uri="{FF2B5EF4-FFF2-40B4-BE49-F238E27FC236}">
              <a16:creationId xmlns:a16="http://schemas.microsoft.com/office/drawing/2014/main" id="{207FD4FA-85F5-4A64-80C2-473BAB9409B5}"/>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322" name="avatar">
          <a:extLst>
            <a:ext uri="{FF2B5EF4-FFF2-40B4-BE49-F238E27FC236}">
              <a16:creationId xmlns:a16="http://schemas.microsoft.com/office/drawing/2014/main" id="{6EE0B7F5-6C96-467E-9215-F2645A534EC9}"/>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23" name="avatar">
          <a:extLst>
            <a:ext uri="{FF2B5EF4-FFF2-40B4-BE49-F238E27FC236}">
              <a16:creationId xmlns:a16="http://schemas.microsoft.com/office/drawing/2014/main" id="{093BA64E-D970-4002-AEAB-01A1EAA6D8EE}"/>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324" name="avatar">
          <a:extLst>
            <a:ext uri="{FF2B5EF4-FFF2-40B4-BE49-F238E27FC236}">
              <a16:creationId xmlns:a16="http://schemas.microsoft.com/office/drawing/2014/main" id="{C357D723-F615-4AFA-B27B-DEA3A11AF0D7}"/>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25" name="avatar">
          <a:extLst>
            <a:ext uri="{FF2B5EF4-FFF2-40B4-BE49-F238E27FC236}">
              <a16:creationId xmlns:a16="http://schemas.microsoft.com/office/drawing/2014/main" id="{9FD1B8D0-A67A-406B-A8B5-82CF081094C2}"/>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326" name="avatar">
          <a:extLst>
            <a:ext uri="{FF2B5EF4-FFF2-40B4-BE49-F238E27FC236}">
              <a16:creationId xmlns:a16="http://schemas.microsoft.com/office/drawing/2014/main" id="{AF7EF5EE-AF59-42D9-BF1D-5C03213EF8F8}"/>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327" name="avatar">
          <a:extLst>
            <a:ext uri="{FF2B5EF4-FFF2-40B4-BE49-F238E27FC236}">
              <a16:creationId xmlns:a16="http://schemas.microsoft.com/office/drawing/2014/main" id="{6811F4FB-CE22-468B-9B3B-39AF545ECE13}"/>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328" name="avatar">
          <a:extLst>
            <a:ext uri="{FF2B5EF4-FFF2-40B4-BE49-F238E27FC236}">
              <a16:creationId xmlns:a16="http://schemas.microsoft.com/office/drawing/2014/main" id="{EEBD00AB-3EC2-473F-8927-F70B4D0E3746}"/>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29" name="avatar">
          <a:extLst>
            <a:ext uri="{FF2B5EF4-FFF2-40B4-BE49-F238E27FC236}">
              <a16:creationId xmlns:a16="http://schemas.microsoft.com/office/drawing/2014/main" id="{947FCB30-4F21-4CA4-A8A2-96156DFD81A3}"/>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330" name="avatar">
          <a:extLst>
            <a:ext uri="{FF2B5EF4-FFF2-40B4-BE49-F238E27FC236}">
              <a16:creationId xmlns:a16="http://schemas.microsoft.com/office/drawing/2014/main" id="{919C4918-4518-4E0E-B382-2EC0F356CD5E}"/>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31" name="avatar">
          <a:extLst>
            <a:ext uri="{FF2B5EF4-FFF2-40B4-BE49-F238E27FC236}">
              <a16:creationId xmlns:a16="http://schemas.microsoft.com/office/drawing/2014/main" id="{2CC6F78C-7E62-49FD-B974-0164CC255D5B}"/>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332" name="avatar">
          <a:extLst>
            <a:ext uri="{FF2B5EF4-FFF2-40B4-BE49-F238E27FC236}">
              <a16:creationId xmlns:a16="http://schemas.microsoft.com/office/drawing/2014/main" id="{31F375EE-7199-4C4B-A0FF-C44DD173E46A}"/>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33" name="avatar">
          <a:extLst>
            <a:ext uri="{FF2B5EF4-FFF2-40B4-BE49-F238E27FC236}">
              <a16:creationId xmlns:a16="http://schemas.microsoft.com/office/drawing/2014/main" id="{C910A9B0-5D9A-47C5-9173-2FE8CE566CC1}"/>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334" name="avatar">
          <a:extLst>
            <a:ext uri="{FF2B5EF4-FFF2-40B4-BE49-F238E27FC236}">
              <a16:creationId xmlns:a16="http://schemas.microsoft.com/office/drawing/2014/main" id="{B887E834-358B-4371-B8E4-16DB3B4449FF}"/>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335" name="avatar">
          <a:extLst>
            <a:ext uri="{FF2B5EF4-FFF2-40B4-BE49-F238E27FC236}">
              <a16:creationId xmlns:a16="http://schemas.microsoft.com/office/drawing/2014/main" id="{526BCB4A-2B9B-4737-A19E-4D1FFF7C76B3}"/>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336" name="avatar">
          <a:extLst>
            <a:ext uri="{FF2B5EF4-FFF2-40B4-BE49-F238E27FC236}">
              <a16:creationId xmlns:a16="http://schemas.microsoft.com/office/drawing/2014/main" id="{A099FF06-1A75-4E48-A247-EF9A7D99454A}"/>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37" name="avatar">
          <a:extLst>
            <a:ext uri="{FF2B5EF4-FFF2-40B4-BE49-F238E27FC236}">
              <a16:creationId xmlns:a16="http://schemas.microsoft.com/office/drawing/2014/main" id="{17190FCE-0E68-43BE-B2F6-71D160291B55}"/>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338" name="avatar">
          <a:extLst>
            <a:ext uri="{FF2B5EF4-FFF2-40B4-BE49-F238E27FC236}">
              <a16:creationId xmlns:a16="http://schemas.microsoft.com/office/drawing/2014/main" id="{6C53E85B-10DB-4938-9C58-1DBA32EF93CA}"/>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39" name="avatar">
          <a:extLst>
            <a:ext uri="{FF2B5EF4-FFF2-40B4-BE49-F238E27FC236}">
              <a16:creationId xmlns:a16="http://schemas.microsoft.com/office/drawing/2014/main" id="{F3F3AC5C-A241-4BA5-A5DC-DCF6ACD08328}"/>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340" name="avatar">
          <a:extLst>
            <a:ext uri="{FF2B5EF4-FFF2-40B4-BE49-F238E27FC236}">
              <a16:creationId xmlns:a16="http://schemas.microsoft.com/office/drawing/2014/main" id="{096744CE-4AAB-4F50-8D54-18E084B2FBE8}"/>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41" name="avatar">
          <a:extLst>
            <a:ext uri="{FF2B5EF4-FFF2-40B4-BE49-F238E27FC236}">
              <a16:creationId xmlns:a16="http://schemas.microsoft.com/office/drawing/2014/main" id="{F967B2BA-9EF3-41AA-A24C-071AB5370841}"/>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342" name="avatar">
          <a:extLst>
            <a:ext uri="{FF2B5EF4-FFF2-40B4-BE49-F238E27FC236}">
              <a16:creationId xmlns:a16="http://schemas.microsoft.com/office/drawing/2014/main" id="{60AA4DAD-7B34-4589-857E-570A2D1DFEE4}"/>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343" name="avatar">
          <a:extLst>
            <a:ext uri="{FF2B5EF4-FFF2-40B4-BE49-F238E27FC236}">
              <a16:creationId xmlns:a16="http://schemas.microsoft.com/office/drawing/2014/main" id="{DDB093E2-E15A-4E14-A59C-4B6384FA7C9D}"/>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344" name="avatar">
          <a:extLst>
            <a:ext uri="{FF2B5EF4-FFF2-40B4-BE49-F238E27FC236}">
              <a16:creationId xmlns:a16="http://schemas.microsoft.com/office/drawing/2014/main" id="{54DF5F37-4D85-4AF4-82FE-6A158CCF62C9}"/>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45" name="avatar">
          <a:extLst>
            <a:ext uri="{FF2B5EF4-FFF2-40B4-BE49-F238E27FC236}">
              <a16:creationId xmlns:a16="http://schemas.microsoft.com/office/drawing/2014/main" id="{89F7EF16-230F-4EEA-AE52-361A5A7921AC}"/>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346" name="avatar">
          <a:extLst>
            <a:ext uri="{FF2B5EF4-FFF2-40B4-BE49-F238E27FC236}">
              <a16:creationId xmlns:a16="http://schemas.microsoft.com/office/drawing/2014/main" id="{154C1D94-9795-439A-A0B3-D8272D895346}"/>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47" name="avatar">
          <a:extLst>
            <a:ext uri="{FF2B5EF4-FFF2-40B4-BE49-F238E27FC236}">
              <a16:creationId xmlns:a16="http://schemas.microsoft.com/office/drawing/2014/main" id="{0D093449-C4E7-43F7-9EEB-A387972D6150}"/>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348" name="avatar">
          <a:extLst>
            <a:ext uri="{FF2B5EF4-FFF2-40B4-BE49-F238E27FC236}">
              <a16:creationId xmlns:a16="http://schemas.microsoft.com/office/drawing/2014/main" id="{A9E93C68-4085-4599-828E-A0403E6668EA}"/>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49" name="avatar">
          <a:extLst>
            <a:ext uri="{FF2B5EF4-FFF2-40B4-BE49-F238E27FC236}">
              <a16:creationId xmlns:a16="http://schemas.microsoft.com/office/drawing/2014/main" id="{9DE50DE4-D96A-4AC4-817F-FA4A579DB9CC}"/>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350" name="avatar">
          <a:extLst>
            <a:ext uri="{FF2B5EF4-FFF2-40B4-BE49-F238E27FC236}">
              <a16:creationId xmlns:a16="http://schemas.microsoft.com/office/drawing/2014/main" id="{856E2A0A-EDE5-4B63-BAA9-167F08693480}"/>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351" name="avatar">
          <a:extLst>
            <a:ext uri="{FF2B5EF4-FFF2-40B4-BE49-F238E27FC236}">
              <a16:creationId xmlns:a16="http://schemas.microsoft.com/office/drawing/2014/main" id="{286E44F9-400A-4F5F-ADCE-8DAF04C83A64}"/>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352" name="avatar">
          <a:extLst>
            <a:ext uri="{FF2B5EF4-FFF2-40B4-BE49-F238E27FC236}">
              <a16:creationId xmlns:a16="http://schemas.microsoft.com/office/drawing/2014/main" id="{7BC061B2-37F9-4F72-B667-0E0B9D1B10CB}"/>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53" name="avatar">
          <a:extLst>
            <a:ext uri="{FF2B5EF4-FFF2-40B4-BE49-F238E27FC236}">
              <a16:creationId xmlns:a16="http://schemas.microsoft.com/office/drawing/2014/main" id="{2DBE9952-5DA5-4372-B4DD-13C6B725ECE3}"/>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354" name="avatar">
          <a:extLst>
            <a:ext uri="{FF2B5EF4-FFF2-40B4-BE49-F238E27FC236}">
              <a16:creationId xmlns:a16="http://schemas.microsoft.com/office/drawing/2014/main" id="{6BD64C1E-F73A-43C2-AD25-FF5E8E5B5306}"/>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55" name="avatar">
          <a:extLst>
            <a:ext uri="{FF2B5EF4-FFF2-40B4-BE49-F238E27FC236}">
              <a16:creationId xmlns:a16="http://schemas.microsoft.com/office/drawing/2014/main" id="{134C2FBB-9EAA-4FE4-9116-54FFEA521EA5}"/>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356" name="avatar">
          <a:extLst>
            <a:ext uri="{FF2B5EF4-FFF2-40B4-BE49-F238E27FC236}">
              <a16:creationId xmlns:a16="http://schemas.microsoft.com/office/drawing/2014/main" id="{8B687720-9804-43BB-9145-82C647CC6138}"/>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57" name="avatar">
          <a:extLst>
            <a:ext uri="{FF2B5EF4-FFF2-40B4-BE49-F238E27FC236}">
              <a16:creationId xmlns:a16="http://schemas.microsoft.com/office/drawing/2014/main" id="{377DC8E5-0BC7-49D1-ADB1-9ADDB1D09F52}"/>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358" name="avatar">
          <a:extLst>
            <a:ext uri="{FF2B5EF4-FFF2-40B4-BE49-F238E27FC236}">
              <a16:creationId xmlns:a16="http://schemas.microsoft.com/office/drawing/2014/main" id="{D91619B3-DF08-4818-AA85-DFC4E99DC309}"/>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359" name="avatar">
          <a:extLst>
            <a:ext uri="{FF2B5EF4-FFF2-40B4-BE49-F238E27FC236}">
              <a16:creationId xmlns:a16="http://schemas.microsoft.com/office/drawing/2014/main" id="{0B4C6315-CF68-43D8-8DCD-2505C4887BA4}"/>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360" name="avatar">
          <a:extLst>
            <a:ext uri="{FF2B5EF4-FFF2-40B4-BE49-F238E27FC236}">
              <a16:creationId xmlns:a16="http://schemas.microsoft.com/office/drawing/2014/main" id="{9F658414-0FBC-454C-8EEA-5EE3A5C4203E}"/>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61" name="avatar">
          <a:extLst>
            <a:ext uri="{FF2B5EF4-FFF2-40B4-BE49-F238E27FC236}">
              <a16:creationId xmlns:a16="http://schemas.microsoft.com/office/drawing/2014/main" id="{5CEFF743-42A7-404D-B102-5354ED5187B2}"/>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362" name="avatar">
          <a:extLst>
            <a:ext uri="{FF2B5EF4-FFF2-40B4-BE49-F238E27FC236}">
              <a16:creationId xmlns:a16="http://schemas.microsoft.com/office/drawing/2014/main" id="{D29D79D5-5ED4-4025-8B35-9C6B91698896}"/>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63" name="avatar">
          <a:extLst>
            <a:ext uri="{FF2B5EF4-FFF2-40B4-BE49-F238E27FC236}">
              <a16:creationId xmlns:a16="http://schemas.microsoft.com/office/drawing/2014/main" id="{753AA77E-621E-4FA1-84ED-34A38441864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364" name="avatar">
          <a:extLst>
            <a:ext uri="{FF2B5EF4-FFF2-40B4-BE49-F238E27FC236}">
              <a16:creationId xmlns:a16="http://schemas.microsoft.com/office/drawing/2014/main" id="{525BA784-E1D4-4D47-9AD0-44ABB98E044B}"/>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65" name="avatar">
          <a:extLst>
            <a:ext uri="{FF2B5EF4-FFF2-40B4-BE49-F238E27FC236}">
              <a16:creationId xmlns:a16="http://schemas.microsoft.com/office/drawing/2014/main" id="{2B0FA51E-8412-488F-8EE4-339EF72E429C}"/>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366" name="avatar">
          <a:extLst>
            <a:ext uri="{FF2B5EF4-FFF2-40B4-BE49-F238E27FC236}">
              <a16:creationId xmlns:a16="http://schemas.microsoft.com/office/drawing/2014/main" id="{F86B5E1C-6F11-4428-BA73-FF19D1803F33}"/>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367" name="avatar">
          <a:extLst>
            <a:ext uri="{FF2B5EF4-FFF2-40B4-BE49-F238E27FC236}">
              <a16:creationId xmlns:a16="http://schemas.microsoft.com/office/drawing/2014/main" id="{7592EB1C-15FB-4009-8EA7-344541E9DBEC}"/>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368" name="avatar">
          <a:extLst>
            <a:ext uri="{FF2B5EF4-FFF2-40B4-BE49-F238E27FC236}">
              <a16:creationId xmlns:a16="http://schemas.microsoft.com/office/drawing/2014/main" id="{0906477A-1BED-427C-BABF-D76AB7DB8A36}"/>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69" name="avatar">
          <a:extLst>
            <a:ext uri="{FF2B5EF4-FFF2-40B4-BE49-F238E27FC236}">
              <a16:creationId xmlns:a16="http://schemas.microsoft.com/office/drawing/2014/main" id="{5453BF94-0FB7-4064-A5C7-818586EBE6A1}"/>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370" name="avatar">
          <a:extLst>
            <a:ext uri="{FF2B5EF4-FFF2-40B4-BE49-F238E27FC236}">
              <a16:creationId xmlns:a16="http://schemas.microsoft.com/office/drawing/2014/main" id="{5E2F1BA3-754F-45E3-9731-34D65B96CDFE}"/>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71" name="avatar">
          <a:extLst>
            <a:ext uri="{FF2B5EF4-FFF2-40B4-BE49-F238E27FC236}">
              <a16:creationId xmlns:a16="http://schemas.microsoft.com/office/drawing/2014/main" id="{9660476D-B309-4DD8-9DD1-97DAC8D951DD}"/>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83528"/>
    <xdr:sp macro="" textlink="">
      <xdr:nvSpPr>
        <xdr:cNvPr id="69372" name="avatar">
          <a:extLst>
            <a:ext uri="{FF2B5EF4-FFF2-40B4-BE49-F238E27FC236}">
              <a16:creationId xmlns:a16="http://schemas.microsoft.com/office/drawing/2014/main" id="{053A1919-E68E-4AD3-A670-F03D946DB84B}"/>
            </a:ext>
          </a:extLst>
        </xdr:cNvPr>
        <xdr:cNvSpPr>
          <a:spLocks noChangeAspect="1" noChangeArrowheads="1"/>
        </xdr:cNvSpPr>
      </xdr:nvSpPr>
      <xdr:spPr bwMode="auto">
        <a:xfrm>
          <a:off x="4695825" y="1143000"/>
          <a:ext cx="304800" cy="28352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2892"/>
    <xdr:sp macro="" textlink="">
      <xdr:nvSpPr>
        <xdr:cNvPr id="69373" name="avatar">
          <a:extLst>
            <a:ext uri="{FF2B5EF4-FFF2-40B4-BE49-F238E27FC236}">
              <a16:creationId xmlns:a16="http://schemas.microsoft.com/office/drawing/2014/main" id="{7DEF4C53-E195-4002-87A9-544248071E2A}"/>
            </a:ext>
          </a:extLst>
        </xdr:cNvPr>
        <xdr:cNvSpPr>
          <a:spLocks noChangeAspect="1" noChangeArrowheads="1"/>
        </xdr:cNvSpPr>
      </xdr:nvSpPr>
      <xdr:spPr bwMode="auto">
        <a:xfrm>
          <a:off x="0" y="1143000"/>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74" name="avatar">
          <a:extLst>
            <a:ext uri="{FF2B5EF4-FFF2-40B4-BE49-F238E27FC236}">
              <a16:creationId xmlns:a16="http://schemas.microsoft.com/office/drawing/2014/main" id="{0F447DA4-239C-4353-8ABE-6D5C57A50445}"/>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82892"/>
    <xdr:sp macro="" textlink="">
      <xdr:nvSpPr>
        <xdr:cNvPr id="69375" name="avatar">
          <a:extLst>
            <a:ext uri="{FF2B5EF4-FFF2-40B4-BE49-F238E27FC236}">
              <a16:creationId xmlns:a16="http://schemas.microsoft.com/office/drawing/2014/main" id="{247550E2-52B1-490E-A4A1-70359B054CB4}"/>
            </a:ext>
          </a:extLst>
        </xdr:cNvPr>
        <xdr:cNvSpPr>
          <a:spLocks noChangeAspect="1" noChangeArrowheads="1"/>
        </xdr:cNvSpPr>
      </xdr:nvSpPr>
      <xdr:spPr bwMode="auto">
        <a:xfrm>
          <a:off x="4695825" y="1143000"/>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2892"/>
    <xdr:sp macro="" textlink="">
      <xdr:nvSpPr>
        <xdr:cNvPr id="69376" name="avatar">
          <a:extLst>
            <a:ext uri="{FF2B5EF4-FFF2-40B4-BE49-F238E27FC236}">
              <a16:creationId xmlns:a16="http://schemas.microsoft.com/office/drawing/2014/main" id="{0EA3566F-1F93-4F2B-902D-F83C07B58017}"/>
            </a:ext>
          </a:extLst>
        </xdr:cNvPr>
        <xdr:cNvSpPr>
          <a:spLocks noChangeAspect="1" noChangeArrowheads="1"/>
        </xdr:cNvSpPr>
      </xdr:nvSpPr>
      <xdr:spPr bwMode="auto">
        <a:xfrm>
          <a:off x="0" y="1143000"/>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5274"/>
    <xdr:sp macro="" textlink="">
      <xdr:nvSpPr>
        <xdr:cNvPr id="69377" name="avatar">
          <a:extLst>
            <a:ext uri="{FF2B5EF4-FFF2-40B4-BE49-F238E27FC236}">
              <a16:creationId xmlns:a16="http://schemas.microsoft.com/office/drawing/2014/main" id="{BEE6B548-1D50-4F9C-8182-2DD290EC1C44}"/>
            </a:ext>
          </a:extLst>
        </xdr:cNvPr>
        <xdr:cNvSpPr>
          <a:spLocks noChangeAspect="1" noChangeArrowheads="1"/>
        </xdr:cNvSpPr>
      </xdr:nvSpPr>
      <xdr:spPr bwMode="auto">
        <a:xfrm>
          <a:off x="4695825"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378" name="avatar">
          <a:extLst>
            <a:ext uri="{FF2B5EF4-FFF2-40B4-BE49-F238E27FC236}">
              <a16:creationId xmlns:a16="http://schemas.microsoft.com/office/drawing/2014/main" id="{FAAD27BF-2078-4098-8A7F-1FCA51B17AA7}"/>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83556"/>
    <xdr:sp macro="" textlink="">
      <xdr:nvSpPr>
        <xdr:cNvPr id="69379" name="avatar">
          <a:extLst>
            <a:ext uri="{FF2B5EF4-FFF2-40B4-BE49-F238E27FC236}">
              <a16:creationId xmlns:a16="http://schemas.microsoft.com/office/drawing/2014/main" id="{DBC63951-4E9C-478F-BAE7-4748798126DB}"/>
            </a:ext>
          </a:extLst>
        </xdr:cNvPr>
        <xdr:cNvSpPr>
          <a:spLocks noChangeAspect="1" noChangeArrowheads="1"/>
        </xdr:cNvSpPr>
      </xdr:nvSpPr>
      <xdr:spPr bwMode="auto">
        <a:xfrm>
          <a:off x="4695825" y="1143000"/>
          <a:ext cx="304800" cy="28355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2892"/>
    <xdr:sp macro="" textlink="">
      <xdr:nvSpPr>
        <xdr:cNvPr id="69380" name="avatar">
          <a:extLst>
            <a:ext uri="{FF2B5EF4-FFF2-40B4-BE49-F238E27FC236}">
              <a16:creationId xmlns:a16="http://schemas.microsoft.com/office/drawing/2014/main" id="{90E9D609-6F25-4468-BD03-74A5E6C8623F}"/>
            </a:ext>
          </a:extLst>
        </xdr:cNvPr>
        <xdr:cNvSpPr>
          <a:spLocks noChangeAspect="1" noChangeArrowheads="1"/>
        </xdr:cNvSpPr>
      </xdr:nvSpPr>
      <xdr:spPr bwMode="auto">
        <a:xfrm>
          <a:off x="0" y="1143000"/>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81" name="avatar">
          <a:extLst>
            <a:ext uri="{FF2B5EF4-FFF2-40B4-BE49-F238E27FC236}">
              <a16:creationId xmlns:a16="http://schemas.microsoft.com/office/drawing/2014/main" id="{F6B7FED8-F200-47E7-AA80-07E58910DC3C}"/>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07051"/>
    <xdr:sp macro="" textlink="">
      <xdr:nvSpPr>
        <xdr:cNvPr id="69382" name="avatar">
          <a:extLst>
            <a:ext uri="{FF2B5EF4-FFF2-40B4-BE49-F238E27FC236}">
              <a16:creationId xmlns:a16="http://schemas.microsoft.com/office/drawing/2014/main" id="{5875FBC6-5D65-49A2-A46E-D373E870762A}"/>
            </a:ext>
          </a:extLst>
        </xdr:cNvPr>
        <xdr:cNvSpPr>
          <a:spLocks noChangeAspect="1" noChangeArrowheads="1"/>
        </xdr:cNvSpPr>
      </xdr:nvSpPr>
      <xdr:spPr bwMode="auto">
        <a:xfrm>
          <a:off x="4695825" y="1143000"/>
          <a:ext cx="304800" cy="30705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4162"/>
    <xdr:sp macro="" textlink="">
      <xdr:nvSpPr>
        <xdr:cNvPr id="69383" name="avatar">
          <a:extLst>
            <a:ext uri="{FF2B5EF4-FFF2-40B4-BE49-F238E27FC236}">
              <a16:creationId xmlns:a16="http://schemas.microsoft.com/office/drawing/2014/main" id="{F5CD84AA-BA7F-45B9-A20A-15FA8571470D}"/>
            </a:ext>
          </a:extLst>
        </xdr:cNvPr>
        <xdr:cNvSpPr>
          <a:spLocks noChangeAspect="1" noChangeArrowheads="1"/>
        </xdr:cNvSpPr>
      </xdr:nvSpPr>
      <xdr:spPr bwMode="auto">
        <a:xfrm>
          <a:off x="0" y="1143000"/>
          <a:ext cx="304800" cy="28416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84" name="avatar">
          <a:extLst>
            <a:ext uri="{FF2B5EF4-FFF2-40B4-BE49-F238E27FC236}">
              <a16:creationId xmlns:a16="http://schemas.microsoft.com/office/drawing/2014/main" id="{4B8157FE-9638-48C4-A9EC-3F62FEA1B6EB}"/>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11150"/>
    <xdr:sp macro="" textlink="">
      <xdr:nvSpPr>
        <xdr:cNvPr id="69385" name="avatar">
          <a:extLst>
            <a:ext uri="{FF2B5EF4-FFF2-40B4-BE49-F238E27FC236}">
              <a16:creationId xmlns:a16="http://schemas.microsoft.com/office/drawing/2014/main" id="{4EB1E8F9-C343-4347-B372-357378B87AFB}"/>
            </a:ext>
          </a:extLst>
        </xdr:cNvPr>
        <xdr:cNvSpPr>
          <a:spLocks noChangeAspect="1" noChangeArrowheads="1"/>
        </xdr:cNvSpPr>
      </xdr:nvSpPr>
      <xdr:spPr bwMode="auto">
        <a:xfrm>
          <a:off x="4695825" y="1143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6704"/>
    <xdr:sp macro="" textlink="">
      <xdr:nvSpPr>
        <xdr:cNvPr id="69386" name="avatar">
          <a:extLst>
            <a:ext uri="{FF2B5EF4-FFF2-40B4-BE49-F238E27FC236}">
              <a16:creationId xmlns:a16="http://schemas.microsoft.com/office/drawing/2014/main" id="{DE3D6E64-607D-407E-BB9F-D0D9D0FD3338}"/>
            </a:ext>
          </a:extLst>
        </xdr:cNvPr>
        <xdr:cNvSpPr>
          <a:spLocks noChangeAspect="1" noChangeArrowheads="1"/>
        </xdr:cNvSpPr>
      </xdr:nvSpPr>
      <xdr:spPr bwMode="auto">
        <a:xfrm>
          <a:off x="0" y="1143000"/>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87" name="avatar">
          <a:extLst>
            <a:ext uri="{FF2B5EF4-FFF2-40B4-BE49-F238E27FC236}">
              <a16:creationId xmlns:a16="http://schemas.microsoft.com/office/drawing/2014/main" id="{1A443F11-8DF4-4250-ADDF-111EA4491F62}"/>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07974"/>
    <xdr:sp macro="" textlink="">
      <xdr:nvSpPr>
        <xdr:cNvPr id="69388" name="avatar">
          <a:extLst>
            <a:ext uri="{FF2B5EF4-FFF2-40B4-BE49-F238E27FC236}">
              <a16:creationId xmlns:a16="http://schemas.microsoft.com/office/drawing/2014/main" id="{081BBEE1-725D-429A-B4CB-A3BF38A6EFEC}"/>
            </a:ext>
          </a:extLst>
        </xdr:cNvPr>
        <xdr:cNvSpPr>
          <a:spLocks noChangeAspect="1" noChangeArrowheads="1"/>
        </xdr:cNvSpPr>
      </xdr:nvSpPr>
      <xdr:spPr bwMode="auto">
        <a:xfrm>
          <a:off x="4695825" y="1143000"/>
          <a:ext cx="304800" cy="3079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7974"/>
    <xdr:sp macro="" textlink="">
      <xdr:nvSpPr>
        <xdr:cNvPr id="69389" name="avatar">
          <a:extLst>
            <a:ext uri="{FF2B5EF4-FFF2-40B4-BE49-F238E27FC236}">
              <a16:creationId xmlns:a16="http://schemas.microsoft.com/office/drawing/2014/main" id="{709C5733-CA26-4B88-8185-FCA5D03925BB}"/>
            </a:ext>
          </a:extLst>
        </xdr:cNvPr>
        <xdr:cNvSpPr>
          <a:spLocks noChangeAspect="1" noChangeArrowheads="1"/>
        </xdr:cNvSpPr>
      </xdr:nvSpPr>
      <xdr:spPr bwMode="auto">
        <a:xfrm>
          <a:off x="0" y="1143000"/>
          <a:ext cx="304800" cy="3079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5274"/>
    <xdr:sp macro="" textlink="">
      <xdr:nvSpPr>
        <xdr:cNvPr id="69390" name="avatar">
          <a:extLst>
            <a:ext uri="{FF2B5EF4-FFF2-40B4-BE49-F238E27FC236}">
              <a16:creationId xmlns:a16="http://schemas.microsoft.com/office/drawing/2014/main" id="{9452D0DB-2FDE-452A-A71A-1CF23A47BD5D}"/>
            </a:ext>
          </a:extLst>
        </xdr:cNvPr>
        <xdr:cNvSpPr>
          <a:spLocks noChangeAspect="1" noChangeArrowheads="1"/>
        </xdr:cNvSpPr>
      </xdr:nvSpPr>
      <xdr:spPr bwMode="auto">
        <a:xfrm>
          <a:off x="4695825"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391" name="avatar">
          <a:extLst>
            <a:ext uri="{FF2B5EF4-FFF2-40B4-BE49-F238E27FC236}">
              <a16:creationId xmlns:a16="http://schemas.microsoft.com/office/drawing/2014/main" id="{E4388D53-1FC4-46EC-BDFB-468F23BBCE79}"/>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15623"/>
    <xdr:sp macro="" textlink="">
      <xdr:nvSpPr>
        <xdr:cNvPr id="69392" name="avatar">
          <a:extLst>
            <a:ext uri="{FF2B5EF4-FFF2-40B4-BE49-F238E27FC236}">
              <a16:creationId xmlns:a16="http://schemas.microsoft.com/office/drawing/2014/main" id="{938D012C-5A2D-46C9-9A44-3B718E39AAAB}"/>
            </a:ext>
          </a:extLst>
        </xdr:cNvPr>
        <xdr:cNvSpPr>
          <a:spLocks noChangeAspect="1" noChangeArrowheads="1"/>
        </xdr:cNvSpPr>
      </xdr:nvSpPr>
      <xdr:spPr bwMode="auto">
        <a:xfrm>
          <a:off x="4695825" y="1143000"/>
          <a:ext cx="304800" cy="3156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6704"/>
    <xdr:sp macro="" textlink="">
      <xdr:nvSpPr>
        <xdr:cNvPr id="69393" name="avatar">
          <a:extLst>
            <a:ext uri="{FF2B5EF4-FFF2-40B4-BE49-F238E27FC236}">
              <a16:creationId xmlns:a16="http://schemas.microsoft.com/office/drawing/2014/main" id="{2AE9D0BF-163E-4A56-9D50-B9D06E0956FD}"/>
            </a:ext>
          </a:extLst>
        </xdr:cNvPr>
        <xdr:cNvSpPr>
          <a:spLocks noChangeAspect="1" noChangeArrowheads="1"/>
        </xdr:cNvSpPr>
      </xdr:nvSpPr>
      <xdr:spPr bwMode="auto">
        <a:xfrm>
          <a:off x="0" y="1143000"/>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94" name="avatar">
          <a:extLst>
            <a:ext uri="{FF2B5EF4-FFF2-40B4-BE49-F238E27FC236}">
              <a16:creationId xmlns:a16="http://schemas.microsoft.com/office/drawing/2014/main" id="{74C14D9E-B73C-470F-A039-25CEBA027900}"/>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23850"/>
    <xdr:sp macro="" textlink="">
      <xdr:nvSpPr>
        <xdr:cNvPr id="69395" name="avatar">
          <a:extLst>
            <a:ext uri="{FF2B5EF4-FFF2-40B4-BE49-F238E27FC236}">
              <a16:creationId xmlns:a16="http://schemas.microsoft.com/office/drawing/2014/main" id="{46C24913-C616-485E-A611-65B520793976}"/>
            </a:ext>
          </a:extLst>
        </xdr:cNvPr>
        <xdr:cNvSpPr>
          <a:spLocks noChangeAspect="1" noChangeArrowheads="1"/>
        </xdr:cNvSpPr>
      </xdr:nvSpPr>
      <xdr:spPr bwMode="auto">
        <a:xfrm>
          <a:off x="4695825" y="1143000"/>
          <a:ext cx="304800" cy="3238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6704"/>
    <xdr:sp macro="" textlink="">
      <xdr:nvSpPr>
        <xdr:cNvPr id="69396" name="avatar">
          <a:extLst>
            <a:ext uri="{FF2B5EF4-FFF2-40B4-BE49-F238E27FC236}">
              <a16:creationId xmlns:a16="http://schemas.microsoft.com/office/drawing/2014/main" id="{6088B701-CC8D-42E9-9CC2-009E26D808EA}"/>
            </a:ext>
          </a:extLst>
        </xdr:cNvPr>
        <xdr:cNvSpPr>
          <a:spLocks noChangeAspect="1" noChangeArrowheads="1"/>
        </xdr:cNvSpPr>
      </xdr:nvSpPr>
      <xdr:spPr bwMode="auto">
        <a:xfrm>
          <a:off x="0" y="1143000"/>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97" name="avatar">
          <a:extLst>
            <a:ext uri="{FF2B5EF4-FFF2-40B4-BE49-F238E27FC236}">
              <a16:creationId xmlns:a16="http://schemas.microsoft.com/office/drawing/2014/main" id="{1284CF2C-714C-4124-BB15-883039545AD1}"/>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398" name="avatar">
          <a:extLst>
            <a:ext uri="{FF2B5EF4-FFF2-40B4-BE49-F238E27FC236}">
              <a16:creationId xmlns:a16="http://schemas.microsoft.com/office/drawing/2014/main" id="{D8D40AB3-8A10-4760-9805-94EB171979A3}"/>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99" name="avatar">
          <a:extLst>
            <a:ext uri="{FF2B5EF4-FFF2-40B4-BE49-F238E27FC236}">
              <a16:creationId xmlns:a16="http://schemas.microsoft.com/office/drawing/2014/main" id="{063AF5E2-CF67-4229-9BFD-421E40369DB2}"/>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400" name="avatar">
          <a:extLst>
            <a:ext uri="{FF2B5EF4-FFF2-40B4-BE49-F238E27FC236}">
              <a16:creationId xmlns:a16="http://schemas.microsoft.com/office/drawing/2014/main" id="{ADF6B9BC-9154-44F5-A415-5109717E22D3}"/>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401" name="avatar">
          <a:extLst>
            <a:ext uri="{FF2B5EF4-FFF2-40B4-BE49-F238E27FC236}">
              <a16:creationId xmlns:a16="http://schemas.microsoft.com/office/drawing/2014/main" id="{A390055A-A0BE-4CB1-A1DC-7B80E3CF39A7}"/>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402" name="avatar">
          <a:extLst>
            <a:ext uri="{FF2B5EF4-FFF2-40B4-BE49-F238E27FC236}">
              <a16:creationId xmlns:a16="http://schemas.microsoft.com/office/drawing/2014/main" id="{411F9182-DB7B-422A-8689-35079A1246CB}"/>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03" name="avatar">
          <a:extLst>
            <a:ext uri="{FF2B5EF4-FFF2-40B4-BE49-F238E27FC236}">
              <a16:creationId xmlns:a16="http://schemas.microsoft.com/office/drawing/2014/main" id="{A74A7266-8034-451A-9EFC-6EA8380CA975}"/>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404" name="avatar">
          <a:extLst>
            <a:ext uri="{FF2B5EF4-FFF2-40B4-BE49-F238E27FC236}">
              <a16:creationId xmlns:a16="http://schemas.microsoft.com/office/drawing/2014/main" id="{8C7F1A89-2B3D-49A2-9869-96FEE40C5FE1}"/>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05" name="avatar">
          <a:extLst>
            <a:ext uri="{FF2B5EF4-FFF2-40B4-BE49-F238E27FC236}">
              <a16:creationId xmlns:a16="http://schemas.microsoft.com/office/drawing/2014/main" id="{0A52E004-2486-4B3F-B749-F8DA0A731C53}"/>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406" name="avatar">
          <a:extLst>
            <a:ext uri="{FF2B5EF4-FFF2-40B4-BE49-F238E27FC236}">
              <a16:creationId xmlns:a16="http://schemas.microsoft.com/office/drawing/2014/main" id="{D9AF6366-BBB6-4C7B-9AE9-D450F63BE7EB}"/>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07" name="avatar">
          <a:extLst>
            <a:ext uri="{FF2B5EF4-FFF2-40B4-BE49-F238E27FC236}">
              <a16:creationId xmlns:a16="http://schemas.microsoft.com/office/drawing/2014/main" id="{D2F2980B-2DD8-48B6-B87A-6A80FF6231A0}"/>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408" name="avatar">
          <a:extLst>
            <a:ext uri="{FF2B5EF4-FFF2-40B4-BE49-F238E27FC236}">
              <a16:creationId xmlns:a16="http://schemas.microsoft.com/office/drawing/2014/main" id="{FE90BA98-0EE6-4780-8CE2-0747CA5E9F32}"/>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409" name="avatar">
          <a:extLst>
            <a:ext uri="{FF2B5EF4-FFF2-40B4-BE49-F238E27FC236}">
              <a16:creationId xmlns:a16="http://schemas.microsoft.com/office/drawing/2014/main" id="{27A35D2F-6C77-4083-94B1-E759A8E5EB71}"/>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410" name="avatar">
          <a:extLst>
            <a:ext uri="{FF2B5EF4-FFF2-40B4-BE49-F238E27FC236}">
              <a16:creationId xmlns:a16="http://schemas.microsoft.com/office/drawing/2014/main" id="{EA5DBF63-521E-4383-B959-F03DF4FA8A93}"/>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11" name="avatar">
          <a:extLst>
            <a:ext uri="{FF2B5EF4-FFF2-40B4-BE49-F238E27FC236}">
              <a16:creationId xmlns:a16="http://schemas.microsoft.com/office/drawing/2014/main" id="{569B891A-8322-4CD8-9A83-1CE9547C22F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412" name="avatar">
          <a:extLst>
            <a:ext uri="{FF2B5EF4-FFF2-40B4-BE49-F238E27FC236}">
              <a16:creationId xmlns:a16="http://schemas.microsoft.com/office/drawing/2014/main" id="{BCE82F46-7849-4CD4-9351-CC9BDCC595B5}"/>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13" name="avatar">
          <a:extLst>
            <a:ext uri="{FF2B5EF4-FFF2-40B4-BE49-F238E27FC236}">
              <a16:creationId xmlns:a16="http://schemas.microsoft.com/office/drawing/2014/main" id="{45DA7005-C55C-4DE1-8072-E36FA0837CE4}"/>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414" name="avatar">
          <a:extLst>
            <a:ext uri="{FF2B5EF4-FFF2-40B4-BE49-F238E27FC236}">
              <a16:creationId xmlns:a16="http://schemas.microsoft.com/office/drawing/2014/main" id="{0E35DC48-11ED-4921-9C9A-05A3671916E4}"/>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15" name="avatar">
          <a:extLst>
            <a:ext uri="{FF2B5EF4-FFF2-40B4-BE49-F238E27FC236}">
              <a16:creationId xmlns:a16="http://schemas.microsoft.com/office/drawing/2014/main" id="{E2B1DB05-918F-401D-A98C-7C0C193BC26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416" name="avatar">
          <a:extLst>
            <a:ext uri="{FF2B5EF4-FFF2-40B4-BE49-F238E27FC236}">
              <a16:creationId xmlns:a16="http://schemas.microsoft.com/office/drawing/2014/main" id="{BDF79396-FFE4-44D8-9D3C-B182E0FB473F}"/>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417" name="avatar">
          <a:extLst>
            <a:ext uri="{FF2B5EF4-FFF2-40B4-BE49-F238E27FC236}">
              <a16:creationId xmlns:a16="http://schemas.microsoft.com/office/drawing/2014/main" id="{A957E73B-0C66-4373-A8B9-F69F208947C9}"/>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418" name="avatar">
          <a:extLst>
            <a:ext uri="{FF2B5EF4-FFF2-40B4-BE49-F238E27FC236}">
              <a16:creationId xmlns:a16="http://schemas.microsoft.com/office/drawing/2014/main" id="{B7FD4569-5BA3-4042-9B01-C333058E9A00}"/>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19" name="avatar">
          <a:extLst>
            <a:ext uri="{FF2B5EF4-FFF2-40B4-BE49-F238E27FC236}">
              <a16:creationId xmlns:a16="http://schemas.microsoft.com/office/drawing/2014/main" id="{AA71D756-AA02-4ECC-BEC5-4413F344F045}"/>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420" name="avatar">
          <a:extLst>
            <a:ext uri="{FF2B5EF4-FFF2-40B4-BE49-F238E27FC236}">
              <a16:creationId xmlns:a16="http://schemas.microsoft.com/office/drawing/2014/main" id="{394A7AB9-6E74-4FA4-8E7F-C0969AA9AC74}"/>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21" name="avatar">
          <a:extLst>
            <a:ext uri="{FF2B5EF4-FFF2-40B4-BE49-F238E27FC236}">
              <a16:creationId xmlns:a16="http://schemas.microsoft.com/office/drawing/2014/main" id="{C95D080D-8D73-40F5-B87E-22FC9AABF491}"/>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422" name="avatar">
          <a:extLst>
            <a:ext uri="{FF2B5EF4-FFF2-40B4-BE49-F238E27FC236}">
              <a16:creationId xmlns:a16="http://schemas.microsoft.com/office/drawing/2014/main" id="{07F09601-30BF-4FC2-8C9B-B6AEE4699917}"/>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23" name="avatar">
          <a:extLst>
            <a:ext uri="{FF2B5EF4-FFF2-40B4-BE49-F238E27FC236}">
              <a16:creationId xmlns:a16="http://schemas.microsoft.com/office/drawing/2014/main" id="{3D55740E-DE38-4CA8-8616-B94688E4ED1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424" name="avatar">
          <a:extLst>
            <a:ext uri="{FF2B5EF4-FFF2-40B4-BE49-F238E27FC236}">
              <a16:creationId xmlns:a16="http://schemas.microsoft.com/office/drawing/2014/main" id="{AF594FB5-0F36-40A8-8BDE-AEBBBE0E8C24}"/>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425" name="avatar">
          <a:extLst>
            <a:ext uri="{FF2B5EF4-FFF2-40B4-BE49-F238E27FC236}">
              <a16:creationId xmlns:a16="http://schemas.microsoft.com/office/drawing/2014/main" id="{A7520203-9A6F-4DEA-BD5C-61D80A14413A}"/>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426" name="avatar">
          <a:extLst>
            <a:ext uri="{FF2B5EF4-FFF2-40B4-BE49-F238E27FC236}">
              <a16:creationId xmlns:a16="http://schemas.microsoft.com/office/drawing/2014/main" id="{75DE3172-1499-4482-A72D-8E7F90A1CCCB}"/>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27" name="avatar">
          <a:extLst>
            <a:ext uri="{FF2B5EF4-FFF2-40B4-BE49-F238E27FC236}">
              <a16:creationId xmlns:a16="http://schemas.microsoft.com/office/drawing/2014/main" id="{993AB4AA-955F-4B7D-B1E8-A3BC31CB1F9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428" name="avatar">
          <a:extLst>
            <a:ext uri="{FF2B5EF4-FFF2-40B4-BE49-F238E27FC236}">
              <a16:creationId xmlns:a16="http://schemas.microsoft.com/office/drawing/2014/main" id="{FC5F1DD0-27EE-4131-94F3-C80C03B53160}"/>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29" name="avatar">
          <a:extLst>
            <a:ext uri="{FF2B5EF4-FFF2-40B4-BE49-F238E27FC236}">
              <a16:creationId xmlns:a16="http://schemas.microsoft.com/office/drawing/2014/main" id="{22D06629-046C-464B-8536-F6A6C73C16B3}"/>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430" name="avatar">
          <a:extLst>
            <a:ext uri="{FF2B5EF4-FFF2-40B4-BE49-F238E27FC236}">
              <a16:creationId xmlns:a16="http://schemas.microsoft.com/office/drawing/2014/main" id="{DDE4CDF3-C8B3-4334-B93B-DBA29007149E}"/>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31" name="avatar">
          <a:extLst>
            <a:ext uri="{FF2B5EF4-FFF2-40B4-BE49-F238E27FC236}">
              <a16:creationId xmlns:a16="http://schemas.microsoft.com/office/drawing/2014/main" id="{87BA0F27-9428-4435-9735-93358B9C58FA}"/>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432" name="avatar">
          <a:extLst>
            <a:ext uri="{FF2B5EF4-FFF2-40B4-BE49-F238E27FC236}">
              <a16:creationId xmlns:a16="http://schemas.microsoft.com/office/drawing/2014/main" id="{FA255E37-289E-4A79-8651-DFDC69C8FB2E}"/>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433" name="avatar">
          <a:extLst>
            <a:ext uri="{FF2B5EF4-FFF2-40B4-BE49-F238E27FC236}">
              <a16:creationId xmlns:a16="http://schemas.microsoft.com/office/drawing/2014/main" id="{D8A54D7A-9A3D-45B9-B7B1-F0761FE431B9}"/>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434" name="avatar">
          <a:extLst>
            <a:ext uri="{FF2B5EF4-FFF2-40B4-BE49-F238E27FC236}">
              <a16:creationId xmlns:a16="http://schemas.microsoft.com/office/drawing/2014/main" id="{D43CBE02-F015-415C-8431-E869E59660DB}"/>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35" name="avatar">
          <a:extLst>
            <a:ext uri="{FF2B5EF4-FFF2-40B4-BE49-F238E27FC236}">
              <a16:creationId xmlns:a16="http://schemas.microsoft.com/office/drawing/2014/main" id="{C2792655-A5EA-4D42-9193-E20E0CA9F50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436" name="avatar">
          <a:extLst>
            <a:ext uri="{FF2B5EF4-FFF2-40B4-BE49-F238E27FC236}">
              <a16:creationId xmlns:a16="http://schemas.microsoft.com/office/drawing/2014/main" id="{386DA2B9-1AB1-4CE0-AF58-18A5571A3517}"/>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37" name="avatar">
          <a:extLst>
            <a:ext uri="{FF2B5EF4-FFF2-40B4-BE49-F238E27FC236}">
              <a16:creationId xmlns:a16="http://schemas.microsoft.com/office/drawing/2014/main" id="{9F8570F1-8B6C-41A7-887B-E1707E0B86F4}"/>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438" name="avatar">
          <a:extLst>
            <a:ext uri="{FF2B5EF4-FFF2-40B4-BE49-F238E27FC236}">
              <a16:creationId xmlns:a16="http://schemas.microsoft.com/office/drawing/2014/main" id="{50753A88-E2F2-436A-9615-5A805B269742}"/>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39" name="avatar">
          <a:extLst>
            <a:ext uri="{FF2B5EF4-FFF2-40B4-BE49-F238E27FC236}">
              <a16:creationId xmlns:a16="http://schemas.microsoft.com/office/drawing/2014/main" id="{8268F0C0-2A62-4F64-BD5A-861F959C20D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440" name="avatar">
          <a:extLst>
            <a:ext uri="{FF2B5EF4-FFF2-40B4-BE49-F238E27FC236}">
              <a16:creationId xmlns:a16="http://schemas.microsoft.com/office/drawing/2014/main" id="{7643B3ED-8088-4ED5-A637-F73ED2C93C00}"/>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441" name="avatar">
          <a:extLst>
            <a:ext uri="{FF2B5EF4-FFF2-40B4-BE49-F238E27FC236}">
              <a16:creationId xmlns:a16="http://schemas.microsoft.com/office/drawing/2014/main" id="{093E3557-7415-46BC-B4BE-F66172B392A6}"/>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442" name="avatar">
          <a:extLst>
            <a:ext uri="{FF2B5EF4-FFF2-40B4-BE49-F238E27FC236}">
              <a16:creationId xmlns:a16="http://schemas.microsoft.com/office/drawing/2014/main" id="{54E3E31B-E0D0-4426-BD9D-10C3B9E9EDB2}"/>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43" name="avatar">
          <a:extLst>
            <a:ext uri="{FF2B5EF4-FFF2-40B4-BE49-F238E27FC236}">
              <a16:creationId xmlns:a16="http://schemas.microsoft.com/office/drawing/2014/main" id="{1DF5ACCF-2085-4A27-A64F-EB988D5357D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444" name="avatar">
          <a:extLst>
            <a:ext uri="{FF2B5EF4-FFF2-40B4-BE49-F238E27FC236}">
              <a16:creationId xmlns:a16="http://schemas.microsoft.com/office/drawing/2014/main" id="{78B5D491-0FC1-4A42-BC5B-3DBD3D3DDA98}"/>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45" name="avatar">
          <a:extLst>
            <a:ext uri="{FF2B5EF4-FFF2-40B4-BE49-F238E27FC236}">
              <a16:creationId xmlns:a16="http://schemas.microsoft.com/office/drawing/2014/main" id="{AEB5AB24-953E-4423-BA6C-9ACB51952E8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446" name="avatar">
          <a:extLst>
            <a:ext uri="{FF2B5EF4-FFF2-40B4-BE49-F238E27FC236}">
              <a16:creationId xmlns:a16="http://schemas.microsoft.com/office/drawing/2014/main" id="{C74B00E5-CA5D-4BBD-A721-C6CD65DE642E}"/>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47" name="avatar">
          <a:extLst>
            <a:ext uri="{FF2B5EF4-FFF2-40B4-BE49-F238E27FC236}">
              <a16:creationId xmlns:a16="http://schemas.microsoft.com/office/drawing/2014/main" id="{3F40133A-4FB7-432F-A554-8255093EEE3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448" name="avatar">
          <a:extLst>
            <a:ext uri="{FF2B5EF4-FFF2-40B4-BE49-F238E27FC236}">
              <a16:creationId xmlns:a16="http://schemas.microsoft.com/office/drawing/2014/main" id="{5E5EDD65-BA80-4351-935A-62148C9D0162}"/>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449" name="avatar">
          <a:extLst>
            <a:ext uri="{FF2B5EF4-FFF2-40B4-BE49-F238E27FC236}">
              <a16:creationId xmlns:a16="http://schemas.microsoft.com/office/drawing/2014/main" id="{8996E541-84A6-4D59-86AB-6FC9E2B07AFF}"/>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450" name="avatar">
          <a:extLst>
            <a:ext uri="{FF2B5EF4-FFF2-40B4-BE49-F238E27FC236}">
              <a16:creationId xmlns:a16="http://schemas.microsoft.com/office/drawing/2014/main" id="{43F128ED-038B-47F6-8C47-9CC18F3383A6}"/>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51" name="avatar">
          <a:extLst>
            <a:ext uri="{FF2B5EF4-FFF2-40B4-BE49-F238E27FC236}">
              <a16:creationId xmlns:a16="http://schemas.microsoft.com/office/drawing/2014/main" id="{5CF6552A-53CE-486E-999D-3A8AD4865EF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452" name="avatar">
          <a:extLst>
            <a:ext uri="{FF2B5EF4-FFF2-40B4-BE49-F238E27FC236}">
              <a16:creationId xmlns:a16="http://schemas.microsoft.com/office/drawing/2014/main" id="{151DBB2F-4742-48CD-8237-2E7F787375DA}"/>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53" name="avatar">
          <a:extLst>
            <a:ext uri="{FF2B5EF4-FFF2-40B4-BE49-F238E27FC236}">
              <a16:creationId xmlns:a16="http://schemas.microsoft.com/office/drawing/2014/main" id="{3EFF619A-8DC2-4474-BE1F-79BA2E9DFA15}"/>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454" name="avatar">
          <a:extLst>
            <a:ext uri="{FF2B5EF4-FFF2-40B4-BE49-F238E27FC236}">
              <a16:creationId xmlns:a16="http://schemas.microsoft.com/office/drawing/2014/main" id="{1CA30720-7D26-4F53-BF60-0399C9A813A6}"/>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55" name="avatar">
          <a:extLst>
            <a:ext uri="{FF2B5EF4-FFF2-40B4-BE49-F238E27FC236}">
              <a16:creationId xmlns:a16="http://schemas.microsoft.com/office/drawing/2014/main" id="{131903FC-20A0-4120-920B-D072D1C9159F}"/>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456" name="avatar">
          <a:extLst>
            <a:ext uri="{FF2B5EF4-FFF2-40B4-BE49-F238E27FC236}">
              <a16:creationId xmlns:a16="http://schemas.microsoft.com/office/drawing/2014/main" id="{0A1D7210-D70D-471A-8045-76C12CBCC709}"/>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457" name="avatar">
          <a:extLst>
            <a:ext uri="{FF2B5EF4-FFF2-40B4-BE49-F238E27FC236}">
              <a16:creationId xmlns:a16="http://schemas.microsoft.com/office/drawing/2014/main" id="{DC7531A8-5311-4E6F-9F94-456970718B3E}"/>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458" name="avatar">
          <a:extLst>
            <a:ext uri="{FF2B5EF4-FFF2-40B4-BE49-F238E27FC236}">
              <a16:creationId xmlns:a16="http://schemas.microsoft.com/office/drawing/2014/main" id="{ECF9059F-C5AF-4310-A493-FE6D01ED2B9B}"/>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59" name="avatar">
          <a:extLst>
            <a:ext uri="{FF2B5EF4-FFF2-40B4-BE49-F238E27FC236}">
              <a16:creationId xmlns:a16="http://schemas.microsoft.com/office/drawing/2014/main" id="{D2A1F56A-0A08-4646-9B59-2BC684AE1C7E}"/>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460" name="avatar">
          <a:extLst>
            <a:ext uri="{FF2B5EF4-FFF2-40B4-BE49-F238E27FC236}">
              <a16:creationId xmlns:a16="http://schemas.microsoft.com/office/drawing/2014/main" id="{EEEBBC9F-51FA-4B44-955C-A1DD90542500}"/>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61" name="avatar">
          <a:extLst>
            <a:ext uri="{FF2B5EF4-FFF2-40B4-BE49-F238E27FC236}">
              <a16:creationId xmlns:a16="http://schemas.microsoft.com/office/drawing/2014/main" id="{0C665641-EAA1-4757-8605-1803D3E49E73}"/>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462" name="avatar">
          <a:extLst>
            <a:ext uri="{FF2B5EF4-FFF2-40B4-BE49-F238E27FC236}">
              <a16:creationId xmlns:a16="http://schemas.microsoft.com/office/drawing/2014/main" id="{60566B35-E8D6-47D0-A199-22CA4896E3FB}"/>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63" name="avatar">
          <a:extLst>
            <a:ext uri="{FF2B5EF4-FFF2-40B4-BE49-F238E27FC236}">
              <a16:creationId xmlns:a16="http://schemas.microsoft.com/office/drawing/2014/main" id="{31ADBADC-7DDA-4634-BB50-C1DB56600F00}"/>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464" name="avatar">
          <a:extLst>
            <a:ext uri="{FF2B5EF4-FFF2-40B4-BE49-F238E27FC236}">
              <a16:creationId xmlns:a16="http://schemas.microsoft.com/office/drawing/2014/main" id="{63D0ADE0-3C38-4D38-A152-836D0A695074}"/>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465" name="avatar">
          <a:extLst>
            <a:ext uri="{FF2B5EF4-FFF2-40B4-BE49-F238E27FC236}">
              <a16:creationId xmlns:a16="http://schemas.microsoft.com/office/drawing/2014/main" id="{60494B35-7F67-4D52-9B2A-C01EA9FE5173}"/>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466" name="avatar">
          <a:extLst>
            <a:ext uri="{FF2B5EF4-FFF2-40B4-BE49-F238E27FC236}">
              <a16:creationId xmlns:a16="http://schemas.microsoft.com/office/drawing/2014/main" id="{9B44DE93-616D-4B42-BB1B-6A06DE2746B9}"/>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67" name="avatar">
          <a:extLst>
            <a:ext uri="{FF2B5EF4-FFF2-40B4-BE49-F238E27FC236}">
              <a16:creationId xmlns:a16="http://schemas.microsoft.com/office/drawing/2014/main" id="{61471599-FF30-488A-85B8-40316DC5843A}"/>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468" name="avatar">
          <a:extLst>
            <a:ext uri="{FF2B5EF4-FFF2-40B4-BE49-F238E27FC236}">
              <a16:creationId xmlns:a16="http://schemas.microsoft.com/office/drawing/2014/main" id="{908F7D13-78D5-4F50-8D61-B9B40DEA5B40}"/>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69" name="avatar">
          <a:extLst>
            <a:ext uri="{FF2B5EF4-FFF2-40B4-BE49-F238E27FC236}">
              <a16:creationId xmlns:a16="http://schemas.microsoft.com/office/drawing/2014/main" id="{46068F2F-EF52-475F-8F43-902E7133337E}"/>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470" name="avatar">
          <a:extLst>
            <a:ext uri="{FF2B5EF4-FFF2-40B4-BE49-F238E27FC236}">
              <a16:creationId xmlns:a16="http://schemas.microsoft.com/office/drawing/2014/main" id="{4160FD90-36D4-4C86-B85C-FACE18267672}"/>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71" name="avatar">
          <a:extLst>
            <a:ext uri="{FF2B5EF4-FFF2-40B4-BE49-F238E27FC236}">
              <a16:creationId xmlns:a16="http://schemas.microsoft.com/office/drawing/2014/main" id="{DEBF6A7A-E61D-4577-904A-100CB36C518C}"/>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472" name="avatar">
          <a:extLst>
            <a:ext uri="{FF2B5EF4-FFF2-40B4-BE49-F238E27FC236}">
              <a16:creationId xmlns:a16="http://schemas.microsoft.com/office/drawing/2014/main" id="{51C6FEC1-4E40-4FA8-9417-801DC228C549}"/>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473" name="avatar">
          <a:extLst>
            <a:ext uri="{FF2B5EF4-FFF2-40B4-BE49-F238E27FC236}">
              <a16:creationId xmlns:a16="http://schemas.microsoft.com/office/drawing/2014/main" id="{225EB48D-B59F-48D4-A2AF-A2B8C2546369}"/>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474" name="avatar">
          <a:extLst>
            <a:ext uri="{FF2B5EF4-FFF2-40B4-BE49-F238E27FC236}">
              <a16:creationId xmlns:a16="http://schemas.microsoft.com/office/drawing/2014/main" id="{3DB2D512-58D7-453C-BFD9-77068CB239B6}"/>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75" name="avatar">
          <a:extLst>
            <a:ext uri="{FF2B5EF4-FFF2-40B4-BE49-F238E27FC236}">
              <a16:creationId xmlns:a16="http://schemas.microsoft.com/office/drawing/2014/main" id="{F0CF6645-9C89-4A72-9540-D408EB3BE411}"/>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476" name="avatar">
          <a:extLst>
            <a:ext uri="{FF2B5EF4-FFF2-40B4-BE49-F238E27FC236}">
              <a16:creationId xmlns:a16="http://schemas.microsoft.com/office/drawing/2014/main" id="{45038057-000B-4389-A4C5-2448110D54A6}"/>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77" name="avatar">
          <a:extLst>
            <a:ext uri="{FF2B5EF4-FFF2-40B4-BE49-F238E27FC236}">
              <a16:creationId xmlns:a16="http://schemas.microsoft.com/office/drawing/2014/main" id="{A5B60762-5AB8-4158-B45F-C8356606641F}"/>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478" name="avatar">
          <a:extLst>
            <a:ext uri="{FF2B5EF4-FFF2-40B4-BE49-F238E27FC236}">
              <a16:creationId xmlns:a16="http://schemas.microsoft.com/office/drawing/2014/main" id="{6C6CF9DC-F316-4FCA-8B77-ABBC578B939A}"/>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79" name="avatar">
          <a:extLst>
            <a:ext uri="{FF2B5EF4-FFF2-40B4-BE49-F238E27FC236}">
              <a16:creationId xmlns:a16="http://schemas.microsoft.com/office/drawing/2014/main" id="{3395D862-FEA1-4583-9A60-DF8D1DF1BF7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480" name="avatar">
          <a:extLst>
            <a:ext uri="{FF2B5EF4-FFF2-40B4-BE49-F238E27FC236}">
              <a16:creationId xmlns:a16="http://schemas.microsoft.com/office/drawing/2014/main" id="{511990AA-B116-4C54-B0BB-F77093E20A3D}"/>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481" name="avatar">
          <a:extLst>
            <a:ext uri="{FF2B5EF4-FFF2-40B4-BE49-F238E27FC236}">
              <a16:creationId xmlns:a16="http://schemas.microsoft.com/office/drawing/2014/main" id="{CDF1E072-D08F-4BE7-9E16-E51FD93EA16E}"/>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482" name="avatar">
          <a:extLst>
            <a:ext uri="{FF2B5EF4-FFF2-40B4-BE49-F238E27FC236}">
              <a16:creationId xmlns:a16="http://schemas.microsoft.com/office/drawing/2014/main" id="{68974901-EF3B-4154-A65A-244AF4BF6CB6}"/>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83" name="avatar">
          <a:extLst>
            <a:ext uri="{FF2B5EF4-FFF2-40B4-BE49-F238E27FC236}">
              <a16:creationId xmlns:a16="http://schemas.microsoft.com/office/drawing/2014/main" id="{67EEA22C-CBBB-4C09-83A6-7339CBC83CCA}"/>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484" name="avatar">
          <a:extLst>
            <a:ext uri="{FF2B5EF4-FFF2-40B4-BE49-F238E27FC236}">
              <a16:creationId xmlns:a16="http://schemas.microsoft.com/office/drawing/2014/main" id="{A301E1EC-F32D-477C-BD46-61B2CD97BC0F}"/>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85" name="avatar">
          <a:extLst>
            <a:ext uri="{FF2B5EF4-FFF2-40B4-BE49-F238E27FC236}">
              <a16:creationId xmlns:a16="http://schemas.microsoft.com/office/drawing/2014/main" id="{A274CF98-7489-4726-BC7D-E94396C711B0}"/>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486" name="avatar">
          <a:extLst>
            <a:ext uri="{FF2B5EF4-FFF2-40B4-BE49-F238E27FC236}">
              <a16:creationId xmlns:a16="http://schemas.microsoft.com/office/drawing/2014/main" id="{BDF5E71A-6220-4536-81A6-DDF262B9AE4E}"/>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87" name="avatar">
          <a:extLst>
            <a:ext uri="{FF2B5EF4-FFF2-40B4-BE49-F238E27FC236}">
              <a16:creationId xmlns:a16="http://schemas.microsoft.com/office/drawing/2014/main" id="{0AC21C50-8A10-40FE-879D-B096EBCACE5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488" name="avatar">
          <a:extLst>
            <a:ext uri="{FF2B5EF4-FFF2-40B4-BE49-F238E27FC236}">
              <a16:creationId xmlns:a16="http://schemas.microsoft.com/office/drawing/2014/main" id="{29789FD6-C95A-4FD1-B70C-43AB90C56EE8}"/>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489" name="avatar">
          <a:extLst>
            <a:ext uri="{FF2B5EF4-FFF2-40B4-BE49-F238E27FC236}">
              <a16:creationId xmlns:a16="http://schemas.microsoft.com/office/drawing/2014/main" id="{82E672C9-C764-44F2-94EF-9870C82FA390}"/>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490" name="avatar">
          <a:extLst>
            <a:ext uri="{FF2B5EF4-FFF2-40B4-BE49-F238E27FC236}">
              <a16:creationId xmlns:a16="http://schemas.microsoft.com/office/drawing/2014/main" id="{46AED5C6-75C8-4061-B6D0-68754866BD99}"/>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91" name="avatar">
          <a:extLst>
            <a:ext uri="{FF2B5EF4-FFF2-40B4-BE49-F238E27FC236}">
              <a16:creationId xmlns:a16="http://schemas.microsoft.com/office/drawing/2014/main" id="{3A72C148-3BC6-4F55-8873-C26C31E2B49A}"/>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492" name="avatar">
          <a:extLst>
            <a:ext uri="{FF2B5EF4-FFF2-40B4-BE49-F238E27FC236}">
              <a16:creationId xmlns:a16="http://schemas.microsoft.com/office/drawing/2014/main" id="{F640E177-561C-435F-A043-9162F27894FC}"/>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93" name="avatar">
          <a:extLst>
            <a:ext uri="{FF2B5EF4-FFF2-40B4-BE49-F238E27FC236}">
              <a16:creationId xmlns:a16="http://schemas.microsoft.com/office/drawing/2014/main" id="{97EF3799-E97F-4F59-B582-71672D91679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494" name="avatar">
          <a:extLst>
            <a:ext uri="{FF2B5EF4-FFF2-40B4-BE49-F238E27FC236}">
              <a16:creationId xmlns:a16="http://schemas.microsoft.com/office/drawing/2014/main" id="{E5196E52-8652-47B7-A018-452D33FB3E7D}"/>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95" name="avatar">
          <a:extLst>
            <a:ext uri="{FF2B5EF4-FFF2-40B4-BE49-F238E27FC236}">
              <a16:creationId xmlns:a16="http://schemas.microsoft.com/office/drawing/2014/main" id="{E03390DB-85F1-43E2-AABB-E2424C0DFAFB}"/>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496" name="avatar">
          <a:extLst>
            <a:ext uri="{FF2B5EF4-FFF2-40B4-BE49-F238E27FC236}">
              <a16:creationId xmlns:a16="http://schemas.microsoft.com/office/drawing/2014/main" id="{92B7E04D-7E3B-4C4A-8D27-B3FEE02A8F26}"/>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497" name="avatar">
          <a:extLst>
            <a:ext uri="{FF2B5EF4-FFF2-40B4-BE49-F238E27FC236}">
              <a16:creationId xmlns:a16="http://schemas.microsoft.com/office/drawing/2014/main" id="{CB0A18B0-314F-4BB5-B9CD-3EAE865B87A9}"/>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498" name="avatar">
          <a:extLst>
            <a:ext uri="{FF2B5EF4-FFF2-40B4-BE49-F238E27FC236}">
              <a16:creationId xmlns:a16="http://schemas.microsoft.com/office/drawing/2014/main" id="{4917035A-0A09-4E9E-BFDD-9B52426169E5}"/>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99" name="avatar">
          <a:extLst>
            <a:ext uri="{FF2B5EF4-FFF2-40B4-BE49-F238E27FC236}">
              <a16:creationId xmlns:a16="http://schemas.microsoft.com/office/drawing/2014/main" id="{D4E61207-D7D7-429C-93ED-E9908D40C372}"/>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500" name="avatar">
          <a:extLst>
            <a:ext uri="{FF2B5EF4-FFF2-40B4-BE49-F238E27FC236}">
              <a16:creationId xmlns:a16="http://schemas.microsoft.com/office/drawing/2014/main" id="{744FF143-4953-4726-B95F-486CADACAC22}"/>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01" name="avatar">
          <a:extLst>
            <a:ext uri="{FF2B5EF4-FFF2-40B4-BE49-F238E27FC236}">
              <a16:creationId xmlns:a16="http://schemas.microsoft.com/office/drawing/2014/main" id="{66AE88EB-E2D0-414E-8878-E839C970348F}"/>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502" name="avatar">
          <a:extLst>
            <a:ext uri="{FF2B5EF4-FFF2-40B4-BE49-F238E27FC236}">
              <a16:creationId xmlns:a16="http://schemas.microsoft.com/office/drawing/2014/main" id="{1F88E1DE-E52A-497E-9B4B-B2145DB5E95A}"/>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03" name="avatar">
          <a:extLst>
            <a:ext uri="{FF2B5EF4-FFF2-40B4-BE49-F238E27FC236}">
              <a16:creationId xmlns:a16="http://schemas.microsoft.com/office/drawing/2014/main" id="{65CCB7AA-1162-44C2-88D8-9FC5FD4E1464}"/>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504" name="avatar">
          <a:extLst>
            <a:ext uri="{FF2B5EF4-FFF2-40B4-BE49-F238E27FC236}">
              <a16:creationId xmlns:a16="http://schemas.microsoft.com/office/drawing/2014/main" id="{94B8A860-FF3F-45BA-A945-42A7D6F82B23}"/>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505" name="avatar">
          <a:extLst>
            <a:ext uri="{FF2B5EF4-FFF2-40B4-BE49-F238E27FC236}">
              <a16:creationId xmlns:a16="http://schemas.microsoft.com/office/drawing/2014/main" id="{AAD63256-47FA-4D9E-90EB-5387C571FF27}"/>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506" name="avatar">
          <a:extLst>
            <a:ext uri="{FF2B5EF4-FFF2-40B4-BE49-F238E27FC236}">
              <a16:creationId xmlns:a16="http://schemas.microsoft.com/office/drawing/2014/main" id="{D30BF26B-9C81-472F-8CC8-11A8B5E800E2}"/>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07" name="avatar">
          <a:extLst>
            <a:ext uri="{FF2B5EF4-FFF2-40B4-BE49-F238E27FC236}">
              <a16:creationId xmlns:a16="http://schemas.microsoft.com/office/drawing/2014/main" id="{371131E4-6A8D-4B78-8A6E-CCB8F4959B4A}"/>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508" name="avatar">
          <a:extLst>
            <a:ext uri="{FF2B5EF4-FFF2-40B4-BE49-F238E27FC236}">
              <a16:creationId xmlns:a16="http://schemas.microsoft.com/office/drawing/2014/main" id="{646692C6-120A-409B-BA8E-3C248AC1A551}"/>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09" name="avatar">
          <a:extLst>
            <a:ext uri="{FF2B5EF4-FFF2-40B4-BE49-F238E27FC236}">
              <a16:creationId xmlns:a16="http://schemas.microsoft.com/office/drawing/2014/main" id="{752FC1C9-F465-4E4B-8D8F-43E60B1FA2D4}"/>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510" name="avatar">
          <a:extLst>
            <a:ext uri="{FF2B5EF4-FFF2-40B4-BE49-F238E27FC236}">
              <a16:creationId xmlns:a16="http://schemas.microsoft.com/office/drawing/2014/main" id="{8E4EF491-918A-479E-8335-F29E2AC1CF57}"/>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11" name="avatar">
          <a:extLst>
            <a:ext uri="{FF2B5EF4-FFF2-40B4-BE49-F238E27FC236}">
              <a16:creationId xmlns:a16="http://schemas.microsoft.com/office/drawing/2014/main" id="{EC78519A-DC53-4DC8-B341-437CB7ECA89E}"/>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512" name="avatar">
          <a:extLst>
            <a:ext uri="{FF2B5EF4-FFF2-40B4-BE49-F238E27FC236}">
              <a16:creationId xmlns:a16="http://schemas.microsoft.com/office/drawing/2014/main" id="{93705B7D-79E2-4DBC-A480-2EC6BFB34FF3}"/>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513" name="avatar">
          <a:extLst>
            <a:ext uri="{FF2B5EF4-FFF2-40B4-BE49-F238E27FC236}">
              <a16:creationId xmlns:a16="http://schemas.microsoft.com/office/drawing/2014/main" id="{BCB73FAA-6871-41BA-A011-57C5287D513E}"/>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514" name="avatar">
          <a:extLst>
            <a:ext uri="{FF2B5EF4-FFF2-40B4-BE49-F238E27FC236}">
              <a16:creationId xmlns:a16="http://schemas.microsoft.com/office/drawing/2014/main" id="{80F73FEC-D886-435C-99FE-011CA97C24F9}"/>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15" name="avatar">
          <a:extLst>
            <a:ext uri="{FF2B5EF4-FFF2-40B4-BE49-F238E27FC236}">
              <a16:creationId xmlns:a16="http://schemas.microsoft.com/office/drawing/2014/main" id="{1D9D4AA8-00B9-4890-978D-E44360FE8AAA}"/>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516" name="avatar">
          <a:extLst>
            <a:ext uri="{FF2B5EF4-FFF2-40B4-BE49-F238E27FC236}">
              <a16:creationId xmlns:a16="http://schemas.microsoft.com/office/drawing/2014/main" id="{68FFFD01-A2B4-4E71-B3A2-0903A74E5D2D}"/>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17" name="avatar">
          <a:extLst>
            <a:ext uri="{FF2B5EF4-FFF2-40B4-BE49-F238E27FC236}">
              <a16:creationId xmlns:a16="http://schemas.microsoft.com/office/drawing/2014/main" id="{81056410-6147-4E7E-88A9-3B7A3251F013}"/>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518" name="avatar">
          <a:extLst>
            <a:ext uri="{FF2B5EF4-FFF2-40B4-BE49-F238E27FC236}">
              <a16:creationId xmlns:a16="http://schemas.microsoft.com/office/drawing/2014/main" id="{23B7C903-668D-4D84-8DEB-EAF179A4A553}"/>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19" name="avatar">
          <a:extLst>
            <a:ext uri="{FF2B5EF4-FFF2-40B4-BE49-F238E27FC236}">
              <a16:creationId xmlns:a16="http://schemas.microsoft.com/office/drawing/2014/main" id="{C3ABCF66-F645-4453-BB4F-564C6114FCBF}"/>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520" name="avatar">
          <a:extLst>
            <a:ext uri="{FF2B5EF4-FFF2-40B4-BE49-F238E27FC236}">
              <a16:creationId xmlns:a16="http://schemas.microsoft.com/office/drawing/2014/main" id="{03BCEC44-4239-4D4F-A429-3F199F29958F}"/>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521" name="avatar">
          <a:extLst>
            <a:ext uri="{FF2B5EF4-FFF2-40B4-BE49-F238E27FC236}">
              <a16:creationId xmlns:a16="http://schemas.microsoft.com/office/drawing/2014/main" id="{7AD943B1-C2F0-44A9-9A75-D37F19457170}"/>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522" name="avatar">
          <a:extLst>
            <a:ext uri="{FF2B5EF4-FFF2-40B4-BE49-F238E27FC236}">
              <a16:creationId xmlns:a16="http://schemas.microsoft.com/office/drawing/2014/main" id="{EE2C7E2C-9627-4C6E-9F8B-9091E4273350}"/>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23" name="avatar">
          <a:extLst>
            <a:ext uri="{FF2B5EF4-FFF2-40B4-BE49-F238E27FC236}">
              <a16:creationId xmlns:a16="http://schemas.microsoft.com/office/drawing/2014/main" id="{B881A9AE-3AA5-443A-87DE-585916303453}"/>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524" name="avatar">
          <a:extLst>
            <a:ext uri="{FF2B5EF4-FFF2-40B4-BE49-F238E27FC236}">
              <a16:creationId xmlns:a16="http://schemas.microsoft.com/office/drawing/2014/main" id="{7065EAC7-9D3C-40DF-B0ED-3A9D2F611615}"/>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25" name="avatar">
          <a:extLst>
            <a:ext uri="{FF2B5EF4-FFF2-40B4-BE49-F238E27FC236}">
              <a16:creationId xmlns:a16="http://schemas.microsoft.com/office/drawing/2014/main" id="{9A5A255B-BB8D-4439-848F-E7C1D5194A7B}"/>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526" name="avatar">
          <a:extLst>
            <a:ext uri="{FF2B5EF4-FFF2-40B4-BE49-F238E27FC236}">
              <a16:creationId xmlns:a16="http://schemas.microsoft.com/office/drawing/2014/main" id="{2314F96B-BA98-4DAA-8BEA-7D2EAEC80BFD}"/>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27" name="avatar">
          <a:extLst>
            <a:ext uri="{FF2B5EF4-FFF2-40B4-BE49-F238E27FC236}">
              <a16:creationId xmlns:a16="http://schemas.microsoft.com/office/drawing/2014/main" id="{106DEA2F-5EA1-4410-A473-160493B04103}"/>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528" name="avatar">
          <a:extLst>
            <a:ext uri="{FF2B5EF4-FFF2-40B4-BE49-F238E27FC236}">
              <a16:creationId xmlns:a16="http://schemas.microsoft.com/office/drawing/2014/main" id="{7FD9D86B-96CD-4ABE-9F3A-A403BB9DC481}"/>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529" name="avatar">
          <a:extLst>
            <a:ext uri="{FF2B5EF4-FFF2-40B4-BE49-F238E27FC236}">
              <a16:creationId xmlns:a16="http://schemas.microsoft.com/office/drawing/2014/main" id="{EA6276F5-AA0E-44F1-8BCE-44DFD2F13A96}"/>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530" name="avatar">
          <a:extLst>
            <a:ext uri="{FF2B5EF4-FFF2-40B4-BE49-F238E27FC236}">
              <a16:creationId xmlns:a16="http://schemas.microsoft.com/office/drawing/2014/main" id="{3998BC72-2CE1-48F8-A22C-8220450CAF45}"/>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31" name="avatar">
          <a:extLst>
            <a:ext uri="{FF2B5EF4-FFF2-40B4-BE49-F238E27FC236}">
              <a16:creationId xmlns:a16="http://schemas.microsoft.com/office/drawing/2014/main" id="{A44D3722-BD53-4F87-AD9A-7970AFD31AD0}"/>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532" name="avatar">
          <a:extLst>
            <a:ext uri="{FF2B5EF4-FFF2-40B4-BE49-F238E27FC236}">
              <a16:creationId xmlns:a16="http://schemas.microsoft.com/office/drawing/2014/main" id="{64912B2C-BB38-40A2-A8ED-AABDFE4C2840}"/>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33" name="avatar">
          <a:extLst>
            <a:ext uri="{FF2B5EF4-FFF2-40B4-BE49-F238E27FC236}">
              <a16:creationId xmlns:a16="http://schemas.microsoft.com/office/drawing/2014/main" id="{E1A04416-D4BB-49F4-BE48-19B29F0EFD3B}"/>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534" name="avatar">
          <a:extLst>
            <a:ext uri="{FF2B5EF4-FFF2-40B4-BE49-F238E27FC236}">
              <a16:creationId xmlns:a16="http://schemas.microsoft.com/office/drawing/2014/main" id="{468A1C9B-C723-4BA9-8097-062E52B3C4B3}"/>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35" name="avatar">
          <a:extLst>
            <a:ext uri="{FF2B5EF4-FFF2-40B4-BE49-F238E27FC236}">
              <a16:creationId xmlns:a16="http://schemas.microsoft.com/office/drawing/2014/main" id="{47740DE3-C8D1-4CE9-AB91-D2841337EAB3}"/>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536" name="avatar">
          <a:extLst>
            <a:ext uri="{FF2B5EF4-FFF2-40B4-BE49-F238E27FC236}">
              <a16:creationId xmlns:a16="http://schemas.microsoft.com/office/drawing/2014/main" id="{770D4E23-3AFB-40B9-9FD2-AB536BB62118}"/>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537" name="avatar">
          <a:extLst>
            <a:ext uri="{FF2B5EF4-FFF2-40B4-BE49-F238E27FC236}">
              <a16:creationId xmlns:a16="http://schemas.microsoft.com/office/drawing/2014/main" id="{58EE3955-22F2-4EBF-8272-190D635656FA}"/>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538" name="avatar">
          <a:extLst>
            <a:ext uri="{FF2B5EF4-FFF2-40B4-BE49-F238E27FC236}">
              <a16:creationId xmlns:a16="http://schemas.microsoft.com/office/drawing/2014/main" id="{CF77DF9B-81FD-4E0A-8C4E-9A777F3A51B6}"/>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39" name="avatar">
          <a:extLst>
            <a:ext uri="{FF2B5EF4-FFF2-40B4-BE49-F238E27FC236}">
              <a16:creationId xmlns:a16="http://schemas.microsoft.com/office/drawing/2014/main" id="{F3E008D9-AD53-430A-9AE3-74251B200D73}"/>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540" name="avatar">
          <a:extLst>
            <a:ext uri="{FF2B5EF4-FFF2-40B4-BE49-F238E27FC236}">
              <a16:creationId xmlns:a16="http://schemas.microsoft.com/office/drawing/2014/main" id="{B52F2018-155D-4F4B-B040-1FE3A7A54699}"/>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41" name="avatar">
          <a:extLst>
            <a:ext uri="{FF2B5EF4-FFF2-40B4-BE49-F238E27FC236}">
              <a16:creationId xmlns:a16="http://schemas.microsoft.com/office/drawing/2014/main" id="{6FF5009D-457C-40BB-AF72-BBAE934DF90E}"/>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84163"/>
    <xdr:sp macro="" textlink="">
      <xdr:nvSpPr>
        <xdr:cNvPr id="69542" name="avatar">
          <a:extLst>
            <a:ext uri="{FF2B5EF4-FFF2-40B4-BE49-F238E27FC236}">
              <a16:creationId xmlns:a16="http://schemas.microsoft.com/office/drawing/2014/main" id="{E9F9887A-5603-4B33-8330-7B6065805F52}"/>
            </a:ext>
          </a:extLst>
        </xdr:cNvPr>
        <xdr:cNvSpPr>
          <a:spLocks noChangeAspect="1" noChangeArrowheads="1"/>
        </xdr:cNvSpPr>
      </xdr:nvSpPr>
      <xdr:spPr bwMode="auto">
        <a:xfrm>
          <a:off x="4695825" y="1143000"/>
          <a:ext cx="304800" cy="28416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7337"/>
    <xdr:sp macro="" textlink="">
      <xdr:nvSpPr>
        <xdr:cNvPr id="69543" name="avatar">
          <a:extLst>
            <a:ext uri="{FF2B5EF4-FFF2-40B4-BE49-F238E27FC236}">
              <a16:creationId xmlns:a16="http://schemas.microsoft.com/office/drawing/2014/main" id="{22C6091B-9C01-44C8-B194-14801B8432B8}"/>
            </a:ext>
          </a:extLst>
        </xdr:cNvPr>
        <xdr:cNvSpPr>
          <a:spLocks noChangeAspect="1" noChangeArrowheads="1"/>
        </xdr:cNvSpPr>
      </xdr:nvSpPr>
      <xdr:spPr bwMode="auto">
        <a:xfrm>
          <a:off x="0" y="1143000"/>
          <a:ext cx="304800" cy="28733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44" name="avatar">
          <a:extLst>
            <a:ext uri="{FF2B5EF4-FFF2-40B4-BE49-F238E27FC236}">
              <a16:creationId xmlns:a16="http://schemas.microsoft.com/office/drawing/2014/main" id="{82568A35-1B60-4D37-88FC-3999673B4D42}"/>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85432"/>
    <xdr:sp macro="" textlink="">
      <xdr:nvSpPr>
        <xdr:cNvPr id="69545" name="avatar">
          <a:extLst>
            <a:ext uri="{FF2B5EF4-FFF2-40B4-BE49-F238E27FC236}">
              <a16:creationId xmlns:a16="http://schemas.microsoft.com/office/drawing/2014/main" id="{DA9E7DF1-8819-40A5-A7CA-49402EA5FDB4}"/>
            </a:ext>
          </a:extLst>
        </xdr:cNvPr>
        <xdr:cNvSpPr>
          <a:spLocks noChangeAspect="1" noChangeArrowheads="1"/>
        </xdr:cNvSpPr>
      </xdr:nvSpPr>
      <xdr:spPr bwMode="auto">
        <a:xfrm>
          <a:off x="4695825" y="1143000"/>
          <a:ext cx="304800" cy="28543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5432"/>
    <xdr:sp macro="" textlink="">
      <xdr:nvSpPr>
        <xdr:cNvPr id="69546" name="avatar">
          <a:extLst>
            <a:ext uri="{FF2B5EF4-FFF2-40B4-BE49-F238E27FC236}">
              <a16:creationId xmlns:a16="http://schemas.microsoft.com/office/drawing/2014/main" id="{66115DA6-A9F6-4C16-A8BC-C63322171584}"/>
            </a:ext>
          </a:extLst>
        </xdr:cNvPr>
        <xdr:cNvSpPr>
          <a:spLocks noChangeAspect="1" noChangeArrowheads="1"/>
        </xdr:cNvSpPr>
      </xdr:nvSpPr>
      <xdr:spPr bwMode="auto">
        <a:xfrm>
          <a:off x="0" y="1143000"/>
          <a:ext cx="304800" cy="28543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5274"/>
    <xdr:sp macro="" textlink="">
      <xdr:nvSpPr>
        <xdr:cNvPr id="69547" name="avatar">
          <a:extLst>
            <a:ext uri="{FF2B5EF4-FFF2-40B4-BE49-F238E27FC236}">
              <a16:creationId xmlns:a16="http://schemas.microsoft.com/office/drawing/2014/main" id="{33A9E4B9-0181-4268-84E7-1AA8B0130DDB}"/>
            </a:ext>
          </a:extLst>
        </xdr:cNvPr>
        <xdr:cNvSpPr>
          <a:spLocks noChangeAspect="1" noChangeArrowheads="1"/>
        </xdr:cNvSpPr>
      </xdr:nvSpPr>
      <xdr:spPr bwMode="auto">
        <a:xfrm>
          <a:off x="4695825"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548" name="avatar">
          <a:extLst>
            <a:ext uri="{FF2B5EF4-FFF2-40B4-BE49-F238E27FC236}">
              <a16:creationId xmlns:a16="http://schemas.microsoft.com/office/drawing/2014/main" id="{1BEDA108-9A1E-416A-8F64-4DC7B29FF069}"/>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88001"/>
    <xdr:sp macro="" textlink="">
      <xdr:nvSpPr>
        <xdr:cNvPr id="69549" name="avatar">
          <a:extLst>
            <a:ext uri="{FF2B5EF4-FFF2-40B4-BE49-F238E27FC236}">
              <a16:creationId xmlns:a16="http://schemas.microsoft.com/office/drawing/2014/main" id="{A26F93B1-317D-492A-9C2F-86B48CAD4160}"/>
            </a:ext>
          </a:extLst>
        </xdr:cNvPr>
        <xdr:cNvSpPr>
          <a:spLocks noChangeAspect="1" noChangeArrowheads="1"/>
        </xdr:cNvSpPr>
      </xdr:nvSpPr>
      <xdr:spPr bwMode="auto">
        <a:xfrm>
          <a:off x="4695825" y="1143000"/>
          <a:ext cx="304800" cy="2880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7337"/>
    <xdr:sp macro="" textlink="">
      <xdr:nvSpPr>
        <xdr:cNvPr id="69550" name="avatar">
          <a:extLst>
            <a:ext uri="{FF2B5EF4-FFF2-40B4-BE49-F238E27FC236}">
              <a16:creationId xmlns:a16="http://schemas.microsoft.com/office/drawing/2014/main" id="{48883DED-FADE-4DB4-8DD8-09D208D09793}"/>
            </a:ext>
          </a:extLst>
        </xdr:cNvPr>
        <xdr:cNvSpPr>
          <a:spLocks noChangeAspect="1" noChangeArrowheads="1"/>
        </xdr:cNvSpPr>
      </xdr:nvSpPr>
      <xdr:spPr bwMode="auto">
        <a:xfrm>
          <a:off x="0" y="1143000"/>
          <a:ext cx="304800" cy="28733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51" name="avatar">
          <a:extLst>
            <a:ext uri="{FF2B5EF4-FFF2-40B4-BE49-F238E27FC236}">
              <a16:creationId xmlns:a16="http://schemas.microsoft.com/office/drawing/2014/main" id="{8885E173-0044-441F-83D0-E70238ADB48F}"/>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06416"/>
    <xdr:sp macro="" textlink="">
      <xdr:nvSpPr>
        <xdr:cNvPr id="69552" name="avatar">
          <a:extLst>
            <a:ext uri="{FF2B5EF4-FFF2-40B4-BE49-F238E27FC236}">
              <a16:creationId xmlns:a16="http://schemas.microsoft.com/office/drawing/2014/main" id="{DDDB1EF2-6942-4EB0-BBC4-63F078E8A396}"/>
            </a:ext>
          </a:extLst>
        </xdr:cNvPr>
        <xdr:cNvSpPr>
          <a:spLocks noChangeAspect="1" noChangeArrowheads="1"/>
        </xdr:cNvSpPr>
      </xdr:nvSpPr>
      <xdr:spPr bwMode="auto">
        <a:xfrm>
          <a:off x="4695825" y="1143000"/>
          <a:ext cx="304800" cy="3064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4797"/>
    <xdr:sp macro="" textlink="">
      <xdr:nvSpPr>
        <xdr:cNvPr id="69553" name="avatar">
          <a:extLst>
            <a:ext uri="{FF2B5EF4-FFF2-40B4-BE49-F238E27FC236}">
              <a16:creationId xmlns:a16="http://schemas.microsoft.com/office/drawing/2014/main" id="{1265CFA4-96D5-4B37-B235-38A4E331BFFF}"/>
            </a:ext>
          </a:extLst>
        </xdr:cNvPr>
        <xdr:cNvSpPr>
          <a:spLocks noChangeAspect="1" noChangeArrowheads="1"/>
        </xdr:cNvSpPr>
      </xdr:nvSpPr>
      <xdr:spPr bwMode="auto">
        <a:xfrm>
          <a:off x="0" y="1143000"/>
          <a:ext cx="304800" cy="28479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54" name="avatar">
          <a:extLst>
            <a:ext uri="{FF2B5EF4-FFF2-40B4-BE49-F238E27FC236}">
              <a16:creationId xmlns:a16="http://schemas.microsoft.com/office/drawing/2014/main" id="{AC97F654-5F4D-41EE-A947-8F4C09533D2C}"/>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4005"/>
    <xdr:sp macro="" textlink="">
      <xdr:nvSpPr>
        <xdr:cNvPr id="69555" name="avatar">
          <a:extLst>
            <a:ext uri="{FF2B5EF4-FFF2-40B4-BE49-F238E27FC236}">
              <a16:creationId xmlns:a16="http://schemas.microsoft.com/office/drawing/2014/main" id="{41231405-CCC3-4158-85EE-D885C2617683}"/>
            </a:ext>
          </a:extLst>
        </xdr:cNvPr>
        <xdr:cNvSpPr>
          <a:spLocks noChangeAspect="1" noChangeArrowheads="1"/>
        </xdr:cNvSpPr>
      </xdr:nvSpPr>
      <xdr:spPr bwMode="auto">
        <a:xfrm>
          <a:off x="4695825" y="1143000"/>
          <a:ext cx="304800" cy="29400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556" name="avatar">
          <a:extLst>
            <a:ext uri="{FF2B5EF4-FFF2-40B4-BE49-F238E27FC236}">
              <a16:creationId xmlns:a16="http://schemas.microsoft.com/office/drawing/2014/main" id="{AA9FB8B5-55A0-4FDE-BD62-A7C16A1B22E2}"/>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57" name="avatar">
          <a:extLst>
            <a:ext uri="{FF2B5EF4-FFF2-40B4-BE49-F238E27FC236}">
              <a16:creationId xmlns:a16="http://schemas.microsoft.com/office/drawing/2014/main" id="{31784EA2-72B9-4F2A-BFD2-2E7B5981132C}"/>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4004"/>
    <xdr:sp macro="" textlink="">
      <xdr:nvSpPr>
        <xdr:cNvPr id="69558" name="avatar">
          <a:extLst>
            <a:ext uri="{FF2B5EF4-FFF2-40B4-BE49-F238E27FC236}">
              <a16:creationId xmlns:a16="http://schemas.microsoft.com/office/drawing/2014/main" id="{12279E83-CC83-4D88-8269-D177E6E041CA}"/>
            </a:ext>
          </a:extLst>
        </xdr:cNvPr>
        <xdr:cNvSpPr>
          <a:spLocks noChangeAspect="1" noChangeArrowheads="1"/>
        </xdr:cNvSpPr>
      </xdr:nvSpPr>
      <xdr:spPr bwMode="auto">
        <a:xfrm>
          <a:off x="4695825" y="1143000"/>
          <a:ext cx="304800" cy="2940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4004"/>
    <xdr:sp macro="" textlink="">
      <xdr:nvSpPr>
        <xdr:cNvPr id="69559" name="avatar">
          <a:extLst>
            <a:ext uri="{FF2B5EF4-FFF2-40B4-BE49-F238E27FC236}">
              <a16:creationId xmlns:a16="http://schemas.microsoft.com/office/drawing/2014/main" id="{297E6886-CDE4-400A-804F-C66DC0BE89E4}"/>
            </a:ext>
          </a:extLst>
        </xdr:cNvPr>
        <xdr:cNvSpPr>
          <a:spLocks noChangeAspect="1" noChangeArrowheads="1"/>
        </xdr:cNvSpPr>
      </xdr:nvSpPr>
      <xdr:spPr bwMode="auto">
        <a:xfrm>
          <a:off x="0" y="1143000"/>
          <a:ext cx="304800" cy="2940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560" name="avatar">
          <a:extLst>
            <a:ext uri="{FF2B5EF4-FFF2-40B4-BE49-F238E27FC236}">
              <a16:creationId xmlns:a16="http://schemas.microsoft.com/office/drawing/2014/main" id="{96DF531A-EC8E-4265-8A2F-5B05857F1687}"/>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561" name="avatar">
          <a:extLst>
            <a:ext uri="{FF2B5EF4-FFF2-40B4-BE49-F238E27FC236}">
              <a16:creationId xmlns:a16="http://schemas.microsoft.com/office/drawing/2014/main" id="{1EED0208-CF02-4665-BBA6-1DF6920D313E}"/>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62" name="avatar">
          <a:extLst>
            <a:ext uri="{FF2B5EF4-FFF2-40B4-BE49-F238E27FC236}">
              <a16:creationId xmlns:a16="http://schemas.microsoft.com/office/drawing/2014/main" id="{64117589-7B5B-4224-B2E2-5D2EE23B6C14}"/>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4639"/>
    <xdr:sp macro="" textlink="">
      <xdr:nvSpPr>
        <xdr:cNvPr id="69563" name="avatar">
          <a:extLst>
            <a:ext uri="{FF2B5EF4-FFF2-40B4-BE49-F238E27FC236}">
              <a16:creationId xmlns:a16="http://schemas.microsoft.com/office/drawing/2014/main" id="{FBF7B111-E60A-4A17-96D1-9DD52A0E3275}"/>
            </a:ext>
          </a:extLst>
        </xdr:cNvPr>
        <xdr:cNvSpPr>
          <a:spLocks noChangeAspect="1" noChangeArrowheads="1"/>
        </xdr:cNvSpPr>
      </xdr:nvSpPr>
      <xdr:spPr bwMode="auto">
        <a:xfrm>
          <a:off x="0" y="1143000"/>
          <a:ext cx="304800" cy="2946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64" name="avatar">
          <a:extLst>
            <a:ext uri="{FF2B5EF4-FFF2-40B4-BE49-F238E27FC236}">
              <a16:creationId xmlns:a16="http://schemas.microsoft.com/office/drawing/2014/main" id="{33B56CEF-5363-44C4-8C52-44B0C611FE6E}"/>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565" name="avatar">
          <a:extLst>
            <a:ext uri="{FF2B5EF4-FFF2-40B4-BE49-F238E27FC236}">
              <a16:creationId xmlns:a16="http://schemas.microsoft.com/office/drawing/2014/main" id="{3D87ACA2-20FC-4D13-BE96-8036A59E4A98}"/>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66" name="avatar">
          <a:extLst>
            <a:ext uri="{FF2B5EF4-FFF2-40B4-BE49-F238E27FC236}">
              <a16:creationId xmlns:a16="http://schemas.microsoft.com/office/drawing/2014/main" id="{C09A4DD1-81EF-4764-9956-3DEBD50C8D23}"/>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567" name="avatar">
          <a:extLst>
            <a:ext uri="{FF2B5EF4-FFF2-40B4-BE49-F238E27FC236}">
              <a16:creationId xmlns:a16="http://schemas.microsoft.com/office/drawing/2014/main" id="{C4E55BEA-9C87-4FD1-A34D-626987533E81}"/>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568" name="avatar">
          <a:extLst>
            <a:ext uri="{FF2B5EF4-FFF2-40B4-BE49-F238E27FC236}">
              <a16:creationId xmlns:a16="http://schemas.microsoft.com/office/drawing/2014/main" id="{D7953D3F-E1C9-45AC-AA7C-7331A9B22B0A}"/>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569" name="avatar">
          <a:extLst>
            <a:ext uri="{FF2B5EF4-FFF2-40B4-BE49-F238E27FC236}">
              <a16:creationId xmlns:a16="http://schemas.microsoft.com/office/drawing/2014/main" id="{6B40F93E-BA93-4209-BC92-FD6E48B2C854}"/>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70" name="avatar">
          <a:extLst>
            <a:ext uri="{FF2B5EF4-FFF2-40B4-BE49-F238E27FC236}">
              <a16:creationId xmlns:a16="http://schemas.microsoft.com/office/drawing/2014/main" id="{0E48EE90-A703-4D07-9F62-2921B3496DF8}"/>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571" name="avatar">
          <a:extLst>
            <a:ext uri="{FF2B5EF4-FFF2-40B4-BE49-F238E27FC236}">
              <a16:creationId xmlns:a16="http://schemas.microsoft.com/office/drawing/2014/main" id="{7CCAC18C-A558-4662-95CB-40665D1E9166}"/>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72" name="avatar">
          <a:extLst>
            <a:ext uri="{FF2B5EF4-FFF2-40B4-BE49-F238E27FC236}">
              <a16:creationId xmlns:a16="http://schemas.microsoft.com/office/drawing/2014/main" id="{BC0C6F9F-F196-4F80-B8FF-FA0E0C6B585C}"/>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573" name="avatar">
          <a:extLst>
            <a:ext uri="{FF2B5EF4-FFF2-40B4-BE49-F238E27FC236}">
              <a16:creationId xmlns:a16="http://schemas.microsoft.com/office/drawing/2014/main" id="{4E799106-0864-4B8E-9892-6C5814D07A25}"/>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74" name="avatar">
          <a:extLst>
            <a:ext uri="{FF2B5EF4-FFF2-40B4-BE49-F238E27FC236}">
              <a16:creationId xmlns:a16="http://schemas.microsoft.com/office/drawing/2014/main" id="{40998F24-A7CF-4274-9712-5D8D7032894A}"/>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575" name="avatar">
          <a:extLst>
            <a:ext uri="{FF2B5EF4-FFF2-40B4-BE49-F238E27FC236}">
              <a16:creationId xmlns:a16="http://schemas.microsoft.com/office/drawing/2014/main" id="{A42B1C25-07A8-4308-8A61-AA3F7EEDB7EC}"/>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576" name="avatar">
          <a:extLst>
            <a:ext uri="{FF2B5EF4-FFF2-40B4-BE49-F238E27FC236}">
              <a16:creationId xmlns:a16="http://schemas.microsoft.com/office/drawing/2014/main" id="{9E0EF905-2757-4319-8F23-130FAC54BCBA}"/>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577" name="avatar">
          <a:extLst>
            <a:ext uri="{FF2B5EF4-FFF2-40B4-BE49-F238E27FC236}">
              <a16:creationId xmlns:a16="http://schemas.microsoft.com/office/drawing/2014/main" id="{DE9590AC-C52B-46AA-8F63-95E454E6492F}"/>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78" name="avatar">
          <a:extLst>
            <a:ext uri="{FF2B5EF4-FFF2-40B4-BE49-F238E27FC236}">
              <a16:creationId xmlns:a16="http://schemas.microsoft.com/office/drawing/2014/main" id="{589CC29B-15F4-4F0A-990B-D0F4CAAFA0E8}"/>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579" name="avatar">
          <a:extLst>
            <a:ext uri="{FF2B5EF4-FFF2-40B4-BE49-F238E27FC236}">
              <a16:creationId xmlns:a16="http://schemas.microsoft.com/office/drawing/2014/main" id="{4A5C978F-8EA5-4E1D-903F-4952F3B16BCA}"/>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80" name="avatar">
          <a:extLst>
            <a:ext uri="{FF2B5EF4-FFF2-40B4-BE49-F238E27FC236}">
              <a16:creationId xmlns:a16="http://schemas.microsoft.com/office/drawing/2014/main" id="{F1DB91C8-F5D3-4650-A991-4C85B6C17E80}"/>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581" name="avatar">
          <a:extLst>
            <a:ext uri="{FF2B5EF4-FFF2-40B4-BE49-F238E27FC236}">
              <a16:creationId xmlns:a16="http://schemas.microsoft.com/office/drawing/2014/main" id="{3352E4F8-B7C3-416F-9F8E-601EB2C3B8E3}"/>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82" name="avatar">
          <a:extLst>
            <a:ext uri="{FF2B5EF4-FFF2-40B4-BE49-F238E27FC236}">
              <a16:creationId xmlns:a16="http://schemas.microsoft.com/office/drawing/2014/main" id="{36CC7A1F-C684-47F2-8D28-E6E3A40DD281}"/>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583" name="avatar">
          <a:extLst>
            <a:ext uri="{FF2B5EF4-FFF2-40B4-BE49-F238E27FC236}">
              <a16:creationId xmlns:a16="http://schemas.microsoft.com/office/drawing/2014/main" id="{0F1ABA12-6A2F-4615-B2D3-E922554FE0E7}"/>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584" name="avatar">
          <a:extLst>
            <a:ext uri="{FF2B5EF4-FFF2-40B4-BE49-F238E27FC236}">
              <a16:creationId xmlns:a16="http://schemas.microsoft.com/office/drawing/2014/main" id="{4C28A812-C226-40B5-B7D7-C1A5CF4EE7A7}"/>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585" name="avatar">
          <a:extLst>
            <a:ext uri="{FF2B5EF4-FFF2-40B4-BE49-F238E27FC236}">
              <a16:creationId xmlns:a16="http://schemas.microsoft.com/office/drawing/2014/main" id="{686BF40E-8939-408D-B355-31AE753136A4}"/>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86" name="avatar">
          <a:extLst>
            <a:ext uri="{FF2B5EF4-FFF2-40B4-BE49-F238E27FC236}">
              <a16:creationId xmlns:a16="http://schemas.microsoft.com/office/drawing/2014/main" id="{20CF95DA-AD6D-4820-8F5C-DF5A6ACDF945}"/>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587" name="avatar">
          <a:extLst>
            <a:ext uri="{FF2B5EF4-FFF2-40B4-BE49-F238E27FC236}">
              <a16:creationId xmlns:a16="http://schemas.microsoft.com/office/drawing/2014/main" id="{FCC76752-2D05-4BB6-8991-24C70B1479B3}"/>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88" name="avatar">
          <a:extLst>
            <a:ext uri="{FF2B5EF4-FFF2-40B4-BE49-F238E27FC236}">
              <a16:creationId xmlns:a16="http://schemas.microsoft.com/office/drawing/2014/main" id="{105760AE-CCE5-4D9D-8202-70356914DF5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589" name="avatar">
          <a:extLst>
            <a:ext uri="{FF2B5EF4-FFF2-40B4-BE49-F238E27FC236}">
              <a16:creationId xmlns:a16="http://schemas.microsoft.com/office/drawing/2014/main" id="{5BFDCE1C-4FAD-401C-B05A-B57BF50F5C60}"/>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90" name="avatar">
          <a:extLst>
            <a:ext uri="{FF2B5EF4-FFF2-40B4-BE49-F238E27FC236}">
              <a16:creationId xmlns:a16="http://schemas.microsoft.com/office/drawing/2014/main" id="{03CA2E73-0DEB-4E62-9258-E3A8148C756C}"/>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591" name="avatar">
          <a:extLst>
            <a:ext uri="{FF2B5EF4-FFF2-40B4-BE49-F238E27FC236}">
              <a16:creationId xmlns:a16="http://schemas.microsoft.com/office/drawing/2014/main" id="{ABCA5E08-72CE-497B-B2F8-D9A01DE49D40}"/>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592" name="avatar">
          <a:extLst>
            <a:ext uri="{FF2B5EF4-FFF2-40B4-BE49-F238E27FC236}">
              <a16:creationId xmlns:a16="http://schemas.microsoft.com/office/drawing/2014/main" id="{CAD51A98-465C-4A72-A985-B2923633011B}"/>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593" name="avatar">
          <a:extLst>
            <a:ext uri="{FF2B5EF4-FFF2-40B4-BE49-F238E27FC236}">
              <a16:creationId xmlns:a16="http://schemas.microsoft.com/office/drawing/2014/main" id="{39D12CFC-01F6-41B8-8435-C550EC51FEEF}"/>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94" name="avatar">
          <a:extLst>
            <a:ext uri="{FF2B5EF4-FFF2-40B4-BE49-F238E27FC236}">
              <a16:creationId xmlns:a16="http://schemas.microsoft.com/office/drawing/2014/main" id="{3BC1B2FB-02B1-4809-8314-7E222664775C}"/>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595" name="avatar">
          <a:extLst>
            <a:ext uri="{FF2B5EF4-FFF2-40B4-BE49-F238E27FC236}">
              <a16:creationId xmlns:a16="http://schemas.microsoft.com/office/drawing/2014/main" id="{0C81F455-3577-4F56-A108-5AE473980B95}"/>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96" name="avatar">
          <a:extLst>
            <a:ext uri="{FF2B5EF4-FFF2-40B4-BE49-F238E27FC236}">
              <a16:creationId xmlns:a16="http://schemas.microsoft.com/office/drawing/2014/main" id="{872D2B5E-EE5A-44CF-AFA4-486A4031788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597" name="avatar">
          <a:extLst>
            <a:ext uri="{FF2B5EF4-FFF2-40B4-BE49-F238E27FC236}">
              <a16:creationId xmlns:a16="http://schemas.microsoft.com/office/drawing/2014/main" id="{71D2CBFF-6E81-4BB1-92D9-A408C9E34810}"/>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98" name="avatar">
          <a:extLst>
            <a:ext uri="{FF2B5EF4-FFF2-40B4-BE49-F238E27FC236}">
              <a16:creationId xmlns:a16="http://schemas.microsoft.com/office/drawing/2014/main" id="{4DF87105-B005-44D6-A059-1C6A301E1CF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599" name="avatar">
          <a:extLst>
            <a:ext uri="{FF2B5EF4-FFF2-40B4-BE49-F238E27FC236}">
              <a16:creationId xmlns:a16="http://schemas.microsoft.com/office/drawing/2014/main" id="{48FB614B-CF72-4545-A5F3-4757CD075038}"/>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600" name="avatar">
          <a:extLst>
            <a:ext uri="{FF2B5EF4-FFF2-40B4-BE49-F238E27FC236}">
              <a16:creationId xmlns:a16="http://schemas.microsoft.com/office/drawing/2014/main" id="{8A4BE9EB-316C-4BBE-8911-B9EAE5B0A40C}"/>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601" name="avatar">
          <a:extLst>
            <a:ext uri="{FF2B5EF4-FFF2-40B4-BE49-F238E27FC236}">
              <a16:creationId xmlns:a16="http://schemas.microsoft.com/office/drawing/2014/main" id="{434BE4C0-7DF0-413D-BB5E-5744D5F265BF}"/>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02" name="avatar">
          <a:extLst>
            <a:ext uri="{FF2B5EF4-FFF2-40B4-BE49-F238E27FC236}">
              <a16:creationId xmlns:a16="http://schemas.microsoft.com/office/drawing/2014/main" id="{D0E4E23B-9C71-485D-97FB-4E959EF086C3}"/>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603" name="avatar">
          <a:extLst>
            <a:ext uri="{FF2B5EF4-FFF2-40B4-BE49-F238E27FC236}">
              <a16:creationId xmlns:a16="http://schemas.microsoft.com/office/drawing/2014/main" id="{C5052F33-8ED7-4071-A762-956141AEDB2E}"/>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04" name="avatar">
          <a:extLst>
            <a:ext uri="{FF2B5EF4-FFF2-40B4-BE49-F238E27FC236}">
              <a16:creationId xmlns:a16="http://schemas.microsoft.com/office/drawing/2014/main" id="{8A1FAA05-2202-4E81-B7EE-D27F1ED389A2}"/>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605" name="avatar">
          <a:extLst>
            <a:ext uri="{FF2B5EF4-FFF2-40B4-BE49-F238E27FC236}">
              <a16:creationId xmlns:a16="http://schemas.microsoft.com/office/drawing/2014/main" id="{08995AE4-04DC-4BDD-8614-640E2B225EBA}"/>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06" name="avatar">
          <a:extLst>
            <a:ext uri="{FF2B5EF4-FFF2-40B4-BE49-F238E27FC236}">
              <a16:creationId xmlns:a16="http://schemas.microsoft.com/office/drawing/2014/main" id="{28CEBDE9-AB57-44CA-B2B7-5E1FFC02ACCB}"/>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607" name="avatar">
          <a:extLst>
            <a:ext uri="{FF2B5EF4-FFF2-40B4-BE49-F238E27FC236}">
              <a16:creationId xmlns:a16="http://schemas.microsoft.com/office/drawing/2014/main" id="{0364406C-646F-4B73-A4DE-1506CA49E76C}"/>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608" name="avatar">
          <a:extLst>
            <a:ext uri="{FF2B5EF4-FFF2-40B4-BE49-F238E27FC236}">
              <a16:creationId xmlns:a16="http://schemas.microsoft.com/office/drawing/2014/main" id="{D2B7509F-A6D3-4713-977A-AC7A15D1833D}"/>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609" name="avatar">
          <a:extLst>
            <a:ext uri="{FF2B5EF4-FFF2-40B4-BE49-F238E27FC236}">
              <a16:creationId xmlns:a16="http://schemas.microsoft.com/office/drawing/2014/main" id="{BB43431C-8540-419C-A3C0-C8E652057F25}"/>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10" name="avatar">
          <a:extLst>
            <a:ext uri="{FF2B5EF4-FFF2-40B4-BE49-F238E27FC236}">
              <a16:creationId xmlns:a16="http://schemas.microsoft.com/office/drawing/2014/main" id="{8BB41810-FE65-4285-ADE0-26CA45394ADE}"/>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611" name="avatar">
          <a:extLst>
            <a:ext uri="{FF2B5EF4-FFF2-40B4-BE49-F238E27FC236}">
              <a16:creationId xmlns:a16="http://schemas.microsoft.com/office/drawing/2014/main" id="{BDA71153-18AA-457E-8EEC-FC904745F474}"/>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12" name="avatar">
          <a:extLst>
            <a:ext uri="{FF2B5EF4-FFF2-40B4-BE49-F238E27FC236}">
              <a16:creationId xmlns:a16="http://schemas.microsoft.com/office/drawing/2014/main" id="{994F971E-BAAE-48F9-BB10-5E311954EC43}"/>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613" name="avatar">
          <a:extLst>
            <a:ext uri="{FF2B5EF4-FFF2-40B4-BE49-F238E27FC236}">
              <a16:creationId xmlns:a16="http://schemas.microsoft.com/office/drawing/2014/main" id="{417F1012-0990-4A9F-A267-84935F111437}"/>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14" name="avatar">
          <a:extLst>
            <a:ext uri="{FF2B5EF4-FFF2-40B4-BE49-F238E27FC236}">
              <a16:creationId xmlns:a16="http://schemas.microsoft.com/office/drawing/2014/main" id="{870A316A-3C35-4B06-8453-8CD7BF07C278}"/>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615" name="avatar">
          <a:extLst>
            <a:ext uri="{FF2B5EF4-FFF2-40B4-BE49-F238E27FC236}">
              <a16:creationId xmlns:a16="http://schemas.microsoft.com/office/drawing/2014/main" id="{6433E25F-C251-4CF8-9DDD-D2CDBCFEC2DE}"/>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616" name="avatar">
          <a:extLst>
            <a:ext uri="{FF2B5EF4-FFF2-40B4-BE49-F238E27FC236}">
              <a16:creationId xmlns:a16="http://schemas.microsoft.com/office/drawing/2014/main" id="{F8A0DC52-9CC3-4C88-AAB5-522134EEF464}"/>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617" name="avatar">
          <a:extLst>
            <a:ext uri="{FF2B5EF4-FFF2-40B4-BE49-F238E27FC236}">
              <a16:creationId xmlns:a16="http://schemas.microsoft.com/office/drawing/2014/main" id="{B96C0F56-503E-491F-9E10-8E22E61466E2}"/>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18" name="avatar">
          <a:extLst>
            <a:ext uri="{FF2B5EF4-FFF2-40B4-BE49-F238E27FC236}">
              <a16:creationId xmlns:a16="http://schemas.microsoft.com/office/drawing/2014/main" id="{9C4E7DD6-FDD4-48C3-B002-38DB4BE21DB5}"/>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619" name="avatar">
          <a:extLst>
            <a:ext uri="{FF2B5EF4-FFF2-40B4-BE49-F238E27FC236}">
              <a16:creationId xmlns:a16="http://schemas.microsoft.com/office/drawing/2014/main" id="{128180C3-AD9C-4C21-847B-40ED49EAF5BE}"/>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20" name="avatar">
          <a:extLst>
            <a:ext uri="{FF2B5EF4-FFF2-40B4-BE49-F238E27FC236}">
              <a16:creationId xmlns:a16="http://schemas.microsoft.com/office/drawing/2014/main" id="{E01891E8-9087-421E-8307-5A72D29C605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621" name="avatar">
          <a:extLst>
            <a:ext uri="{FF2B5EF4-FFF2-40B4-BE49-F238E27FC236}">
              <a16:creationId xmlns:a16="http://schemas.microsoft.com/office/drawing/2014/main" id="{96ADF4EB-F70F-4CA3-814E-B29D60EE142A}"/>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22" name="avatar">
          <a:extLst>
            <a:ext uri="{FF2B5EF4-FFF2-40B4-BE49-F238E27FC236}">
              <a16:creationId xmlns:a16="http://schemas.microsoft.com/office/drawing/2014/main" id="{E9DD634A-9B43-4471-A05B-535FDCE6C790}"/>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623" name="avatar">
          <a:extLst>
            <a:ext uri="{FF2B5EF4-FFF2-40B4-BE49-F238E27FC236}">
              <a16:creationId xmlns:a16="http://schemas.microsoft.com/office/drawing/2014/main" id="{AFF4205F-D13C-435A-AA34-282E5CDEE772}"/>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624" name="avatar">
          <a:extLst>
            <a:ext uri="{FF2B5EF4-FFF2-40B4-BE49-F238E27FC236}">
              <a16:creationId xmlns:a16="http://schemas.microsoft.com/office/drawing/2014/main" id="{C7E7DBE7-29BD-492D-A27E-6C688ED625E1}"/>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625" name="avatar">
          <a:extLst>
            <a:ext uri="{FF2B5EF4-FFF2-40B4-BE49-F238E27FC236}">
              <a16:creationId xmlns:a16="http://schemas.microsoft.com/office/drawing/2014/main" id="{CB5E3BFB-5CE3-4477-8B88-AAAF406808FA}"/>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26" name="avatar">
          <a:extLst>
            <a:ext uri="{FF2B5EF4-FFF2-40B4-BE49-F238E27FC236}">
              <a16:creationId xmlns:a16="http://schemas.microsoft.com/office/drawing/2014/main" id="{7AD178A7-3BFA-4305-950F-FF711AD609FE}"/>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627" name="avatar">
          <a:extLst>
            <a:ext uri="{FF2B5EF4-FFF2-40B4-BE49-F238E27FC236}">
              <a16:creationId xmlns:a16="http://schemas.microsoft.com/office/drawing/2014/main" id="{87FAEE7E-09D4-41AC-A03F-B80E131046B3}"/>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28" name="avatar">
          <a:extLst>
            <a:ext uri="{FF2B5EF4-FFF2-40B4-BE49-F238E27FC236}">
              <a16:creationId xmlns:a16="http://schemas.microsoft.com/office/drawing/2014/main" id="{EE082B72-93C3-49B1-9A2E-1ABCD98C962A}"/>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629" name="avatar">
          <a:extLst>
            <a:ext uri="{FF2B5EF4-FFF2-40B4-BE49-F238E27FC236}">
              <a16:creationId xmlns:a16="http://schemas.microsoft.com/office/drawing/2014/main" id="{68C337E5-BB36-4DD7-BCB7-67BF528211A3}"/>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30" name="avatar">
          <a:extLst>
            <a:ext uri="{FF2B5EF4-FFF2-40B4-BE49-F238E27FC236}">
              <a16:creationId xmlns:a16="http://schemas.microsoft.com/office/drawing/2014/main" id="{C79AC6A1-D362-4FDB-8499-89F648DF1D40}"/>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631" name="avatar">
          <a:extLst>
            <a:ext uri="{FF2B5EF4-FFF2-40B4-BE49-F238E27FC236}">
              <a16:creationId xmlns:a16="http://schemas.microsoft.com/office/drawing/2014/main" id="{7FB1F6AE-05AE-4E85-A864-F8FC193A143F}"/>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632" name="avatar">
          <a:extLst>
            <a:ext uri="{FF2B5EF4-FFF2-40B4-BE49-F238E27FC236}">
              <a16:creationId xmlns:a16="http://schemas.microsoft.com/office/drawing/2014/main" id="{E95E61E3-8B96-4774-A898-D64ECE878F1B}"/>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633" name="avatar">
          <a:extLst>
            <a:ext uri="{FF2B5EF4-FFF2-40B4-BE49-F238E27FC236}">
              <a16:creationId xmlns:a16="http://schemas.microsoft.com/office/drawing/2014/main" id="{911C8D0D-43A9-450D-A76D-5A8546634E0F}"/>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34" name="avatar">
          <a:extLst>
            <a:ext uri="{FF2B5EF4-FFF2-40B4-BE49-F238E27FC236}">
              <a16:creationId xmlns:a16="http://schemas.microsoft.com/office/drawing/2014/main" id="{1251AF77-38B2-4920-BB9D-BDFB33A6E7AA}"/>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635" name="avatar">
          <a:extLst>
            <a:ext uri="{FF2B5EF4-FFF2-40B4-BE49-F238E27FC236}">
              <a16:creationId xmlns:a16="http://schemas.microsoft.com/office/drawing/2014/main" id="{B8B02CA0-1216-4ED6-A9E0-124E0E96DB1F}"/>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36" name="avatar">
          <a:extLst>
            <a:ext uri="{FF2B5EF4-FFF2-40B4-BE49-F238E27FC236}">
              <a16:creationId xmlns:a16="http://schemas.microsoft.com/office/drawing/2014/main" id="{9365A973-46D9-48D1-B17D-3271C153C47E}"/>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637" name="avatar">
          <a:extLst>
            <a:ext uri="{FF2B5EF4-FFF2-40B4-BE49-F238E27FC236}">
              <a16:creationId xmlns:a16="http://schemas.microsoft.com/office/drawing/2014/main" id="{FEE10A2E-EB9D-4D23-985F-D9C029D09371}"/>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38" name="avatar">
          <a:extLst>
            <a:ext uri="{FF2B5EF4-FFF2-40B4-BE49-F238E27FC236}">
              <a16:creationId xmlns:a16="http://schemas.microsoft.com/office/drawing/2014/main" id="{D9E2ADA7-E0C7-4B1D-B16B-19E62EA7327E}"/>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639" name="avatar">
          <a:extLst>
            <a:ext uri="{FF2B5EF4-FFF2-40B4-BE49-F238E27FC236}">
              <a16:creationId xmlns:a16="http://schemas.microsoft.com/office/drawing/2014/main" id="{F6FFDACC-CBC7-4F41-AABF-63235B7C5040}"/>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640" name="avatar">
          <a:extLst>
            <a:ext uri="{FF2B5EF4-FFF2-40B4-BE49-F238E27FC236}">
              <a16:creationId xmlns:a16="http://schemas.microsoft.com/office/drawing/2014/main" id="{F74B159F-9BAE-42B1-9190-5F09CE3950A8}"/>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641" name="avatar">
          <a:extLst>
            <a:ext uri="{FF2B5EF4-FFF2-40B4-BE49-F238E27FC236}">
              <a16:creationId xmlns:a16="http://schemas.microsoft.com/office/drawing/2014/main" id="{EC3203E9-D984-4BF4-BA44-7B7FA383572C}"/>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42" name="avatar">
          <a:extLst>
            <a:ext uri="{FF2B5EF4-FFF2-40B4-BE49-F238E27FC236}">
              <a16:creationId xmlns:a16="http://schemas.microsoft.com/office/drawing/2014/main" id="{5016F148-0AB1-4544-8F5E-08D9B1161F02}"/>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643" name="avatar">
          <a:extLst>
            <a:ext uri="{FF2B5EF4-FFF2-40B4-BE49-F238E27FC236}">
              <a16:creationId xmlns:a16="http://schemas.microsoft.com/office/drawing/2014/main" id="{CAB79BA3-EE8B-4A38-85AD-D6DE250399AC}"/>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44" name="avatar">
          <a:extLst>
            <a:ext uri="{FF2B5EF4-FFF2-40B4-BE49-F238E27FC236}">
              <a16:creationId xmlns:a16="http://schemas.microsoft.com/office/drawing/2014/main" id="{95F43FEC-3209-4443-BBB5-882C5B7BC0A5}"/>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645" name="avatar">
          <a:extLst>
            <a:ext uri="{FF2B5EF4-FFF2-40B4-BE49-F238E27FC236}">
              <a16:creationId xmlns:a16="http://schemas.microsoft.com/office/drawing/2014/main" id="{256A516D-0684-482A-8337-BBC77E8FCE29}"/>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46" name="avatar">
          <a:extLst>
            <a:ext uri="{FF2B5EF4-FFF2-40B4-BE49-F238E27FC236}">
              <a16:creationId xmlns:a16="http://schemas.microsoft.com/office/drawing/2014/main" id="{2B9908EA-C477-4454-9994-82788C70AB0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647" name="avatar">
          <a:extLst>
            <a:ext uri="{FF2B5EF4-FFF2-40B4-BE49-F238E27FC236}">
              <a16:creationId xmlns:a16="http://schemas.microsoft.com/office/drawing/2014/main" id="{D8921943-8799-4BF9-B85F-781B036916C9}"/>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648" name="avatar">
          <a:extLst>
            <a:ext uri="{FF2B5EF4-FFF2-40B4-BE49-F238E27FC236}">
              <a16:creationId xmlns:a16="http://schemas.microsoft.com/office/drawing/2014/main" id="{4C06F587-5B89-4360-B9FC-079435023EE2}"/>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649" name="avatar">
          <a:extLst>
            <a:ext uri="{FF2B5EF4-FFF2-40B4-BE49-F238E27FC236}">
              <a16:creationId xmlns:a16="http://schemas.microsoft.com/office/drawing/2014/main" id="{14DEB756-8681-4F8C-A111-D9A69CFB9F4C}"/>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50" name="avatar">
          <a:extLst>
            <a:ext uri="{FF2B5EF4-FFF2-40B4-BE49-F238E27FC236}">
              <a16:creationId xmlns:a16="http://schemas.microsoft.com/office/drawing/2014/main" id="{4C33B57D-7F5F-4E4D-A598-BB0A3BCF9AE5}"/>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651" name="avatar">
          <a:extLst>
            <a:ext uri="{FF2B5EF4-FFF2-40B4-BE49-F238E27FC236}">
              <a16:creationId xmlns:a16="http://schemas.microsoft.com/office/drawing/2014/main" id="{2798C606-6B20-408E-87C5-58EEA282F38F}"/>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52" name="avatar">
          <a:extLst>
            <a:ext uri="{FF2B5EF4-FFF2-40B4-BE49-F238E27FC236}">
              <a16:creationId xmlns:a16="http://schemas.microsoft.com/office/drawing/2014/main" id="{B46F1189-B3E0-4EB2-A087-472A8A337425}"/>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653" name="avatar">
          <a:extLst>
            <a:ext uri="{FF2B5EF4-FFF2-40B4-BE49-F238E27FC236}">
              <a16:creationId xmlns:a16="http://schemas.microsoft.com/office/drawing/2014/main" id="{EEC858D8-EADE-434C-B554-B9030BACF5A3}"/>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54" name="avatar">
          <a:extLst>
            <a:ext uri="{FF2B5EF4-FFF2-40B4-BE49-F238E27FC236}">
              <a16:creationId xmlns:a16="http://schemas.microsoft.com/office/drawing/2014/main" id="{4F10E54C-91CC-4A00-B028-A7CD1E8A836E}"/>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655" name="avatar">
          <a:extLst>
            <a:ext uri="{FF2B5EF4-FFF2-40B4-BE49-F238E27FC236}">
              <a16:creationId xmlns:a16="http://schemas.microsoft.com/office/drawing/2014/main" id="{ECEC3ECA-0768-4CB5-B3B7-FFCF477D8CB2}"/>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656" name="avatar">
          <a:extLst>
            <a:ext uri="{FF2B5EF4-FFF2-40B4-BE49-F238E27FC236}">
              <a16:creationId xmlns:a16="http://schemas.microsoft.com/office/drawing/2014/main" id="{4574575E-A047-4DA7-8AEE-3421434B3731}"/>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657" name="avatar">
          <a:extLst>
            <a:ext uri="{FF2B5EF4-FFF2-40B4-BE49-F238E27FC236}">
              <a16:creationId xmlns:a16="http://schemas.microsoft.com/office/drawing/2014/main" id="{10354823-594F-4EEC-80B6-C9F1C43C9740}"/>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58" name="avatar">
          <a:extLst>
            <a:ext uri="{FF2B5EF4-FFF2-40B4-BE49-F238E27FC236}">
              <a16:creationId xmlns:a16="http://schemas.microsoft.com/office/drawing/2014/main" id="{E3AE671A-66B4-42EF-8EB5-486C30BF57B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659" name="avatar">
          <a:extLst>
            <a:ext uri="{FF2B5EF4-FFF2-40B4-BE49-F238E27FC236}">
              <a16:creationId xmlns:a16="http://schemas.microsoft.com/office/drawing/2014/main" id="{B22BB627-D5D9-4609-BBC1-2EFFC55D64C5}"/>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60" name="avatar">
          <a:extLst>
            <a:ext uri="{FF2B5EF4-FFF2-40B4-BE49-F238E27FC236}">
              <a16:creationId xmlns:a16="http://schemas.microsoft.com/office/drawing/2014/main" id="{B0E061AB-5323-494E-A9E4-BBC4B41DC85D}"/>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661" name="avatar">
          <a:extLst>
            <a:ext uri="{FF2B5EF4-FFF2-40B4-BE49-F238E27FC236}">
              <a16:creationId xmlns:a16="http://schemas.microsoft.com/office/drawing/2014/main" id="{DFD23955-6C35-47C8-B6E6-7883BA49B278}"/>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62" name="avatar">
          <a:extLst>
            <a:ext uri="{FF2B5EF4-FFF2-40B4-BE49-F238E27FC236}">
              <a16:creationId xmlns:a16="http://schemas.microsoft.com/office/drawing/2014/main" id="{0C3CFAA0-E173-4A1B-9047-42F5A0FA0E20}"/>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663" name="avatar">
          <a:extLst>
            <a:ext uri="{FF2B5EF4-FFF2-40B4-BE49-F238E27FC236}">
              <a16:creationId xmlns:a16="http://schemas.microsoft.com/office/drawing/2014/main" id="{EA0F92EE-7CC8-4BB9-B82C-2AF4CB140928}"/>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664" name="avatar">
          <a:extLst>
            <a:ext uri="{FF2B5EF4-FFF2-40B4-BE49-F238E27FC236}">
              <a16:creationId xmlns:a16="http://schemas.microsoft.com/office/drawing/2014/main" id="{4DF7877D-0F37-4E08-8C17-7182CDC44797}"/>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665" name="avatar">
          <a:extLst>
            <a:ext uri="{FF2B5EF4-FFF2-40B4-BE49-F238E27FC236}">
              <a16:creationId xmlns:a16="http://schemas.microsoft.com/office/drawing/2014/main" id="{31DFB424-E09A-4A47-A0C0-FFC319A46921}"/>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66" name="avatar">
          <a:extLst>
            <a:ext uri="{FF2B5EF4-FFF2-40B4-BE49-F238E27FC236}">
              <a16:creationId xmlns:a16="http://schemas.microsoft.com/office/drawing/2014/main" id="{A778F46A-E8E5-4D46-8273-F94B7EFA50E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667" name="avatar">
          <a:extLst>
            <a:ext uri="{FF2B5EF4-FFF2-40B4-BE49-F238E27FC236}">
              <a16:creationId xmlns:a16="http://schemas.microsoft.com/office/drawing/2014/main" id="{4E2CB4B4-7950-403F-BFAB-DCAFC7C6EF09}"/>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68" name="avatar">
          <a:extLst>
            <a:ext uri="{FF2B5EF4-FFF2-40B4-BE49-F238E27FC236}">
              <a16:creationId xmlns:a16="http://schemas.microsoft.com/office/drawing/2014/main" id="{6C9EAA59-911E-4BD1-B83E-8086A6D75D50}"/>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669" name="avatar">
          <a:extLst>
            <a:ext uri="{FF2B5EF4-FFF2-40B4-BE49-F238E27FC236}">
              <a16:creationId xmlns:a16="http://schemas.microsoft.com/office/drawing/2014/main" id="{F8BB1175-A71C-47D6-9968-3C12CEE729FC}"/>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70" name="avatar">
          <a:extLst>
            <a:ext uri="{FF2B5EF4-FFF2-40B4-BE49-F238E27FC236}">
              <a16:creationId xmlns:a16="http://schemas.microsoft.com/office/drawing/2014/main" id="{49E6E879-6792-47AC-94B5-86B4352A28E2}"/>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671" name="avatar">
          <a:extLst>
            <a:ext uri="{FF2B5EF4-FFF2-40B4-BE49-F238E27FC236}">
              <a16:creationId xmlns:a16="http://schemas.microsoft.com/office/drawing/2014/main" id="{B2D05B39-3FE4-4934-834A-87151E38109F}"/>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672" name="avatar">
          <a:extLst>
            <a:ext uri="{FF2B5EF4-FFF2-40B4-BE49-F238E27FC236}">
              <a16:creationId xmlns:a16="http://schemas.microsoft.com/office/drawing/2014/main" id="{570A0FDE-20BC-4A0F-BD17-93FB8C5C0DB1}"/>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673" name="avatar">
          <a:extLst>
            <a:ext uri="{FF2B5EF4-FFF2-40B4-BE49-F238E27FC236}">
              <a16:creationId xmlns:a16="http://schemas.microsoft.com/office/drawing/2014/main" id="{476915A1-9338-414B-8053-5E37784F4C76}"/>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74" name="avatar">
          <a:extLst>
            <a:ext uri="{FF2B5EF4-FFF2-40B4-BE49-F238E27FC236}">
              <a16:creationId xmlns:a16="http://schemas.microsoft.com/office/drawing/2014/main" id="{8F3B58C9-AF27-4D66-A4A2-4974436821A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675" name="avatar">
          <a:extLst>
            <a:ext uri="{FF2B5EF4-FFF2-40B4-BE49-F238E27FC236}">
              <a16:creationId xmlns:a16="http://schemas.microsoft.com/office/drawing/2014/main" id="{1D4EDC49-A584-4C02-AE4A-A4C86CB7A7AF}"/>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76" name="avatar">
          <a:extLst>
            <a:ext uri="{FF2B5EF4-FFF2-40B4-BE49-F238E27FC236}">
              <a16:creationId xmlns:a16="http://schemas.microsoft.com/office/drawing/2014/main" id="{E69A3F0C-8563-4E96-ABFF-E4D76AEE660E}"/>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677" name="avatar">
          <a:extLst>
            <a:ext uri="{FF2B5EF4-FFF2-40B4-BE49-F238E27FC236}">
              <a16:creationId xmlns:a16="http://schemas.microsoft.com/office/drawing/2014/main" id="{B25008F2-8AFB-41B9-B9C4-6DD2860F326D}"/>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78" name="avatar">
          <a:extLst>
            <a:ext uri="{FF2B5EF4-FFF2-40B4-BE49-F238E27FC236}">
              <a16:creationId xmlns:a16="http://schemas.microsoft.com/office/drawing/2014/main" id="{73D913C4-483F-4A13-BC9F-2A3EB6A43232}"/>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679" name="avatar">
          <a:extLst>
            <a:ext uri="{FF2B5EF4-FFF2-40B4-BE49-F238E27FC236}">
              <a16:creationId xmlns:a16="http://schemas.microsoft.com/office/drawing/2014/main" id="{B1AE43AC-1F4C-48D0-8B44-A91C237CA04B}"/>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680" name="avatar">
          <a:extLst>
            <a:ext uri="{FF2B5EF4-FFF2-40B4-BE49-F238E27FC236}">
              <a16:creationId xmlns:a16="http://schemas.microsoft.com/office/drawing/2014/main" id="{F8425C0A-522C-481F-B680-DA19053D1213}"/>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681" name="avatar">
          <a:extLst>
            <a:ext uri="{FF2B5EF4-FFF2-40B4-BE49-F238E27FC236}">
              <a16:creationId xmlns:a16="http://schemas.microsoft.com/office/drawing/2014/main" id="{D44C01FA-7E19-4E63-A1D9-53134CA129CD}"/>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82" name="avatar">
          <a:extLst>
            <a:ext uri="{FF2B5EF4-FFF2-40B4-BE49-F238E27FC236}">
              <a16:creationId xmlns:a16="http://schemas.microsoft.com/office/drawing/2014/main" id="{E8288853-0E78-40E9-834E-CD6C2A700BBB}"/>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683" name="avatar">
          <a:extLst>
            <a:ext uri="{FF2B5EF4-FFF2-40B4-BE49-F238E27FC236}">
              <a16:creationId xmlns:a16="http://schemas.microsoft.com/office/drawing/2014/main" id="{49718725-1A1B-4D96-87F8-678917E5767F}"/>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84" name="avatar">
          <a:extLst>
            <a:ext uri="{FF2B5EF4-FFF2-40B4-BE49-F238E27FC236}">
              <a16:creationId xmlns:a16="http://schemas.microsoft.com/office/drawing/2014/main" id="{84F49BB6-2766-4150-943B-D52D1238BBA2}"/>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685" name="avatar">
          <a:extLst>
            <a:ext uri="{FF2B5EF4-FFF2-40B4-BE49-F238E27FC236}">
              <a16:creationId xmlns:a16="http://schemas.microsoft.com/office/drawing/2014/main" id="{8E84DD8B-4637-4C10-AC30-321617C1AB80}"/>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86" name="avatar">
          <a:extLst>
            <a:ext uri="{FF2B5EF4-FFF2-40B4-BE49-F238E27FC236}">
              <a16:creationId xmlns:a16="http://schemas.microsoft.com/office/drawing/2014/main" id="{4C4DA1D6-3D33-4E9C-B6CB-06D0F3FEB34E}"/>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687" name="avatar">
          <a:extLst>
            <a:ext uri="{FF2B5EF4-FFF2-40B4-BE49-F238E27FC236}">
              <a16:creationId xmlns:a16="http://schemas.microsoft.com/office/drawing/2014/main" id="{F4C8279E-438A-478C-B9ED-2128095B6181}"/>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688" name="avatar">
          <a:extLst>
            <a:ext uri="{FF2B5EF4-FFF2-40B4-BE49-F238E27FC236}">
              <a16:creationId xmlns:a16="http://schemas.microsoft.com/office/drawing/2014/main" id="{CD25E1C7-2954-4A52-A8F5-764BB6FDA356}"/>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689" name="avatar">
          <a:extLst>
            <a:ext uri="{FF2B5EF4-FFF2-40B4-BE49-F238E27FC236}">
              <a16:creationId xmlns:a16="http://schemas.microsoft.com/office/drawing/2014/main" id="{FA98A4E4-A0C9-4DCA-ACB2-E19880E0E5D7}"/>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90" name="avatar">
          <a:extLst>
            <a:ext uri="{FF2B5EF4-FFF2-40B4-BE49-F238E27FC236}">
              <a16:creationId xmlns:a16="http://schemas.microsoft.com/office/drawing/2014/main" id="{A6B9239F-84CE-4B77-8824-3142F61A1B58}"/>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691" name="avatar">
          <a:extLst>
            <a:ext uri="{FF2B5EF4-FFF2-40B4-BE49-F238E27FC236}">
              <a16:creationId xmlns:a16="http://schemas.microsoft.com/office/drawing/2014/main" id="{08335518-CBB4-4FA3-8F20-4CF11FCA2BC0}"/>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92" name="avatar">
          <a:extLst>
            <a:ext uri="{FF2B5EF4-FFF2-40B4-BE49-F238E27FC236}">
              <a16:creationId xmlns:a16="http://schemas.microsoft.com/office/drawing/2014/main" id="{73CE16B7-EA24-4595-B121-4398B3F776B0}"/>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693" name="avatar">
          <a:extLst>
            <a:ext uri="{FF2B5EF4-FFF2-40B4-BE49-F238E27FC236}">
              <a16:creationId xmlns:a16="http://schemas.microsoft.com/office/drawing/2014/main" id="{2BFA7C77-6CA5-4DCA-8BF1-A046BEF83EDC}"/>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94" name="avatar">
          <a:extLst>
            <a:ext uri="{FF2B5EF4-FFF2-40B4-BE49-F238E27FC236}">
              <a16:creationId xmlns:a16="http://schemas.microsoft.com/office/drawing/2014/main" id="{95A23759-19A7-4405-B189-99A2B2650E4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695" name="avatar">
          <a:extLst>
            <a:ext uri="{FF2B5EF4-FFF2-40B4-BE49-F238E27FC236}">
              <a16:creationId xmlns:a16="http://schemas.microsoft.com/office/drawing/2014/main" id="{B6FEB425-F863-4E50-9C72-C8EAEBD84235}"/>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696" name="avatar">
          <a:extLst>
            <a:ext uri="{FF2B5EF4-FFF2-40B4-BE49-F238E27FC236}">
              <a16:creationId xmlns:a16="http://schemas.microsoft.com/office/drawing/2014/main" id="{14DFEFCF-A9BA-4CD8-848B-00C18785FA8D}"/>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697" name="avatar">
          <a:extLst>
            <a:ext uri="{FF2B5EF4-FFF2-40B4-BE49-F238E27FC236}">
              <a16:creationId xmlns:a16="http://schemas.microsoft.com/office/drawing/2014/main" id="{3EE27047-9C81-4DD4-8192-B4A792D3F687}"/>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98" name="avatar">
          <a:extLst>
            <a:ext uri="{FF2B5EF4-FFF2-40B4-BE49-F238E27FC236}">
              <a16:creationId xmlns:a16="http://schemas.microsoft.com/office/drawing/2014/main" id="{58AF81C9-13A7-48E7-869D-130870F3A622}"/>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699" name="avatar">
          <a:extLst>
            <a:ext uri="{FF2B5EF4-FFF2-40B4-BE49-F238E27FC236}">
              <a16:creationId xmlns:a16="http://schemas.microsoft.com/office/drawing/2014/main" id="{DAC15357-423A-4CF1-8A0A-6B44CD47BB21}"/>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00" name="avatar">
          <a:extLst>
            <a:ext uri="{FF2B5EF4-FFF2-40B4-BE49-F238E27FC236}">
              <a16:creationId xmlns:a16="http://schemas.microsoft.com/office/drawing/2014/main" id="{856266C8-FC0E-4112-9F54-6DC0EA2F923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701" name="avatar">
          <a:extLst>
            <a:ext uri="{FF2B5EF4-FFF2-40B4-BE49-F238E27FC236}">
              <a16:creationId xmlns:a16="http://schemas.microsoft.com/office/drawing/2014/main" id="{003298DA-0C22-4A46-91E3-1FBC57F147E2}"/>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02" name="avatar">
          <a:extLst>
            <a:ext uri="{FF2B5EF4-FFF2-40B4-BE49-F238E27FC236}">
              <a16:creationId xmlns:a16="http://schemas.microsoft.com/office/drawing/2014/main" id="{CE1AC15A-FD58-4594-86C9-830D8D21D9D5}"/>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703" name="avatar">
          <a:extLst>
            <a:ext uri="{FF2B5EF4-FFF2-40B4-BE49-F238E27FC236}">
              <a16:creationId xmlns:a16="http://schemas.microsoft.com/office/drawing/2014/main" id="{37CE10F8-E48A-4757-B7CD-68021376E2AA}"/>
            </a:ext>
          </a:extLst>
        </xdr:cNvPr>
        <xdr:cNvSpPr>
          <a:spLocks noChangeAspect="1" noChangeArrowheads="1"/>
        </xdr:cNvSpPr>
      </xdr:nvSpPr>
      <xdr:spPr bwMode="auto">
        <a:xfrm>
          <a:off x="0" y="11430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704" name="avatar">
          <a:extLst>
            <a:ext uri="{FF2B5EF4-FFF2-40B4-BE49-F238E27FC236}">
              <a16:creationId xmlns:a16="http://schemas.microsoft.com/office/drawing/2014/main" id="{F7022980-F185-47A0-B833-8AAA745918CD}"/>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705" name="avatar">
          <a:extLst>
            <a:ext uri="{FF2B5EF4-FFF2-40B4-BE49-F238E27FC236}">
              <a16:creationId xmlns:a16="http://schemas.microsoft.com/office/drawing/2014/main" id="{E27D51D4-E1E6-48C5-B065-2F59E5F31C67}"/>
            </a:ext>
          </a:extLst>
        </xdr:cNvPr>
        <xdr:cNvSpPr>
          <a:spLocks noChangeAspect="1" noChangeArrowheads="1"/>
        </xdr:cNvSpPr>
      </xdr:nvSpPr>
      <xdr:spPr bwMode="auto">
        <a:xfrm>
          <a:off x="0" y="11430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06" name="avatar">
          <a:extLst>
            <a:ext uri="{FF2B5EF4-FFF2-40B4-BE49-F238E27FC236}">
              <a16:creationId xmlns:a16="http://schemas.microsoft.com/office/drawing/2014/main" id="{01393652-A23A-49F9-B00C-9727D97318BE}"/>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707" name="avatar">
          <a:extLst>
            <a:ext uri="{FF2B5EF4-FFF2-40B4-BE49-F238E27FC236}">
              <a16:creationId xmlns:a16="http://schemas.microsoft.com/office/drawing/2014/main" id="{0067D9B9-8B39-4096-A7F0-DA6097A54460}"/>
            </a:ext>
          </a:extLst>
        </xdr:cNvPr>
        <xdr:cNvSpPr>
          <a:spLocks noChangeAspect="1" noChangeArrowheads="1"/>
        </xdr:cNvSpPr>
      </xdr:nvSpPr>
      <xdr:spPr bwMode="auto">
        <a:xfrm>
          <a:off x="0" y="11430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08" name="avatar">
          <a:extLst>
            <a:ext uri="{FF2B5EF4-FFF2-40B4-BE49-F238E27FC236}">
              <a16:creationId xmlns:a16="http://schemas.microsoft.com/office/drawing/2014/main" id="{9BD4D74E-38E9-4516-8B0E-9140382E4041}"/>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11150"/>
    <xdr:sp macro="" textlink="">
      <xdr:nvSpPr>
        <xdr:cNvPr id="69709" name="avatar">
          <a:extLst>
            <a:ext uri="{FF2B5EF4-FFF2-40B4-BE49-F238E27FC236}">
              <a16:creationId xmlns:a16="http://schemas.microsoft.com/office/drawing/2014/main" id="{EBD62E93-97CE-48C1-9EAA-C6B4C1C175A1}"/>
            </a:ext>
          </a:extLst>
        </xdr:cNvPr>
        <xdr:cNvSpPr>
          <a:spLocks noChangeAspect="1" noChangeArrowheads="1"/>
        </xdr:cNvSpPr>
      </xdr:nvSpPr>
      <xdr:spPr bwMode="auto">
        <a:xfrm>
          <a:off x="4476750" y="116205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9244"/>
    <xdr:sp macro="" textlink="">
      <xdr:nvSpPr>
        <xdr:cNvPr id="69710" name="avatar">
          <a:extLst>
            <a:ext uri="{FF2B5EF4-FFF2-40B4-BE49-F238E27FC236}">
              <a16:creationId xmlns:a16="http://schemas.microsoft.com/office/drawing/2014/main" id="{5FC3F2C0-A09E-4DF6-B44C-EE09F5CCC26F}"/>
            </a:ext>
          </a:extLst>
        </xdr:cNvPr>
        <xdr:cNvSpPr>
          <a:spLocks noChangeAspect="1" noChangeArrowheads="1"/>
        </xdr:cNvSpPr>
      </xdr:nvSpPr>
      <xdr:spPr bwMode="auto">
        <a:xfrm>
          <a:off x="0" y="1162050"/>
          <a:ext cx="304800" cy="30352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11" name="avatar">
          <a:extLst>
            <a:ext uri="{FF2B5EF4-FFF2-40B4-BE49-F238E27FC236}">
              <a16:creationId xmlns:a16="http://schemas.microsoft.com/office/drawing/2014/main" id="{CD9D0DA3-7965-4DC6-AFED-0F019EF02A44}"/>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08609"/>
    <xdr:sp macro="" textlink="">
      <xdr:nvSpPr>
        <xdr:cNvPr id="69712" name="avatar">
          <a:extLst>
            <a:ext uri="{FF2B5EF4-FFF2-40B4-BE49-F238E27FC236}">
              <a16:creationId xmlns:a16="http://schemas.microsoft.com/office/drawing/2014/main" id="{3F3F4821-80E3-4655-AAE0-AE2999F45340}"/>
            </a:ext>
          </a:extLst>
        </xdr:cNvPr>
        <xdr:cNvSpPr>
          <a:spLocks noChangeAspect="1" noChangeArrowheads="1"/>
        </xdr:cNvSpPr>
      </xdr:nvSpPr>
      <xdr:spPr bwMode="auto">
        <a:xfrm>
          <a:off x="4476750" y="116205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8609"/>
    <xdr:sp macro="" textlink="">
      <xdr:nvSpPr>
        <xdr:cNvPr id="69713" name="avatar">
          <a:extLst>
            <a:ext uri="{FF2B5EF4-FFF2-40B4-BE49-F238E27FC236}">
              <a16:creationId xmlns:a16="http://schemas.microsoft.com/office/drawing/2014/main" id="{A8A15103-0D7F-4216-936E-0F0D9FC94903}"/>
            </a:ext>
          </a:extLst>
        </xdr:cNvPr>
        <xdr:cNvSpPr>
          <a:spLocks noChangeAspect="1" noChangeArrowheads="1"/>
        </xdr:cNvSpPr>
      </xdr:nvSpPr>
      <xdr:spPr bwMode="auto">
        <a:xfrm>
          <a:off x="0" y="116205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5274"/>
    <xdr:sp macro="" textlink="">
      <xdr:nvSpPr>
        <xdr:cNvPr id="69714" name="avatar">
          <a:extLst>
            <a:ext uri="{FF2B5EF4-FFF2-40B4-BE49-F238E27FC236}">
              <a16:creationId xmlns:a16="http://schemas.microsoft.com/office/drawing/2014/main" id="{55512D98-67D1-4A3E-A5AE-B34C6EBD8CD6}"/>
            </a:ext>
          </a:extLst>
        </xdr:cNvPr>
        <xdr:cNvSpPr>
          <a:spLocks noChangeAspect="1" noChangeArrowheads="1"/>
        </xdr:cNvSpPr>
      </xdr:nvSpPr>
      <xdr:spPr bwMode="auto">
        <a:xfrm>
          <a:off x="447675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715" name="avatar">
          <a:extLst>
            <a:ext uri="{FF2B5EF4-FFF2-40B4-BE49-F238E27FC236}">
              <a16:creationId xmlns:a16="http://schemas.microsoft.com/office/drawing/2014/main" id="{FDB83871-6D46-4E42-A144-4B1FB87D9A00}"/>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13718"/>
    <xdr:sp macro="" textlink="">
      <xdr:nvSpPr>
        <xdr:cNvPr id="69716" name="avatar">
          <a:extLst>
            <a:ext uri="{FF2B5EF4-FFF2-40B4-BE49-F238E27FC236}">
              <a16:creationId xmlns:a16="http://schemas.microsoft.com/office/drawing/2014/main" id="{0C363FDA-DEAE-4E17-9484-9CAE900988FF}"/>
            </a:ext>
          </a:extLst>
        </xdr:cNvPr>
        <xdr:cNvSpPr>
          <a:spLocks noChangeAspect="1" noChangeArrowheads="1"/>
        </xdr:cNvSpPr>
      </xdr:nvSpPr>
      <xdr:spPr bwMode="auto">
        <a:xfrm>
          <a:off x="4476750" y="1162050"/>
          <a:ext cx="304800" cy="31371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9244"/>
    <xdr:sp macro="" textlink="">
      <xdr:nvSpPr>
        <xdr:cNvPr id="69717" name="avatar">
          <a:extLst>
            <a:ext uri="{FF2B5EF4-FFF2-40B4-BE49-F238E27FC236}">
              <a16:creationId xmlns:a16="http://schemas.microsoft.com/office/drawing/2014/main" id="{3EE44E37-D8D4-4C24-876F-101999737402}"/>
            </a:ext>
          </a:extLst>
        </xdr:cNvPr>
        <xdr:cNvSpPr>
          <a:spLocks noChangeAspect="1" noChangeArrowheads="1"/>
        </xdr:cNvSpPr>
      </xdr:nvSpPr>
      <xdr:spPr bwMode="auto">
        <a:xfrm>
          <a:off x="0" y="1162050"/>
          <a:ext cx="304800" cy="30352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18" name="avatar">
          <a:extLst>
            <a:ext uri="{FF2B5EF4-FFF2-40B4-BE49-F238E27FC236}">
              <a16:creationId xmlns:a16="http://schemas.microsoft.com/office/drawing/2014/main" id="{7712B562-F8BB-4E46-8789-5BAD73866EF9}"/>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23850"/>
    <xdr:sp macro="" textlink="">
      <xdr:nvSpPr>
        <xdr:cNvPr id="69719" name="avatar">
          <a:extLst>
            <a:ext uri="{FF2B5EF4-FFF2-40B4-BE49-F238E27FC236}">
              <a16:creationId xmlns:a16="http://schemas.microsoft.com/office/drawing/2014/main" id="{70E6BA66-8CCD-4543-9F35-686E786E84FC}"/>
            </a:ext>
          </a:extLst>
        </xdr:cNvPr>
        <xdr:cNvSpPr>
          <a:spLocks noChangeAspect="1" noChangeArrowheads="1"/>
        </xdr:cNvSpPr>
      </xdr:nvSpPr>
      <xdr:spPr bwMode="auto">
        <a:xfrm>
          <a:off x="4476750" y="1162050"/>
          <a:ext cx="304800" cy="3238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9244"/>
    <xdr:sp macro="" textlink="">
      <xdr:nvSpPr>
        <xdr:cNvPr id="69720" name="avatar">
          <a:extLst>
            <a:ext uri="{FF2B5EF4-FFF2-40B4-BE49-F238E27FC236}">
              <a16:creationId xmlns:a16="http://schemas.microsoft.com/office/drawing/2014/main" id="{2CDBBFF1-E92F-4FD6-9CEC-433EA3AAB236}"/>
            </a:ext>
          </a:extLst>
        </xdr:cNvPr>
        <xdr:cNvSpPr>
          <a:spLocks noChangeAspect="1" noChangeArrowheads="1"/>
        </xdr:cNvSpPr>
      </xdr:nvSpPr>
      <xdr:spPr bwMode="auto">
        <a:xfrm>
          <a:off x="0" y="1162050"/>
          <a:ext cx="304800" cy="30352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21" name="avatar">
          <a:extLst>
            <a:ext uri="{FF2B5EF4-FFF2-40B4-BE49-F238E27FC236}">
              <a16:creationId xmlns:a16="http://schemas.microsoft.com/office/drawing/2014/main" id="{6BC0902C-D912-497B-BB65-07DF387121F7}"/>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722" name="avatar">
          <a:extLst>
            <a:ext uri="{FF2B5EF4-FFF2-40B4-BE49-F238E27FC236}">
              <a16:creationId xmlns:a16="http://schemas.microsoft.com/office/drawing/2014/main" id="{F04836EF-F617-4880-A2FD-28DEBFD0AB59}"/>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23" name="avatar">
          <a:extLst>
            <a:ext uri="{FF2B5EF4-FFF2-40B4-BE49-F238E27FC236}">
              <a16:creationId xmlns:a16="http://schemas.microsoft.com/office/drawing/2014/main" id="{CEF40219-1BE0-4ECB-8B6B-A58FB417152A}"/>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724" name="avatar">
          <a:extLst>
            <a:ext uri="{FF2B5EF4-FFF2-40B4-BE49-F238E27FC236}">
              <a16:creationId xmlns:a16="http://schemas.microsoft.com/office/drawing/2014/main" id="{DA7F3BF9-E986-47B4-990E-9DE49BBC5B95}"/>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725" name="avatar">
          <a:extLst>
            <a:ext uri="{FF2B5EF4-FFF2-40B4-BE49-F238E27FC236}">
              <a16:creationId xmlns:a16="http://schemas.microsoft.com/office/drawing/2014/main" id="{9B87344A-1BD5-46D6-A9B6-A66B0C63DAA0}"/>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726" name="avatar">
          <a:extLst>
            <a:ext uri="{FF2B5EF4-FFF2-40B4-BE49-F238E27FC236}">
              <a16:creationId xmlns:a16="http://schemas.microsoft.com/office/drawing/2014/main" id="{029AE1A8-F27B-4A05-B305-04D3AFF27CF7}"/>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27" name="avatar">
          <a:extLst>
            <a:ext uri="{FF2B5EF4-FFF2-40B4-BE49-F238E27FC236}">
              <a16:creationId xmlns:a16="http://schemas.microsoft.com/office/drawing/2014/main" id="{1BCD20F6-877A-41A5-80E1-6EA9B8886AFC}"/>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728" name="avatar">
          <a:extLst>
            <a:ext uri="{FF2B5EF4-FFF2-40B4-BE49-F238E27FC236}">
              <a16:creationId xmlns:a16="http://schemas.microsoft.com/office/drawing/2014/main" id="{A1DF22B4-DB8B-464E-8435-B9382BA83159}"/>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29" name="avatar">
          <a:extLst>
            <a:ext uri="{FF2B5EF4-FFF2-40B4-BE49-F238E27FC236}">
              <a16:creationId xmlns:a16="http://schemas.microsoft.com/office/drawing/2014/main" id="{800A0011-F866-446F-B6F2-22A525848552}"/>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730" name="avatar">
          <a:extLst>
            <a:ext uri="{FF2B5EF4-FFF2-40B4-BE49-F238E27FC236}">
              <a16:creationId xmlns:a16="http://schemas.microsoft.com/office/drawing/2014/main" id="{CA899E52-3AE5-4E9D-8396-80D760548D38}"/>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31" name="avatar">
          <a:extLst>
            <a:ext uri="{FF2B5EF4-FFF2-40B4-BE49-F238E27FC236}">
              <a16:creationId xmlns:a16="http://schemas.microsoft.com/office/drawing/2014/main" id="{23A3E57F-16F1-4405-93F3-B8C72767543B}"/>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732" name="avatar">
          <a:extLst>
            <a:ext uri="{FF2B5EF4-FFF2-40B4-BE49-F238E27FC236}">
              <a16:creationId xmlns:a16="http://schemas.microsoft.com/office/drawing/2014/main" id="{DD9F5AA5-E2FC-4604-89FA-C310CA7D350E}"/>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733" name="avatar">
          <a:extLst>
            <a:ext uri="{FF2B5EF4-FFF2-40B4-BE49-F238E27FC236}">
              <a16:creationId xmlns:a16="http://schemas.microsoft.com/office/drawing/2014/main" id="{E6E660A7-B9BC-4F39-BC17-A28664F915DB}"/>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734" name="avatar">
          <a:extLst>
            <a:ext uri="{FF2B5EF4-FFF2-40B4-BE49-F238E27FC236}">
              <a16:creationId xmlns:a16="http://schemas.microsoft.com/office/drawing/2014/main" id="{E223C9C1-F624-4FD9-9C08-694C81623C8C}"/>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35" name="avatar">
          <a:extLst>
            <a:ext uri="{FF2B5EF4-FFF2-40B4-BE49-F238E27FC236}">
              <a16:creationId xmlns:a16="http://schemas.microsoft.com/office/drawing/2014/main" id="{042888B0-B22F-4D14-A568-1CA6A232F629}"/>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736" name="avatar">
          <a:extLst>
            <a:ext uri="{FF2B5EF4-FFF2-40B4-BE49-F238E27FC236}">
              <a16:creationId xmlns:a16="http://schemas.microsoft.com/office/drawing/2014/main" id="{C8BDF6C1-038B-4D5F-B61D-AD47283C5A21}"/>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37" name="avatar">
          <a:extLst>
            <a:ext uri="{FF2B5EF4-FFF2-40B4-BE49-F238E27FC236}">
              <a16:creationId xmlns:a16="http://schemas.microsoft.com/office/drawing/2014/main" id="{9C92A41D-D556-460D-BC0E-353FB419F3B0}"/>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738" name="avatar">
          <a:extLst>
            <a:ext uri="{FF2B5EF4-FFF2-40B4-BE49-F238E27FC236}">
              <a16:creationId xmlns:a16="http://schemas.microsoft.com/office/drawing/2014/main" id="{84E8D5E8-0E5E-4495-8E71-D6A462BF7D8D}"/>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39" name="avatar">
          <a:extLst>
            <a:ext uri="{FF2B5EF4-FFF2-40B4-BE49-F238E27FC236}">
              <a16:creationId xmlns:a16="http://schemas.microsoft.com/office/drawing/2014/main" id="{F5CD57AE-3B88-4162-9AD2-8A54A33EC351}"/>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740" name="avatar">
          <a:extLst>
            <a:ext uri="{FF2B5EF4-FFF2-40B4-BE49-F238E27FC236}">
              <a16:creationId xmlns:a16="http://schemas.microsoft.com/office/drawing/2014/main" id="{76511257-A57C-4AA6-8ED4-940AAB0C5204}"/>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741" name="avatar">
          <a:extLst>
            <a:ext uri="{FF2B5EF4-FFF2-40B4-BE49-F238E27FC236}">
              <a16:creationId xmlns:a16="http://schemas.microsoft.com/office/drawing/2014/main" id="{46FCC4CA-0CF7-4F07-8829-100A448B7636}"/>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742" name="avatar">
          <a:extLst>
            <a:ext uri="{FF2B5EF4-FFF2-40B4-BE49-F238E27FC236}">
              <a16:creationId xmlns:a16="http://schemas.microsoft.com/office/drawing/2014/main" id="{7D6C5C23-BE02-4471-8767-B4F6BC1E8FC4}"/>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43" name="avatar">
          <a:extLst>
            <a:ext uri="{FF2B5EF4-FFF2-40B4-BE49-F238E27FC236}">
              <a16:creationId xmlns:a16="http://schemas.microsoft.com/office/drawing/2014/main" id="{04BBA64E-D380-4581-85C3-27040C2239EA}"/>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744" name="avatar">
          <a:extLst>
            <a:ext uri="{FF2B5EF4-FFF2-40B4-BE49-F238E27FC236}">
              <a16:creationId xmlns:a16="http://schemas.microsoft.com/office/drawing/2014/main" id="{D4DB9D54-752D-419E-9595-5B4A5E192B74}"/>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45" name="avatar">
          <a:extLst>
            <a:ext uri="{FF2B5EF4-FFF2-40B4-BE49-F238E27FC236}">
              <a16:creationId xmlns:a16="http://schemas.microsoft.com/office/drawing/2014/main" id="{1EEF03E2-CFF2-4B9F-B5F2-414DB902E1CF}"/>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746" name="avatar">
          <a:extLst>
            <a:ext uri="{FF2B5EF4-FFF2-40B4-BE49-F238E27FC236}">
              <a16:creationId xmlns:a16="http://schemas.microsoft.com/office/drawing/2014/main" id="{9903FD23-90D2-4692-B446-10890B2229E2}"/>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47" name="avatar">
          <a:extLst>
            <a:ext uri="{FF2B5EF4-FFF2-40B4-BE49-F238E27FC236}">
              <a16:creationId xmlns:a16="http://schemas.microsoft.com/office/drawing/2014/main" id="{196B2AB6-AAC1-49E8-AE2F-6E35C8BED18D}"/>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748" name="avatar">
          <a:extLst>
            <a:ext uri="{FF2B5EF4-FFF2-40B4-BE49-F238E27FC236}">
              <a16:creationId xmlns:a16="http://schemas.microsoft.com/office/drawing/2014/main" id="{EF68E509-1ECB-4FC2-81B8-C3458B390A7F}"/>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749" name="avatar">
          <a:extLst>
            <a:ext uri="{FF2B5EF4-FFF2-40B4-BE49-F238E27FC236}">
              <a16:creationId xmlns:a16="http://schemas.microsoft.com/office/drawing/2014/main" id="{AED1E2C1-146B-4C22-A271-0613009D4469}"/>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750" name="avatar">
          <a:extLst>
            <a:ext uri="{FF2B5EF4-FFF2-40B4-BE49-F238E27FC236}">
              <a16:creationId xmlns:a16="http://schemas.microsoft.com/office/drawing/2014/main" id="{B5037AF7-4D34-4AC7-B1B0-B8042C480638}"/>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51" name="avatar">
          <a:extLst>
            <a:ext uri="{FF2B5EF4-FFF2-40B4-BE49-F238E27FC236}">
              <a16:creationId xmlns:a16="http://schemas.microsoft.com/office/drawing/2014/main" id="{00421CE6-F742-4069-B8E7-4C5F8B242157}"/>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752" name="avatar">
          <a:extLst>
            <a:ext uri="{FF2B5EF4-FFF2-40B4-BE49-F238E27FC236}">
              <a16:creationId xmlns:a16="http://schemas.microsoft.com/office/drawing/2014/main" id="{63FCE299-847D-43C8-B942-2F8946CF772E}"/>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53" name="avatar">
          <a:extLst>
            <a:ext uri="{FF2B5EF4-FFF2-40B4-BE49-F238E27FC236}">
              <a16:creationId xmlns:a16="http://schemas.microsoft.com/office/drawing/2014/main" id="{6E9CC1C5-5B4C-4D80-B9FB-7DDC4F520751}"/>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754" name="avatar">
          <a:extLst>
            <a:ext uri="{FF2B5EF4-FFF2-40B4-BE49-F238E27FC236}">
              <a16:creationId xmlns:a16="http://schemas.microsoft.com/office/drawing/2014/main" id="{73B3CF07-7CC3-4539-B090-3F4D29F270B6}"/>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55" name="avatar">
          <a:extLst>
            <a:ext uri="{FF2B5EF4-FFF2-40B4-BE49-F238E27FC236}">
              <a16:creationId xmlns:a16="http://schemas.microsoft.com/office/drawing/2014/main" id="{D5DFE215-3475-43EC-85AE-3E509C13F941}"/>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756" name="avatar">
          <a:extLst>
            <a:ext uri="{FF2B5EF4-FFF2-40B4-BE49-F238E27FC236}">
              <a16:creationId xmlns:a16="http://schemas.microsoft.com/office/drawing/2014/main" id="{3205C341-3C40-49B6-9256-26DCECF956E0}"/>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757" name="avatar">
          <a:extLst>
            <a:ext uri="{FF2B5EF4-FFF2-40B4-BE49-F238E27FC236}">
              <a16:creationId xmlns:a16="http://schemas.microsoft.com/office/drawing/2014/main" id="{ECC386D3-C090-491C-8978-4CD56EF5640A}"/>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758" name="avatar">
          <a:extLst>
            <a:ext uri="{FF2B5EF4-FFF2-40B4-BE49-F238E27FC236}">
              <a16:creationId xmlns:a16="http://schemas.microsoft.com/office/drawing/2014/main" id="{ADEECDAA-1553-456F-9785-D6E45F04FC47}"/>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59" name="avatar">
          <a:extLst>
            <a:ext uri="{FF2B5EF4-FFF2-40B4-BE49-F238E27FC236}">
              <a16:creationId xmlns:a16="http://schemas.microsoft.com/office/drawing/2014/main" id="{6560882A-C6E6-4E52-A460-BABEBEFBCB43}"/>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760" name="avatar">
          <a:extLst>
            <a:ext uri="{FF2B5EF4-FFF2-40B4-BE49-F238E27FC236}">
              <a16:creationId xmlns:a16="http://schemas.microsoft.com/office/drawing/2014/main" id="{F9577690-C144-4A2C-A7F7-41D529E7F5BF}"/>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61" name="avatar">
          <a:extLst>
            <a:ext uri="{FF2B5EF4-FFF2-40B4-BE49-F238E27FC236}">
              <a16:creationId xmlns:a16="http://schemas.microsoft.com/office/drawing/2014/main" id="{E7592ABB-836B-4D43-8369-F467BDABB93A}"/>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762" name="avatar">
          <a:extLst>
            <a:ext uri="{FF2B5EF4-FFF2-40B4-BE49-F238E27FC236}">
              <a16:creationId xmlns:a16="http://schemas.microsoft.com/office/drawing/2014/main" id="{4F816F5C-34C0-4AB8-A2BB-E7B09781B61C}"/>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63" name="avatar">
          <a:extLst>
            <a:ext uri="{FF2B5EF4-FFF2-40B4-BE49-F238E27FC236}">
              <a16:creationId xmlns:a16="http://schemas.microsoft.com/office/drawing/2014/main" id="{6AED132C-C373-4D7C-9FD2-60AC837826B8}"/>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764" name="avatar">
          <a:extLst>
            <a:ext uri="{FF2B5EF4-FFF2-40B4-BE49-F238E27FC236}">
              <a16:creationId xmlns:a16="http://schemas.microsoft.com/office/drawing/2014/main" id="{A7A57C9C-EB66-4C9A-ACDA-C5B9123BD5BD}"/>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765" name="avatar">
          <a:extLst>
            <a:ext uri="{FF2B5EF4-FFF2-40B4-BE49-F238E27FC236}">
              <a16:creationId xmlns:a16="http://schemas.microsoft.com/office/drawing/2014/main" id="{E87DCB2F-0AF8-48D0-A338-A792DB6BAA01}"/>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766" name="avatar">
          <a:extLst>
            <a:ext uri="{FF2B5EF4-FFF2-40B4-BE49-F238E27FC236}">
              <a16:creationId xmlns:a16="http://schemas.microsoft.com/office/drawing/2014/main" id="{D47CCEA6-DD16-4B32-9893-9E0316EE5E1D}"/>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67" name="avatar">
          <a:extLst>
            <a:ext uri="{FF2B5EF4-FFF2-40B4-BE49-F238E27FC236}">
              <a16:creationId xmlns:a16="http://schemas.microsoft.com/office/drawing/2014/main" id="{199AD0C3-53C0-4C2B-885F-D2C6EC6D44D5}"/>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768" name="avatar">
          <a:extLst>
            <a:ext uri="{FF2B5EF4-FFF2-40B4-BE49-F238E27FC236}">
              <a16:creationId xmlns:a16="http://schemas.microsoft.com/office/drawing/2014/main" id="{FD986A64-BD75-4491-9AD0-4AAD361400D7}"/>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69" name="avatar">
          <a:extLst>
            <a:ext uri="{FF2B5EF4-FFF2-40B4-BE49-F238E27FC236}">
              <a16:creationId xmlns:a16="http://schemas.microsoft.com/office/drawing/2014/main" id="{53B31181-6671-4E87-99DD-08C24DECAE45}"/>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770" name="avatar">
          <a:extLst>
            <a:ext uri="{FF2B5EF4-FFF2-40B4-BE49-F238E27FC236}">
              <a16:creationId xmlns:a16="http://schemas.microsoft.com/office/drawing/2014/main" id="{6CD474AD-F7F6-4A30-907B-7100B942974E}"/>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71" name="avatar">
          <a:extLst>
            <a:ext uri="{FF2B5EF4-FFF2-40B4-BE49-F238E27FC236}">
              <a16:creationId xmlns:a16="http://schemas.microsoft.com/office/drawing/2014/main" id="{48A69689-CAD7-49CE-8390-E36329BA4660}"/>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772" name="avatar">
          <a:extLst>
            <a:ext uri="{FF2B5EF4-FFF2-40B4-BE49-F238E27FC236}">
              <a16:creationId xmlns:a16="http://schemas.microsoft.com/office/drawing/2014/main" id="{A15E362A-D3E9-49F2-869F-A3DC99A77A5D}"/>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773" name="avatar">
          <a:extLst>
            <a:ext uri="{FF2B5EF4-FFF2-40B4-BE49-F238E27FC236}">
              <a16:creationId xmlns:a16="http://schemas.microsoft.com/office/drawing/2014/main" id="{98482AFC-5483-4768-A5A0-F465748F0CE6}"/>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774" name="avatar">
          <a:extLst>
            <a:ext uri="{FF2B5EF4-FFF2-40B4-BE49-F238E27FC236}">
              <a16:creationId xmlns:a16="http://schemas.microsoft.com/office/drawing/2014/main" id="{60C824CA-BF74-4BE4-A75E-EA65183CD2F6}"/>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75" name="avatar">
          <a:extLst>
            <a:ext uri="{FF2B5EF4-FFF2-40B4-BE49-F238E27FC236}">
              <a16:creationId xmlns:a16="http://schemas.microsoft.com/office/drawing/2014/main" id="{47F5C2C2-5DDF-46FD-84E9-E4C582F3F5A3}"/>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776" name="avatar">
          <a:extLst>
            <a:ext uri="{FF2B5EF4-FFF2-40B4-BE49-F238E27FC236}">
              <a16:creationId xmlns:a16="http://schemas.microsoft.com/office/drawing/2014/main" id="{B6788687-63C3-4893-AAF7-35BED5B881E6}"/>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77" name="avatar">
          <a:extLst>
            <a:ext uri="{FF2B5EF4-FFF2-40B4-BE49-F238E27FC236}">
              <a16:creationId xmlns:a16="http://schemas.microsoft.com/office/drawing/2014/main" id="{8E89C277-689F-4642-8E6E-0E41333A426F}"/>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778" name="avatar">
          <a:extLst>
            <a:ext uri="{FF2B5EF4-FFF2-40B4-BE49-F238E27FC236}">
              <a16:creationId xmlns:a16="http://schemas.microsoft.com/office/drawing/2014/main" id="{B8142FA3-C84E-4BEE-91DA-92EF62A45C1E}"/>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79" name="avatar">
          <a:extLst>
            <a:ext uri="{FF2B5EF4-FFF2-40B4-BE49-F238E27FC236}">
              <a16:creationId xmlns:a16="http://schemas.microsoft.com/office/drawing/2014/main" id="{99F8DDB5-F67C-4B2E-8DE5-ECA6C7916344}"/>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780" name="avatar">
          <a:extLst>
            <a:ext uri="{FF2B5EF4-FFF2-40B4-BE49-F238E27FC236}">
              <a16:creationId xmlns:a16="http://schemas.microsoft.com/office/drawing/2014/main" id="{E8F7D375-7CBC-4E26-ACFA-91DA631F73F2}"/>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781" name="avatar">
          <a:extLst>
            <a:ext uri="{FF2B5EF4-FFF2-40B4-BE49-F238E27FC236}">
              <a16:creationId xmlns:a16="http://schemas.microsoft.com/office/drawing/2014/main" id="{7713695A-F057-4CA3-B3B5-9C2A9A06F9CD}"/>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782" name="avatar">
          <a:extLst>
            <a:ext uri="{FF2B5EF4-FFF2-40B4-BE49-F238E27FC236}">
              <a16:creationId xmlns:a16="http://schemas.microsoft.com/office/drawing/2014/main" id="{D195B55A-8F9A-4E49-92E1-E21F3661DEB0}"/>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83" name="avatar">
          <a:extLst>
            <a:ext uri="{FF2B5EF4-FFF2-40B4-BE49-F238E27FC236}">
              <a16:creationId xmlns:a16="http://schemas.microsoft.com/office/drawing/2014/main" id="{9D077AE6-82BC-4708-B82D-CF4CD9555273}"/>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784" name="avatar">
          <a:extLst>
            <a:ext uri="{FF2B5EF4-FFF2-40B4-BE49-F238E27FC236}">
              <a16:creationId xmlns:a16="http://schemas.microsoft.com/office/drawing/2014/main" id="{E9A1EEE8-339C-4692-962E-6B2F7C80867E}"/>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85" name="avatar">
          <a:extLst>
            <a:ext uri="{FF2B5EF4-FFF2-40B4-BE49-F238E27FC236}">
              <a16:creationId xmlns:a16="http://schemas.microsoft.com/office/drawing/2014/main" id="{7C4B5AE5-BD1E-4AE6-B20D-33AF01F21E01}"/>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786" name="avatar">
          <a:extLst>
            <a:ext uri="{FF2B5EF4-FFF2-40B4-BE49-F238E27FC236}">
              <a16:creationId xmlns:a16="http://schemas.microsoft.com/office/drawing/2014/main" id="{7EFE072C-E688-4669-8D8D-2FDDF009EED1}"/>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87" name="avatar">
          <a:extLst>
            <a:ext uri="{FF2B5EF4-FFF2-40B4-BE49-F238E27FC236}">
              <a16:creationId xmlns:a16="http://schemas.microsoft.com/office/drawing/2014/main" id="{737BC7F9-F175-45EA-96AF-CC347D8EF13E}"/>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788" name="avatar">
          <a:extLst>
            <a:ext uri="{FF2B5EF4-FFF2-40B4-BE49-F238E27FC236}">
              <a16:creationId xmlns:a16="http://schemas.microsoft.com/office/drawing/2014/main" id="{C7DDAF57-24AD-460D-B865-D085E40EB19D}"/>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789" name="avatar">
          <a:extLst>
            <a:ext uri="{FF2B5EF4-FFF2-40B4-BE49-F238E27FC236}">
              <a16:creationId xmlns:a16="http://schemas.microsoft.com/office/drawing/2014/main" id="{4D878009-B055-4BC9-B484-E0340EE021D6}"/>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790" name="avatar">
          <a:extLst>
            <a:ext uri="{FF2B5EF4-FFF2-40B4-BE49-F238E27FC236}">
              <a16:creationId xmlns:a16="http://schemas.microsoft.com/office/drawing/2014/main" id="{8142D661-6689-4234-ABD7-DCA0E0C7EDD5}"/>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91" name="avatar">
          <a:extLst>
            <a:ext uri="{FF2B5EF4-FFF2-40B4-BE49-F238E27FC236}">
              <a16:creationId xmlns:a16="http://schemas.microsoft.com/office/drawing/2014/main" id="{CFCD389B-B530-4BD4-BA76-73FCC4859466}"/>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792" name="avatar">
          <a:extLst>
            <a:ext uri="{FF2B5EF4-FFF2-40B4-BE49-F238E27FC236}">
              <a16:creationId xmlns:a16="http://schemas.microsoft.com/office/drawing/2014/main" id="{353AF436-2EF0-45D0-8538-7F069FB963E4}"/>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93" name="avatar">
          <a:extLst>
            <a:ext uri="{FF2B5EF4-FFF2-40B4-BE49-F238E27FC236}">
              <a16:creationId xmlns:a16="http://schemas.microsoft.com/office/drawing/2014/main" id="{5C0E57CA-5B82-4403-A111-B32C56F0F06A}"/>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794" name="avatar">
          <a:extLst>
            <a:ext uri="{FF2B5EF4-FFF2-40B4-BE49-F238E27FC236}">
              <a16:creationId xmlns:a16="http://schemas.microsoft.com/office/drawing/2014/main" id="{8B92B210-57C9-4687-B75C-4A3FC7097FB3}"/>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95" name="avatar">
          <a:extLst>
            <a:ext uri="{FF2B5EF4-FFF2-40B4-BE49-F238E27FC236}">
              <a16:creationId xmlns:a16="http://schemas.microsoft.com/office/drawing/2014/main" id="{11CC0A44-A74C-486B-BC3A-35928C3FFAF6}"/>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796" name="avatar">
          <a:extLst>
            <a:ext uri="{FF2B5EF4-FFF2-40B4-BE49-F238E27FC236}">
              <a16:creationId xmlns:a16="http://schemas.microsoft.com/office/drawing/2014/main" id="{D9B0B5D9-FB0D-4412-BDC1-6811FA708676}"/>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797" name="avatar">
          <a:extLst>
            <a:ext uri="{FF2B5EF4-FFF2-40B4-BE49-F238E27FC236}">
              <a16:creationId xmlns:a16="http://schemas.microsoft.com/office/drawing/2014/main" id="{4077B514-42D2-4493-82BB-6D1EB7BF3113}"/>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798" name="avatar">
          <a:extLst>
            <a:ext uri="{FF2B5EF4-FFF2-40B4-BE49-F238E27FC236}">
              <a16:creationId xmlns:a16="http://schemas.microsoft.com/office/drawing/2014/main" id="{9F1E0D7B-6DAD-4CAD-877F-109C9089EB26}"/>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99" name="avatar">
          <a:extLst>
            <a:ext uri="{FF2B5EF4-FFF2-40B4-BE49-F238E27FC236}">
              <a16:creationId xmlns:a16="http://schemas.microsoft.com/office/drawing/2014/main" id="{E37C30A2-D72E-49EE-B40C-1DA11D25D95E}"/>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800" name="avatar">
          <a:extLst>
            <a:ext uri="{FF2B5EF4-FFF2-40B4-BE49-F238E27FC236}">
              <a16:creationId xmlns:a16="http://schemas.microsoft.com/office/drawing/2014/main" id="{A5B60E22-A177-4B70-A0D1-B5A9D0F8E567}"/>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01" name="avatar">
          <a:extLst>
            <a:ext uri="{FF2B5EF4-FFF2-40B4-BE49-F238E27FC236}">
              <a16:creationId xmlns:a16="http://schemas.microsoft.com/office/drawing/2014/main" id="{4909D25F-FD79-4338-88CC-03C2CD5789BA}"/>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802" name="avatar">
          <a:extLst>
            <a:ext uri="{FF2B5EF4-FFF2-40B4-BE49-F238E27FC236}">
              <a16:creationId xmlns:a16="http://schemas.microsoft.com/office/drawing/2014/main" id="{65D177BF-8645-4938-A12F-56E9045F5AF9}"/>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03" name="avatar">
          <a:extLst>
            <a:ext uri="{FF2B5EF4-FFF2-40B4-BE49-F238E27FC236}">
              <a16:creationId xmlns:a16="http://schemas.microsoft.com/office/drawing/2014/main" id="{810CC010-BFF2-47B9-A5E1-E1ACD9337B00}"/>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804" name="avatar">
          <a:extLst>
            <a:ext uri="{FF2B5EF4-FFF2-40B4-BE49-F238E27FC236}">
              <a16:creationId xmlns:a16="http://schemas.microsoft.com/office/drawing/2014/main" id="{542C0586-057B-4954-BCA9-C08D09DAB9A2}"/>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805" name="avatar">
          <a:extLst>
            <a:ext uri="{FF2B5EF4-FFF2-40B4-BE49-F238E27FC236}">
              <a16:creationId xmlns:a16="http://schemas.microsoft.com/office/drawing/2014/main" id="{DD2012A6-0E9E-478A-938A-67008790A52E}"/>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806" name="avatar">
          <a:extLst>
            <a:ext uri="{FF2B5EF4-FFF2-40B4-BE49-F238E27FC236}">
              <a16:creationId xmlns:a16="http://schemas.microsoft.com/office/drawing/2014/main" id="{94FB4982-694A-4AB8-AAD1-F4B249F8DB65}"/>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07" name="avatar">
          <a:extLst>
            <a:ext uri="{FF2B5EF4-FFF2-40B4-BE49-F238E27FC236}">
              <a16:creationId xmlns:a16="http://schemas.microsoft.com/office/drawing/2014/main" id="{35F6781F-51EE-43CC-82F4-D1E0852CBD62}"/>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808" name="avatar">
          <a:extLst>
            <a:ext uri="{FF2B5EF4-FFF2-40B4-BE49-F238E27FC236}">
              <a16:creationId xmlns:a16="http://schemas.microsoft.com/office/drawing/2014/main" id="{6A797941-FE55-4DBA-A90D-808E34D9BC88}"/>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09" name="avatar">
          <a:extLst>
            <a:ext uri="{FF2B5EF4-FFF2-40B4-BE49-F238E27FC236}">
              <a16:creationId xmlns:a16="http://schemas.microsoft.com/office/drawing/2014/main" id="{DD7B37A4-D2AE-4EAF-BB1C-D9EFC33BB9B7}"/>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810" name="avatar">
          <a:extLst>
            <a:ext uri="{FF2B5EF4-FFF2-40B4-BE49-F238E27FC236}">
              <a16:creationId xmlns:a16="http://schemas.microsoft.com/office/drawing/2014/main" id="{914CBDA8-B514-4866-BDAE-FEBDC86C2C19}"/>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11" name="avatar">
          <a:extLst>
            <a:ext uri="{FF2B5EF4-FFF2-40B4-BE49-F238E27FC236}">
              <a16:creationId xmlns:a16="http://schemas.microsoft.com/office/drawing/2014/main" id="{687A75E1-F9ED-4849-9D99-7F42F22FAD8F}"/>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812" name="avatar">
          <a:extLst>
            <a:ext uri="{FF2B5EF4-FFF2-40B4-BE49-F238E27FC236}">
              <a16:creationId xmlns:a16="http://schemas.microsoft.com/office/drawing/2014/main" id="{2D61EA66-B9CB-4E74-914A-7F4FF011078B}"/>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813" name="avatar">
          <a:extLst>
            <a:ext uri="{FF2B5EF4-FFF2-40B4-BE49-F238E27FC236}">
              <a16:creationId xmlns:a16="http://schemas.microsoft.com/office/drawing/2014/main" id="{5F7B4F3B-72CF-4A69-B424-FD50190C1E4E}"/>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814" name="avatar">
          <a:extLst>
            <a:ext uri="{FF2B5EF4-FFF2-40B4-BE49-F238E27FC236}">
              <a16:creationId xmlns:a16="http://schemas.microsoft.com/office/drawing/2014/main" id="{AD78E887-965E-4823-B7F1-0F3ADC050788}"/>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15" name="avatar">
          <a:extLst>
            <a:ext uri="{FF2B5EF4-FFF2-40B4-BE49-F238E27FC236}">
              <a16:creationId xmlns:a16="http://schemas.microsoft.com/office/drawing/2014/main" id="{B397A996-C70E-4956-B77D-FA53029E4063}"/>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816" name="avatar">
          <a:extLst>
            <a:ext uri="{FF2B5EF4-FFF2-40B4-BE49-F238E27FC236}">
              <a16:creationId xmlns:a16="http://schemas.microsoft.com/office/drawing/2014/main" id="{AA74B7AA-C498-4D67-BADB-4329ABFBA033}"/>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17" name="avatar">
          <a:extLst>
            <a:ext uri="{FF2B5EF4-FFF2-40B4-BE49-F238E27FC236}">
              <a16:creationId xmlns:a16="http://schemas.microsoft.com/office/drawing/2014/main" id="{43B5E846-E9F9-4A51-9323-040D3990C78C}"/>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818" name="avatar">
          <a:extLst>
            <a:ext uri="{FF2B5EF4-FFF2-40B4-BE49-F238E27FC236}">
              <a16:creationId xmlns:a16="http://schemas.microsoft.com/office/drawing/2014/main" id="{8F1AC02B-9EDA-4816-B8DE-C532AC1AE714}"/>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19" name="avatar">
          <a:extLst>
            <a:ext uri="{FF2B5EF4-FFF2-40B4-BE49-F238E27FC236}">
              <a16:creationId xmlns:a16="http://schemas.microsoft.com/office/drawing/2014/main" id="{A2302C20-02BA-4A55-BE09-79ADD4824640}"/>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820" name="avatar">
          <a:extLst>
            <a:ext uri="{FF2B5EF4-FFF2-40B4-BE49-F238E27FC236}">
              <a16:creationId xmlns:a16="http://schemas.microsoft.com/office/drawing/2014/main" id="{FE292DBF-DDDE-4F11-86C2-7012560CD599}"/>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821" name="avatar">
          <a:extLst>
            <a:ext uri="{FF2B5EF4-FFF2-40B4-BE49-F238E27FC236}">
              <a16:creationId xmlns:a16="http://schemas.microsoft.com/office/drawing/2014/main" id="{44C76658-5DEC-42F1-AFB0-16B12184FC6E}"/>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822" name="avatar">
          <a:extLst>
            <a:ext uri="{FF2B5EF4-FFF2-40B4-BE49-F238E27FC236}">
              <a16:creationId xmlns:a16="http://schemas.microsoft.com/office/drawing/2014/main" id="{03216C66-04D4-4608-BD15-BC5DBDAE9C91}"/>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23" name="avatar">
          <a:extLst>
            <a:ext uri="{FF2B5EF4-FFF2-40B4-BE49-F238E27FC236}">
              <a16:creationId xmlns:a16="http://schemas.microsoft.com/office/drawing/2014/main" id="{31C474EF-F448-4146-B403-74DCCCDAD82A}"/>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824" name="avatar">
          <a:extLst>
            <a:ext uri="{FF2B5EF4-FFF2-40B4-BE49-F238E27FC236}">
              <a16:creationId xmlns:a16="http://schemas.microsoft.com/office/drawing/2014/main" id="{ADE7DA39-0782-4C2E-9E71-08D276506E62}"/>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25" name="avatar">
          <a:extLst>
            <a:ext uri="{FF2B5EF4-FFF2-40B4-BE49-F238E27FC236}">
              <a16:creationId xmlns:a16="http://schemas.microsoft.com/office/drawing/2014/main" id="{FF4D2EAE-8C52-427E-9EA2-9E658C281050}"/>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826" name="avatar">
          <a:extLst>
            <a:ext uri="{FF2B5EF4-FFF2-40B4-BE49-F238E27FC236}">
              <a16:creationId xmlns:a16="http://schemas.microsoft.com/office/drawing/2014/main" id="{DADED069-3D52-460F-B405-00942860B272}"/>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27" name="avatar">
          <a:extLst>
            <a:ext uri="{FF2B5EF4-FFF2-40B4-BE49-F238E27FC236}">
              <a16:creationId xmlns:a16="http://schemas.microsoft.com/office/drawing/2014/main" id="{920B96B7-0D69-4402-808B-D24DA8C64BB2}"/>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828" name="avatar">
          <a:extLst>
            <a:ext uri="{FF2B5EF4-FFF2-40B4-BE49-F238E27FC236}">
              <a16:creationId xmlns:a16="http://schemas.microsoft.com/office/drawing/2014/main" id="{835FB95C-993F-4B4F-91C8-106C6DBD9AC4}"/>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829" name="avatar">
          <a:extLst>
            <a:ext uri="{FF2B5EF4-FFF2-40B4-BE49-F238E27FC236}">
              <a16:creationId xmlns:a16="http://schemas.microsoft.com/office/drawing/2014/main" id="{D99C0808-BEAA-4F6B-944D-102D3DE790B0}"/>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830" name="avatar">
          <a:extLst>
            <a:ext uri="{FF2B5EF4-FFF2-40B4-BE49-F238E27FC236}">
              <a16:creationId xmlns:a16="http://schemas.microsoft.com/office/drawing/2014/main" id="{0AFBF533-5521-49AD-BD97-19872BAED304}"/>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31" name="avatar">
          <a:extLst>
            <a:ext uri="{FF2B5EF4-FFF2-40B4-BE49-F238E27FC236}">
              <a16:creationId xmlns:a16="http://schemas.microsoft.com/office/drawing/2014/main" id="{F0B89D8D-93BB-4E9E-B38C-53585F76C9A8}"/>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832" name="avatar">
          <a:extLst>
            <a:ext uri="{FF2B5EF4-FFF2-40B4-BE49-F238E27FC236}">
              <a16:creationId xmlns:a16="http://schemas.microsoft.com/office/drawing/2014/main" id="{495AF1DF-EEB7-4F00-9568-781F37BD9932}"/>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33" name="avatar">
          <a:extLst>
            <a:ext uri="{FF2B5EF4-FFF2-40B4-BE49-F238E27FC236}">
              <a16:creationId xmlns:a16="http://schemas.microsoft.com/office/drawing/2014/main" id="{CE335056-02DE-4CFF-A45E-E63ED3755F38}"/>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834" name="avatar">
          <a:extLst>
            <a:ext uri="{FF2B5EF4-FFF2-40B4-BE49-F238E27FC236}">
              <a16:creationId xmlns:a16="http://schemas.microsoft.com/office/drawing/2014/main" id="{4A4E3DB6-2B94-4AC5-9567-1292E0D66A70}"/>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35" name="avatar">
          <a:extLst>
            <a:ext uri="{FF2B5EF4-FFF2-40B4-BE49-F238E27FC236}">
              <a16:creationId xmlns:a16="http://schemas.microsoft.com/office/drawing/2014/main" id="{79347A1A-3006-4AB3-B54A-DD5D5AFAAA26}"/>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836" name="avatar">
          <a:extLst>
            <a:ext uri="{FF2B5EF4-FFF2-40B4-BE49-F238E27FC236}">
              <a16:creationId xmlns:a16="http://schemas.microsoft.com/office/drawing/2014/main" id="{E9E8764F-DA73-4BC7-918F-9AFD0D68F43A}"/>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837" name="avatar">
          <a:extLst>
            <a:ext uri="{FF2B5EF4-FFF2-40B4-BE49-F238E27FC236}">
              <a16:creationId xmlns:a16="http://schemas.microsoft.com/office/drawing/2014/main" id="{59738B6C-0DAD-4700-B3C9-E44DB02DF515}"/>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838" name="avatar">
          <a:extLst>
            <a:ext uri="{FF2B5EF4-FFF2-40B4-BE49-F238E27FC236}">
              <a16:creationId xmlns:a16="http://schemas.microsoft.com/office/drawing/2014/main" id="{6DD77620-E6CE-4C91-9028-F6FFEF5170E7}"/>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39" name="avatar">
          <a:extLst>
            <a:ext uri="{FF2B5EF4-FFF2-40B4-BE49-F238E27FC236}">
              <a16:creationId xmlns:a16="http://schemas.microsoft.com/office/drawing/2014/main" id="{BBF470B8-4D68-45FE-8A49-CC573006A9D8}"/>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840" name="avatar">
          <a:extLst>
            <a:ext uri="{FF2B5EF4-FFF2-40B4-BE49-F238E27FC236}">
              <a16:creationId xmlns:a16="http://schemas.microsoft.com/office/drawing/2014/main" id="{F462B40A-261C-4CA2-9C9E-31730B3DF247}"/>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41" name="avatar">
          <a:extLst>
            <a:ext uri="{FF2B5EF4-FFF2-40B4-BE49-F238E27FC236}">
              <a16:creationId xmlns:a16="http://schemas.microsoft.com/office/drawing/2014/main" id="{F7B1AE64-6DDF-4A96-A134-0319C029A5D3}"/>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842" name="avatar">
          <a:extLst>
            <a:ext uri="{FF2B5EF4-FFF2-40B4-BE49-F238E27FC236}">
              <a16:creationId xmlns:a16="http://schemas.microsoft.com/office/drawing/2014/main" id="{2C5E6A1F-28DC-40EE-B0BA-EDC5EE10C7A3}"/>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43" name="avatar">
          <a:extLst>
            <a:ext uri="{FF2B5EF4-FFF2-40B4-BE49-F238E27FC236}">
              <a16:creationId xmlns:a16="http://schemas.microsoft.com/office/drawing/2014/main" id="{7C19848F-7656-41D5-9C1E-B4C182639660}"/>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844" name="avatar">
          <a:extLst>
            <a:ext uri="{FF2B5EF4-FFF2-40B4-BE49-F238E27FC236}">
              <a16:creationId xmlns:a16="http://schemas.microsoft.com/office/drawing/2014/main" id="{32937F3B-43A4-4BC2-A256-43B7D36DDD8A}"/>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845" name="avatar">
          <a:extLst>
            <a:ext uri="{FF2B5EF4-FFF2-40B4-BE49-F238E27FC236}">
              <a16:creationId xmlns:a16="http://schemas.microsoft.com/office/drawing/2014/main" id="{9F41B18E-4231-4963-9948-2CD08903399A}"/>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846" name="avatar">
          <a:extLst>
            <a:ext uri="{FF2B5EF4-FFF2-40B4-BE49-F238E27FC236}">
              <a16:creationId xmlns:a16="http://schemas.microsoft.com/office/drawing/2014/main" id="{78AD8035-9160-4638-8260-BAA024B960C1}"/>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47" name="avatar">
          <a:extLst>
            <a:ext uri="{FF2B5EF4-FFF2-40B4-BE49-F238E27FC236}">
              <a16:creationId xmlns:a16="http://schemas.microsoft.com/office/drawing/2014/main" id="{B124E4C7-4490-45BF-A314-6EAA341475F9}"/>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848" name="avatar">
          <a:extLst>
            <a:ext uri="{FF2B5EF4-FFF2-40B4-BE49-F238E27FC236}">
              <a16:creationId xmlns:a16="http://schemas.microsoft.com/office/drawing/2014/main" id="{B017D245-72A6-4E3C-A19B-52E7F14561BF}"/>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49" name="avatar">
          <a:extLst>
            <a:ext uri="{FF2B5EF4-FFF2-40B4-BE49-F238E27FC236}">
              <a16:creationId xmlns:a16="http://schemas.microsoft.com/office/drawing/2014/main" id="{CEB8A3FF-698E-416A-BE6D-30E45CB72E0C}"/>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850" name="avatar">
          <a:extLst>
            <a:ext uri="{FF2B5EF4-FFF2-40B4-BE49-F238E27FC236}">
              <a16:creationId xmlns:a16="http://schemas.microsoft.com/office/drawing/2014/main" id="{4B035EDC-D12B-4A55-B6AA-73DAC1FAD619}"/>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51" name="avatar">
          <a:extLst>
            <a:ext uri="{FF2B5EF4-FFF2-40B4-BE49-F238E27FC236}">
              <a16:creationId xmlns:a16="http://schemas.microsoft.com/office/drawing/2014/main" id="{6BE084E2-50A1-45EF-88AE-E2A5D6D4FC02}"/>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852" name="avatar">
          <a:extLst>
            <a:ext uri="{FF2B5EF4-FFF2-40B4-BE49-F238E27FC236}">
              <a16:creationId xmlns:a16="http://schemas.microsoft.com/office/drawing/2014/main" id="{60270ACE-997C-4E13-B216-72A6627CEC3A}"/>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853" name="avatar">
          <a:extLst>
            <a:ext uri="{FF2B5EF4-FFF2-40B4-BE49-F238E27FC236}">
              <a16:creationId xmlns:a16="http://schemas.microsoft.com/office/drawing/2014/main" id="{580B4C80-2B6C-4F14-B325-63F45DD3C483}"/>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854" name="avatar">
          <a:extLst>
            <a:ext uri="{FF2B5EF4-FFF2-40B4-BE49-F238E27FC236}">
              <a16:creationId xmlns:a16="http://schemas.microsoft.com/office/drawing/2014/main" id="{DBB8784F-225C-46B1-A775-58C0DB89A013}"/>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55" name="avatar">
          <a:extLst>
            <a:ext uri="{FF2B5EF4-FFF2-40B4-BE49-F238E27FC236}">
              <a16:creationId xmlns:a16="http://schemas.microsoft.com/office/drawing/2014/main" id="{C99210DC-8484-4857-BFDF-705792D04BB0}"/>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856" name="avatar">
          <a:extLst>
            <a:ext uri="{FF2B5EF4-FFF2-40B4-BE49-F238E27FC236}">
              <a16:creationId xmlns:a16="http://schemas.microsoft.com/office/drawing/2014/main" id="{621D79EC-0BFE-4984-89FC-1219C67C5990}"/>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57" name="avatar">
          <a:extLst>
            <a:ext uri="{FF2B5EF4-FFF2-40B4-BE49-F238E27FC236}">
              <a16:creationId xmlns:a16="http://schemas.microsoft.com/office/drawing/2014/main" id="{9CA5CC72-61A9-4B2C-A284-F508277118DC}"/>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858" name="avatar">
          <a:extLst>
            <a:ext uri="{FF2B5EF4-FFF2-40B4-BE49-F238E27FC236}">
              <a16:creationId xmlns:a16="http://schemas.microsoft.com/office/drawing/2014/main" id="{2904892F-A1D3-4FBD-A513-2440A4F23930}"/>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59" name="avatar">
          <a:extLst>
            <a:ext uri="{FF2B5EF4-FFF2-40B4-BE49-F238E27FC236}">
              <a16:creationId xmlns:a16="http://schemas.microsoft.com/office/drawing/2014/main" id="{36149D18-F6A2-496F-9E3D-49829DF27A3B}"/>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860" name="avatar">
          <a:extLst>
            <a:ext uri="{FF2B5EF4-FFF2-40B4-BE49-F238E27FC236}">
              <a16:creationId xmlns:a16="http://schemas.microsoft.com/office/drawing/2014/main" id="{92A20959-27C2-4BAC-83FB-C295988BEDD2}"/>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861" name="avatar">
          <a:extLst>
            <a:ext uri="{FF2B5EF4-FFF2-40B4-BE49-F238E27FC236}">
              <a16:creationId xmlns:a16="http://schemas.microsoft.com/office/drawing/2014/main" id="{890BCD7B-49C9-49D7-A872-B9716A40EF09}"/>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862" name="avatar">
          <a:extLst>
            <a:ext uri="{FF2B5EF4-FFF2-40B4-BE49-F238E27FC236}">
              <a16:creationId xmlns:a16="http://schemas.microsoft.com/office/drawing/2014/main" id="{7EAFE243-51FF-4B53-B38C-1D6F87E66894}"/>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63" name="avatar">
          <a:extLst>
            <a:ext uri="{FF2B5EF4-FFF2-40B4-BE49-F238E27FC236}">
              <a16:creationId xmlns:a16="http://schemas.microsoft.com/office/drawing/2014/main" id="{A614006A-A702-4C27-B3F1-7920153EEF79}"/>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864" name="avatar">
          <a:extLst>
            <a:ext uri="{FF2B5EF4-FFF2-40B4-BE49-F238E27FC236}">
              <a16:creationId xmlns:a16="http://schemas.microsoft.com/office/drawing/2014/main" id="{0A52B759-62DC-4FEA-B8EF-329582AF9F0B}"/>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65" name="avatar">
          <a:extLst>
            <a:ext uri="{FF2B5EF4-FFF2-40B4-BE49-F238E27FC236}">
              <a16:creationId xmlns:a16="http://schemas.microsoft.com/office/drawing/2014/main" id="{38AC5488-62CE-4D31-9C6D-E31272A85CAB}"/>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77178"/>
    <xdr:sp macro="" textlink="">
      <xdr:nvSpPr>
        <xdr:cNvPr id="69866" name="avatar">
          <a:extLst>
            <a:ext uri="{FF2B5EF4-FFF2-40B4-BE49-F238E27FC236}">
              <a16:creationId xmlns:a16="http://schemas.microsoft.com/office/drawing/2014/main" id="{0219D829-3437-414D-B780-8D2F280130DA}"/>
            </a:ext>
          </a:extLst>
        </xdr:cNvPr>
        <xdr:cNvSpPr>
          <a:spLocks noChangeAspect="1" noChangeArrowheads="1"/>
        </xdr:cNvSpPr>
      </xdr:nvSpPr>
      <xdr:spPr bwMode="auto">
        <a:xfrm>
          <a:off x="4476750" y="1162050"/>
          <a:ext cx="304800" cy="28670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78447"/>
    <xdr:sp macro="" textlink="">
      <xdr:nvSpPr>
        <xdr:cNvPr id="69867" name="avatar">
          <a:extLst>
            <a:ext uri="{FF2B5EF4-FFF2-40B4-BE49-F238E27FC236}">
              <a16:creationId xmlns:a16="http://schemas.microsoft.com/office/drawing/2014/main" id="{7B4EACC5-3298-4C33-AF3B-2F4D7217600C}"/>
            </a:ext>
          </a:extLst>
        </xdr:cNvPr>
        <xdr:cNvSpPr>
          <a:spLocks noChangeAspect="1" noChangeArrowheads="1"/>
        </xdr:cNvSpPr>
      </xdr:nvSpPr>
      <xdr:spPr bwMode="auto">
        <a:xfrm>
          <a:off x="0" y="1162050"/>
          <a:ext cx="304800" cy="28606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68" name="avatar">
          <a:extLst>
            <a:ext uri="{FF2B5EF4-FFF2-40B4-BE49-F238E27FC236}">
              <a16:creationId xmlns:a16="http://schemas.microsoft.com/office/drawing/2014/main" id="{8F62CFAC-68EA-43C0-9DD3-357908DC8215}"/>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78447"/>
    <xdr:sp macro="" textlink="">
      <xdr:nvSpPr>
        <xdr:cNvPr id="69869" name="avatar">
          <a:extLst>
            <a:ext uri="{FF2B5EF4-FFF2-40B4-BE49-F238E27FC236}">
              <a16:creationId xmlns:a16="http://schemas.microsoft.com/office/drawing/2014/main" id="{DDF427EF-39BB-4255-BD2F-F175F2051615}"/>
            </a:ext>
          </a:extLst>
        </xdr:cNvPr>
        <xdr:cNvSpPr>
          <a:spLocks noChangeAspect="1" noChangeArrowheads="1"/>
        </xdr:cNvSpPr>
      </xdr:nvSpPr>
      <xdr:spPr bwMode="auto">
        <a:xfrm>
          <a:off x="4476750" y="1162050"/>
          <a:ext cx="304800" cy="28606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78447"/>
    <xdr:sp macro="" textlink="">
      <xdr:nvSpPr>
        <xdr:cNvPr id="69870" name="avatar">
          <a:extLst>
            <a:ext uri="{FF2B5EF4-FFF2-40B4-BE49-F238E27FC236}">
              <a16:creationId xmlns:a16="http://schemas.microsoft.com/office/drawing/2014/main" id="{85F94229-50F5-40C8-9221-2B4EA1B39804}"/>
            </a:ext>
          </a:extLst>
        </xdr:cNvPr>
        <xdr:cNvSpPr>
          <a:spLocks noChangeAspect="1" noChangeArrowheads="1"/>
        </xdr:cNvSpPr>
      </xdr:nvSpPr>
      <xdr:spPr bwMode="auto">
        <a:xfrm>
          <a:off x="0" y="1162050"/>
          <a:ext cx="304800" cy="28606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5274"/>
    <xdr:sp macro="" textlink="">
      <xdr:nvSpPr>
        <xdr:cNvPr id="69871" name="avatar">
          <a:extLst>
            <a:ext uri="{FF2B5EF4-FFF2-40B4-BE49-F238E27FC236}">
              <a16:creationId xmlns:a16="http://schemas.microsoft.com/office/drawing/2014/main" id="{BA163D41-77A9-4962-A93E-01EF4ACCCB8A}"/>
            </a:ext>
          </a:extLst>
        </xdr:cNvPr>
        <xdr:cNvSpPr>
          <a:spLocks noChangeAspect="1" noChangeArrowheads="1"/>
        </xdr:cNvSpPr>
      </xdr:nvSpPr>
      <xdr:spPr bwMode="auto">
        <a:xfrm>
          <a:off x="447675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872" name="avatar">
          <a:extLst>
            <a:ext uri="{FF2B5EF4-FFF2-40B4-BE49-F238E27FC236}">
              <a16:creationId xmlns:a16="http://schemas.microsoft.com/office/drawing/2014/main" id="{41D6EF38-0870-4AE4-B012-D16FE123B0B9}"/>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77206"/>
    <xdr:sp macro="" textlink="">
      <xdr:nvSpPr>
        <xdr:cNvPr id="69873" name="avatar">
          <a:extLst>
            <a:ext uri="{FF2B5EF4-FFF2-40B4-BE49-F238E27FC236}">
              <a16:creationId xmlns:a16="http://schemas.microsoft.com/office/drawing/2014/main" id="{7FCB19B2-303F-477A-8DB0-F3585F26F3FC}"/>
            </a:ext>
          </a:extLst>
        </xdr:cNvPr>
        <xdr:cNvSpPr>
          <a:spLocks noChangeAspect="1" noChangeArrowheads="1"/>
        </xdr:cNvSpPr>
      </xdr:nvSpPr>
      <xdr:spPr bwMode="auto">
        <a:xfrm>
          <a:off x="4476750" y="1162050"/>
          <a:ext cx="304800" cy="28673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78447"/>
    <xdr:sp macro="" textlink="">
      <xdr:nvSpPr>
        <xdr:cNvPr id="69874" name="avatar">
          <a:extLst>
            <a:ext uri="{FF2B5EF4-FFF2-40B4-BE49-F238E27FC236}">
              <a16:creationId xmlns:a16="http://schemas.microsoft.com/office/drawing/2014/main" id="{3C2B9D6E-D0A3-4EC9-AA9E-7E26648DC7B3}"/>
            </a:ext>
          </a:extLst>
        </xdr:cNvPr>
        <xdr:cNvSpPr>
          <a:spLocks noChangeAspect="1" noChangeArrowheads="1"/>
        </xdr:cNvSpPr>
      </xdr:nvSpPr>
      <xdr:spPr bwMode="auto">
        <a:xfrm>
          <a:off x="0" y="1162050"/>
          <a:ext cx="304800" cy="28606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75" name="avatar">
          <a:extLst>
            <a:ext uri="{FF2B5EF4-FFF2-40B4-BE49-F238E27FC236}">
              <a16:creationId xmlns:a16="http://schemas.microsoft.com/office/drawing/2014/main" id="{91134BE9-0293-463B-896A-75C0C914E943}"/>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07686"/>
    <xdr:sp macro="" textlink="">
      <xdr:nvSpPr>
        <xdr:cNvPr id="69876" name="avatar">
          <a:extLst>
            <a:ext uri="{FF2B5EF4-FFF2-40B4-BE49-F238E27FC236}">
              <a16:creationId xmlns:a16="http://schemas.microsoft.com/office/drawing/2014/main" id="{0950417D-FEBD-4C6A-A758-66E0B7277420}"/>
            </a:ext>
          </a:extLst>
        </xdr:cNvPr>
        <xdr:cNvSpPr>
          <a:spLocks noChangeAspect="1" noChangeArrowheads="1"/>
        </xdr:cNvSpPr>
      </xdr:nvSpPr>
      <xdr:spPr bwMode="auto">
        <a:xfrm>
          <a:off x="4476750" y="1162050"/>
          <a:ext cx="304800" cy="30387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77812"/>
    <xdr:sp macro="" textlink="">
      <xdr:nvSpPr>
        <xdr:cNvPr id="69877" name="avatar">
          <a:extLst>
            <a:ext uri="{FF2B5EF4-FFF2-40B4-BE49-F238E27FC236}">
              <a16:creationId xmlns:a16="http://schemas.microsoft.com/office/drawing/2014/main" id="{3F66FFEB-1754-421A-82D8-DB816AB27E4B}"/>
            </a:ext>
          </a:extLst>
        </xdr:cNvPr>
        <xdr:cNvSpPr>
          <a:spLocks noChangeAspect="1" noChangeArrowheads="1"/>
        </xdr:cNvSpPr>
      </xdr:nvSpPr>
      <xdr:spPr bwMode="auto">
        <a:xfrm>
          <a:off x="0" y="1162050"/>
          <a:ext cx="304800" cy="28733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78" name="avatar">
          <a:extLst>
            <a:ext uri="{FF2B5EF4-FFF2-40B4-BE49-F238E27FC236}">
              <a16:creationId xmlns:a16="http://schemas.microsoft.com/office/drawing/2014/main" id="{179AD2F4-E4AA-4E92-92BD-C0D385CC4B91}"/>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11150"/>
    <xdr:sp macro="" textlink="">
      <xdr:nvSpPr>
        <xdr:cNvPr id="69879" name="avatar">
          <a:extLst>
            <a:ext uri="{FF2B5EF4-FFF2-40B4-BE49-F238E27FC236}">
              <a16:creationId xmlns:a16="http://schemas.microsoft.com/office/drawing/2014/main" id="{5D0F3194-7A2E-40B5-A8CF-CC7D426B42FC}"/>
            </a:ext>
          </a:extLst>
        </xdr:cNvPr>
        <xdr:cNvSpPr>
          <a:spLocks noChangeAspect="1" noChangeArrowheads="1"/>
        </xdr:cNvSpPr>
      </xdr:nvSpPr>
      <xdr:spPr bwMode="auto">
        <a:xfrm>
          <a:off x="4476750" y="116205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9244"/>
    <xdr:sp macro="" textlink="">
      <xdr:nvSpPr>
        <xdr:cNvPr id="69880" name="avatar">
          <a:extLst>
            <a:ext uri="{FF2B5EF4-FFF2-40B4-BE49-F238E27FC236}">
              <a16:creationId xmlns:a16="http://schemas.microsoft.com/office/drawing/2014/main" id="{5588B754-4AA0-4B48-9209-BFB1171C4027}"/>
            </a:ext>
          </a:extLst>
        </xdr:cNvPr>
        <xdr:cNvSpPr>
          <a:spLocks noChangeAspect="1" noChangeArrowheads="1"/>
        </xdr:cNvSpPr>
      </xdr:nvSpPr>
      <xdr:spPr bwMode="auto">
        <a:xfrm>
          <a:off x="0" y="1162050"/>
          <a:ext cx="304800" cy="30352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81" name="avatar">
          <a:extLst>
            <a:ext uri="{FF2B5EF4-FFF2-40B4-BE49-F238E27FC236}">
              <a16:creationId xmlns:a16="http://schemas.microsoft.com/office/drawing/2014/main" id="{F508D70E-794D-48F6-9824-4FFB2EA70311}"/>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08609"/>
    <xdr:sp macro="" textlink="">
      <xdr:nvSpPr>
        <xdr:cNvPr id="69882" name="avatar">
          <a:extLst>
            <a:ext uri="{FF2B5EF4-FFF2-40B4-BE49-F238E27FC236}">
              <a16:creationId xmlns:a16="http://schemas.microsoft.com/office/drawing/2014/main" id="{5976D23E-CD48-4105-B86A-BAB7BA845C30}"/>
            </a:ext>
          </a:extLst>
        </xdr:cNvPr>
        <xdr:cNvSpPr>
          <a:spLocks noChangeAspect="1" noChangeArrowheads="1"/>
        </xdr:cNvSpPr>
      </xdr:nvSpPr>
      <xdr:spPr bwMode="auto">
        <a:xfrm>
          <a:off x="4476750" y="116205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8609"/>
    <xdr:sp macro="" textlink="">
      <xdr:nvSpPr>
        <xdr:cNvPr id="69883" name="avatar">
          <a:extLst>
            <a:ext uri="{FF2B5EF4-FFF2-40B4-BE49-F238E27FC236}">
              <a16:creationId xmlns:a16="http://schemas.microsoft.com/office/drawing/2014/main" id="{04AFC8E6-AB1A-4601-9FEA-F21AB159E8DB}"/>
            </a:ext>
          </a:extLst>
        </xdr:cNvPr>
        <xdr:cNvSpPr>
          <a:spLocks noChangeAspect="1" noChangeArrowheads="1"/>
        </xdr:cNvSpPr>
      </xdr:nvSpPr>
      <xdr:spPr bwMode="auto">
        <a:xfrm>
          <a:off x="0" y="116205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5274"/>
    <xdr:sp macro="" textlink="">
      <xdr:nvSpPr>
        <xdr:cNvPr id="69884" name="avatar">
          <a:extLst>
            <a:ext uri="{FF2B5EF4-FFF2-40B4-BE49-F238E27FC236}">
              <a16:creationId xmlns:a16="http://schemas.microsoft.com/office/drawing/2014/main" id="{79B85B54-04FB-4488-B982-E90DA3168C92}"/>
            </a:ext>
          </a:extLst>
        </xdr:cNvPr>
        <xdr:cNvSpPr>
          <a:spLocks noChangeAspect="1" noChangeArrowheads="1"/>
        </xdr:cNvSpPr>
      </xdr:nvSpPr>
      <xdr:spPr bwMode="auto">
        <a:xfrm>
          <a:off x="447675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885" name="avatar">
          <a:extLst>
            <a:ext uri="{FF2B5EF4-FFF2-40B4-BE49-F238E27FC236}">
              <a16:creationId xmlns:a16="http://schemas.microsoft.com/office/drawing/2014/main" id="{1C5D0ED0-2AD4-434E-A9FE-57BACABAF03B}"/>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13718"/>
    <xdr:sp macro="" textlink="">
      <xdr:nvSpPr>
        <xdr:cNvPr id="69886" name="avatar">
          <a:extLst>
            <a:ext uri="{FF2B5EF4-FFF2-40B4-BE49-F238E27FC236}">
              <a16:creationId xmlns:a16="http://schemas.microsoft.com/office/drawing/2014/main" id="{7282D2E7-EC9C-4777-9AD8-BF3F413951F5}"/>
            </a:ext>
          </a:extLst>
        </xdr:cNvPr>
        <xdr:cNvSpPr>
          <a:spLocks noChangeAspect="1" noChangeArrowheads="1"/>
        </xdr:cNvSpPr>
      </xdr:nvSpPr>
      <xdr:spPr bwMode="auto">
        <a:xfrm>
          <a:off x="4476750" y="1162050"/>
          <a:ext cx="304800" cy="31371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9244"/>
    <xdr:sp macro="" textlink="">
      <xdr:nvSpPr>
        <xdr:cNvPr id="69887" name="avatar">
          <a:extLst>
            <a:ext uri="{FF2B5EF4-FFF2-40B4-BE49-F238E27FC236}">
              <a16:creationId xmlns:a16="http://schemas.microsoft.com/office/drawing/2014/main" id="{59479A7D-9C8A-48DF-957A-629504511DA3}"/>
            </a:ext>
          </a:extLst>
        </xdr:cNvPr>
        <xdr:cNvSpPr>
          <a:spLocks noChangeAspect="1" noChangeArrowheads="1"/>
        </xdr:cNvSpPr>
      </xdr:nvSpPr>
      <xdr:spPr bwMode="auto">
        <a:xfrm>
          <a:off x="0" y="1162050"/>
          <a:ext cx="304800" cy="30352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88" name="avatar">
          <a:extLst>
            <a:ext uri="{FF2B5EF4-FFF2-40B4-BE49-F238E27FC236}">
              <a16:creationId xmlns:a16="http://schemas.microsoft.com/office/drawing/2014/main" id="{356F9CD7-17B5-49CC-BB2A-35885D0BC4B8}"/>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23850"/>
    <xdr:sp macro="" textlink="">
      <xdr:nvSpPr>
        <xdr:cNvPr id="69889" name="avatar">
          <a:extLst>
            <a:ext uri="{FF2B5EF4-FFF2-40B4-BE49-F238E27FC236}">
              <a16:creationId xmlns:a16="http://schemas.microsoft.com/office/drawing/2014/main" id="{9C28E9F8-5538-42A1-BD58-223F38E79ABF}"/>
            </a:ext>
          </a:extLst>
        </xdr:cNvPr>
        <xdr:cNvSpPr>
          <a:spLocks noChangeAspect="1" noChangeArrowheads="1"/>
        </xdr:cNvSpPr>
      </xdr:nvSpPr>
      <xdr:spPr bwMode="auto">
        <a:xfrm>
          <a:off x="4476750" y="1162050"/>
          <a:ext cx="304800" cy="3238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9244"/>
    <xdr:sp macro="" textlink="">
      <xdr:nvSpPr>
        <xdr:cNvPr id="69890" name="avatar">
          <a:extLst>
            <a:ext uri="{FF2B5EF4-FFF2-40B4-BE49-F238E27FC236}">
              <a16:creationId xmlns:a16="http://schemas.microsoft.com/office/drawing/2014/main" id="{9FF6110E-95F1-476D-9238-07D5D82043C2}"/>
            </a:ext>
          </a:extLst>
        </xdr:cNvPr>
        <xdr:cNvSpPr>
          <a:spLocks noChangeAspect="1" noChangeArrowheads="1"/>
        </xdr:cNvSpPr>
      </xdr:nvSpPr>
      <xdr:spPr bwMode="auto">
        <a:xfrm>
          <a:off x="0" y="1162050"/>
          <a:ext cx="304800" cy="30352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91" name="avatar">
          <a:extLst>
            <a:ext uri="{FF2B5EF4-FFF2-40B4-BE49-F238E27FC236}">
              <a16:creationId xmlns:a16="http://schemas.microsoft.com/office/drawing/2014/main" id="{BBA6BB9E-02F5-4E5C-A0C8-2E5630C75964}"/>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892" name="avatar">
          <a:extLst>
            <a:ext uri="{FF2B5EF4-FFF2-40B4-BE49-F238E27FC236}">
              <a16:creationId xmlns:a16="http://schemas.microsoft.com/office/drawing/2014/main" id="{E8BFF988-D0BF-414E-B519-3C96EE332061}"/>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93" name="avatar">
          <a:extLst>
            <a:ext uri="{FF2B5EF4-FFF2-40B4-BE49-F238E27FC236}">
              <a16:creationId xmlns:a16="http://schemas.microsoft.com/office/drawing/2014/main" id="{3C7C9479-B15A-4669-B5DC-B6595EF03A15}"/>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894" name="avatar">
          <a:extLst>
            <a:ext uri="{FF2B5EF4-FFF2-40B4-BE49-F238E27FC236}">
              <a16:creationId xmlns:a16="http://schemas.microsoft.com/office/drawing/2014/main" id="{0FBA9FC2-7B5F-4EA7-B2B5-BBB85ED1BD54}"/>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895" name="avatar">
          <a:extLst>
            <a:ext uri="{FF2B5EF4-FFF2-40B4-BE49-F238E27FC236}">
              <a16:creationId xmlns:a16="http://schemas.microsoft.com/office/drawing/2014/main" id="{E33711D9-8209-44A4-A6E8-749D7755045D}"/>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896" name="avatar">
          <a:extLst>
            <a:ext uri="{FF2B5EF4-FFF2-40B4-BE49-F238E27FC236}">
              <a16:creationId xmlns:a16="http://schemas.microsoft.com/office/drawing/2014/main" id="{8C959692-7DC8-4FC0-99A7-63986DDEA98E}"/>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97" name="avatar">
          <a:extLst>
            <a:ext uri="{FF2B5EF4-FFF2-40B4-BE49-F238E27FC236}">
              <a16:creationId xmlns:a16="http://schemas.microsoft.com/office/drawing/2014/main" id="{E1DEE689-2D21-43F5-8877-9B0CBA8E55EA}"/>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898" name="avatar">
          <a:extLst>
            <a:ext uri="{FF2B5EF4-FFF2-40B4-BE49-F238E27FC236}">
              <a16:creationId xmlns:a16="http://schemas.microsoft.com/office/drawing/2014/main" id="{0BD5F1A4-8CE0-4385-B314-17C7FFF41604}"/>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99" name="avatar">
          <a:extLst>
            <a:ext uri="{FF2B5EF4-FFF2-40B4-BE49-F238E27FC236}">
              <a16:creationId xmlns:a16="http://schemas.microsoft.com/office/drawing/2014/main" id="{F5CD4BB0-CF69-4FC9-8420-7D51BFE573F0}"/>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900" name="avatar">
          <a:extLst>
            <a:ext uri="{FF2B5EF4-FFF2-40B4-BE49-F238E27FC236}">
              <a16:creationId xmlns:a16="http://schemas.microsoft.com/office/drawing/2014/main" id="{FC46FE6B-2B3F-4732-ADE3-5F4FA35CB500}"/>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01" name="avatar">
          <a:extLst>
            <a:ext uri="{FF2B5EF4-FFF2-40B4-BE49-F238E27FC236}">
              <a16:creationId xmlns:a16="http://schemas.microsoft.com/office/drawing/2014/main" id="{D6CBAF6B-2BC0-435B-850E-8FC137B22E6A}"/>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902" name="avatar">
          <a:extLst>
            <a:ext uri="{FF2B5EF4-FFF2-40B4-BE49-F238E27FC236}">
              <a16:creationId xmlns:a16="http://schemas.microsoft.com/office/drawing/2014/main" id="{52898A33-BAAF-4765-AEE2-D9935A26D628}"/>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903" name="avatar">
          <a:extLst>
            <a:ext uri="{FF2B5EF4-FFF2-40B4-BE49-F238E27FC236}">
              <a16:creationId xmlns:a16="http://schemas.microsoft.com/office/drawing/2014/main" id="{6A7A6826-CA13-4CE1-8EE8-7DF2F2052D18}"/>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904" name="avatar">
          <a:extLst>
            <a:ext uri="{FF2B5EF4-FFF2-40B4-BE49-F238E27FC236}">
              <a16:creationId xmlns:a16="http://schemas.microsoft.com/office/drawing/2014/main" id="{881D708D-99B6-43A2-89A8-6EDCDCEE7C34}"/>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05" name="avatar">
          <a:extLst>
            <a:ext uri="{FF2B5EF4-FFF2-40B4-BE49-F238E27FC236}">
              <a16:creationId xmlns:a16="http://schemas.microsoft.com/office/drawing/2014/main" id="{708966AC-87FC-447F-8999-9367E533D50C}"/>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906" name="avatar">
          <a:extLst>
            <a:ext uri="{FF2B5EF4-FFF2-40B4-BE49-F238E27FC236}">
              <a16:creationId xmlns:a16="http://schemas.microsoft.com/office/drawing/2014/main" id="{FE9447DC-7705-4E39-939A-8D52D932134C}"/>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07" name="avatar">
          <a:extLst>
            <a:ext uri="{FF2B5EF4-FFF2-40B4-BE49-F238E27FC236}">
              <a16:creationId xmlns:a16="http://schemas.microsoft.com/office/drawing/2014/main" id="{22608DCE-69C0-4A96-8D23-2B0860251CE3}"/>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908" name="avatar">
          <a:extLst>
            <a:ext uri="{FF2B5EF4-FFF2-40B4-BE49-F238E27FC236}">
              <a16:creationId xmlns:a16="http://schemas.microsoft.com/office/drawing/2014/main" id="{4634C6B3-7026-4D19-A8FE-91CD072A3A2C}"/>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09" name="avatar">
          <a:extLst>
            <a:ext uri="{FF2B5EF4-FFF2-40B4-BE49-F238E27FC236}">
              <a16:creationId xmlns:a16="http://schemas.microsoft.com/office/drawing/2014/main" id="{0231F023-FC40-433C-B402-E4F63CD5C111}"/>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910" name="avatar">
          <a:extLst>
            <a:ext uri="{FF2B5EF4-FFF2-40B4-BE49-F238E27FC236}">
              <a16:creationId xmlns:a16="http://schemas.microsoft.com/office/drawing/2014/main" id="{468338ED-6D30-466E-B65D-DB2BF4503E7A}"/>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911" name="avatar">
          <a:extLst>
            <a:ext uri="{FF2B5EF4-FFF2-40B4-BE49-F238E27FC236}">
              <a16:creationId xmlns:a16="http://schemas.microsoft.com/office/drawing/2014/main" id="{833070E1-4217-4B62-B7CC-6D1FF17D787B}"/>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912" name="avatar">
          <a:extLst>
            <a:ext uri="{FF2B5EF4-FFF2-40B4-BE49-F238E27FC236}">
              <a16:creationId xmlns:a16="http://schemas.microsoft.com/office/drawing/2014/main" id="{A9CB55ED-F843-4632-A324-FDC4CACC69F2}"/>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13" name="avatar">
          <a:extLst>
            <a:ext uri="{FF2B5EF4-FFF2-40B4-BE49-F238E27FC236}">
              <a16:creationId xmlns:a16="http://schemas.microsoft.com/office/drawing/2014/main" id="{C801C41B-8EFF-45E0-B66E-4049C83C474A}"/>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914" name="avatar">
          <a:extLst>
            <a:ext uri="{FF2B5EF4-FFF2-40B4-BE49-F238E27FC236}">
              <a16:creationId xmlns:a16="http://schemas.microsoft.com/office/drawing/2014/main" id="{5076F3F1-4098-47F8-A768-4D4327D86332}"/>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15" name="avatar">
          <a:extLst>
            <a:ext uri="{FF2B5EF4-FFF2-40B4-BE49-F238E27FC236}">
              <a16:creationId xmlns:a16="http://schemas.microsoft.com/office/drawing/2014/main" id="{2800B44F-4549-40A1-B99E-B0E6303D60C3}"/>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916" name="avatar">
          <a:extLst>
            <a:ext uri="{FF2B5EF4-FFF2-40B4-BE49-F238E27FC236}">
              <a16:creationId xmlns:a16="http://schemas.microsoft.com/office/drawing/2014/main" id="{F1116805-9A21-4682-91AA-25866B4B45FE}"/>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17" name="avatar">
          <a:extLst>
            <a:ext uri="{FF2B5EF4-FFF2-40B4-BE49-F238E27FC236}">
              <a16:creationId xmlns:a16="http://schemas.microsoft.com/office/drawing/2014/main" id="{AB5C646A-90E0-48F0-A323-F6F10897A59D}"/>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918" name="avatar">
          <a:extLst>
            <a:ext uri="{FF2B5EF4-FFF2-40B4-BE49-F238E27FC236}">
              <a16:creationId xmlns:a16="http://schemas.microsoft.com/office/drawing/2014/main" id="{63C2DB30-1BB2-4C79-921B-72166FC45C77}"/>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919" name="avatar">
          <a:extLst>
            <a:ext uri="{FF2B5EF4-FFF2-40B4-BE49-F238E27FC236}">
              <a16:creationId xmlns:a16="http://schemas.microsoft.com/office/drawing/2014/main" id="{D53130BB-64B8-4430-928F-001E4C8EBBCA}"/>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920" name="avatar">
          <a:extLst>
            <a:ext uri="{FF2B5EF4-FFF2-40B4-BE49-F238E27FC236}">
              <a16:creationId xmlns:a16="http://schemas.microsoft.com/office/drawing/2014/main" id="{D3048C72-D519-4F70-AEA5-BDCA19715F9E}"/>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21" name="avatar">
          <a:extLst>
            <a:ext uri="{FF2B5EF4-FFF2-40B4-BE49-F238E27FC236}">
              <a16:creationId xmlns:a16="http://schemas.microsoft.com/office/drawing/2014/main" id="{2C87D4FC-12A7-452C-90C1-763C4AE6B1C7}"/>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922" name="avatar">
          <a:extLst>
            <a:ext uri="{FF2B5EF4-FFF2-40B4-BE49-F238E27FC236}">
              <a16:creationId xmlns:a16="http://schemas.microsoft.com/office/drawing/2014/main" id="{034A9F2A-8E64-4728-907A-4098428073C6}"/>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23" name="avatar">
          <a:extLst>
            <a:ext uri="{FF2B5EF4-FFF2-40B4-BE49-F238E27FC236}">
              <a16:creationId xmlns:a16="http://schemas.microsoft.com/office/drawing/2014/main" id="{A01DFBCD-2349-40E9-B89B-3D1FA638971B}"/>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924" name="avatar">
          <a:extLst>
            <a:ext uri="{FF2B5EF4-FFF2-40B4-BE49-F238E27FC236}">
              <a16:creationId xmlns:a16="http://schemas.microsoft.com/office/drawing/2014/main" id="{68BB0A96-273C-4CDF-8621-5877ED8A5650}"/>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25" name="avatar">
          <a:extLst>
            <a:ext uri="{FF2B5EF4-FFF2-40B4-BE49-F238E27FC236}">
              <a16:creationId xmlns:a16="http://schemas.microsoft.com/office/drawing/2014/main" id="{FBFD8E85-1D58-44BE-BCE9-9E982D7AF31E}"/>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926" name="avatar">
          <a:extLst>
            <a:ext uri="{FF2B5EF4-FFF2-40B4-BE49-F238E27FC236}">
              <a16:creationId xmlns:a16="http://schemas.microsoft.com/office/drawing/2014/main" id="{B6B5A70A-23E6-4B3E-98D9-5B7B95CE18DA}"/>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927" name="avatar">
          <a:extLst>
            <a:ext uri="{FF2B5EF4-FFF2-40B4-BE49-F238E27FC236}">
              <a16:creationId xmlns:a16="http://schemas.microsoft.com/office/drawing/2014/main" id="{D075851C-4BE1-4B45-9FA9-9D17B2A130A3}"/>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928" name="avatar">
          <a:extLst>
            <a:ext uri="{FF2B5EF4-FFF2-40B4-BE49-F238E27FC236}">
              <a16:creationId xmlns:a16="http://schemas.microsoft.com/office/drawing/2014/main" id="{FF5AF176-0169-4ACF-A3D1-D4ACBBEB125A}"/>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29" name="avatar">
          <a:extLst>
            <a:ext uri="{FF2B5EF4-FFF2-40B4-BE49-F238E27FC236}">
              <a16:creationId xmlns:a16="http://schemas.microsoft.com/office/drawing/2014/main" id="{24F11828-36A4-4DCA-816A-684245AB58EB}"/>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930" name="avatar">
          <a:extLst>
            <a:ext uri="{FF2B5EF4-FFF2-40B4-BE49-F238E27FC236}">
              <a16:creationId xmlns:a16="http://schemas.microsoft.com/office/drawing/2014/main" id="{31ABF46F-D245-4473-B40F-ACCB34A0C2B9}"/>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31" name="avatar">
          <a:extLst>
            <a:ext uri="{FF2B5EF4-FFF2-40B4-BE49-F238E27FC236}">
              <a16:creationId xmlns:a16="http://schemas.microsoft.com/office/drawing/2014/main" id="{30AFF98D-0611-4DB5-98EF-88A6B4462DE3}"/>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932" name="avatar">
          <a:extLst>
            <a:ext uri="{FF2B5EF4-FFF2-40B4-BE49-F238E27FC236}">
              <a16:creationId xmlns:a16="http://schemas.microsoft.com/office/drawing/2014/main" id="{EF796BD0-0A02-46D1-BFBB-409965BE9AC1}"/>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33" name="avatar">
          <a:extLst>
            <a:ext uri="{FF2B5EF4-FFF2-40B4-BE49-F238E27FC236}">
              <a16:creationId xmlns:a16="http://schemas.microsoft.com/office/drawing/2014/main" id="{0624527B-4EE1-40DB-93A8-B63312126E8E}"/>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934" name="avatar">
          <a:extLst>
            <a:ext uri="{FF2B5EF4-FFF2-40B4-BE49-F238E27FC236}">
              <a16:creationId xmlns:a16="http://schemas.microsoft.com/office/drawing/2014/main" id="{3CB24DCE-7216-41CE-A894-22C2C3C8F4A4}"/>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935" name="avatar">
          <a:extLst>
            <a:ext uri="{FF2B5EF4-FFF2-40B4-BE49-F238E27FC236}">
              <a16:creationId xmlns:a16="http://schemas.microsoft.com/office/drawing/2014/main" id="{4A475E73-C269-4F4D-8EF3-C6EFDB328E44}"/>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936" name="avatar">
          <a:extLst>
            <a:ext uri="{FF2B5EF4-FFF2-40B4-BE49-F238E27FC236}">
              <a16:creationId xmlns:a16="http://schemas.microsoft.com/office/drawing/2014/main" id="{550A99E3-080A-436D-B1FA-00078A3B5C7B}"/>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37" name="avatar">
          <a:extLst>
            <a:ext uri="{FF2B5EF4-FFF2-40B4-BE49-F238E27FC236}">
              <a16:creationId xmlns:a16="http://schemas.microsoft.com/office/drawing/2014/main" id="{F0FB2660-0B9D-419E-A47A-B1DBAA4626FA}"/>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938" name="avatar">
          <a:extLst>
            <a:ext uri="{FF2B5EF4-FFF2-40B4-BE49-F238E27FC236}">
              <a16:creationId xmlns:a16="http://schemas.microsoft.com/office/drawing/2014/main" id="{DBBB3435-7C29-4760-8556-38E3C3737CD9}"/>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39" name="avatar">
          <a:extLst>
            <a:ext uri="{FF2B5EF4-FFF2-40B4-BE49-F238E27FC236}">
              <a16:creationId xmlns:a16="http://schemas.microsoft.com/office/drawing/2014/main" id="{8B2F3B71-B6B1-4CD9-94FE-4501BEDA81C2}"/>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940" name="avatar">
          <a:extLst>
            <a:ext uri="{FF2B5EF4-FFF2-40B4-BE49-F238E27FC236}">
              <a16:creationId xmlns:a16="http://schemas.microsoft.com/office/drawing/2014/main" id="{7D07A5E8-C7E6-43AC-A634-CCC55129756A}"/>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41" name="avatar">
          <a:extLst>
            <a:ext uri="{FF2B5EF4-FFF2-40B4-BE49-F238E27FC236}">
              <a16:creationId xmlns:a16="http://schemas.microsoft.com/office/drawing/2014/main" id="{6D64DC37-4C4A-491F-8A8E-93F957430CE2}"/>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942" name="avatar">
          <a:extLst>
            <a:ext uri="{FF2B5EF4-FFF2-40B4-BE49-F238E27FC236}">
              <a16:creationId xmlns:a16="http://schemas.microsoft.com/office/drawing/2014/main" id="{DA1A1161-AC83-4574-BC1B-708A6FD1B8E1}"/>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943" name="avatar">
          <a:extLst>
            <a:ext uri="{FF2B5EF4-FFF2-40B4-BE49-F238E27FC236}">
              <a16:creationId xmlns:a16="http://schemas.microsoft.com/office/drawing/2014/main" id="{7AB31C1E-81B9-4792-977E-B8DFA8103591}"/>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944" name="avatar">
          <a:extLst>
            <a:ext uri="{FF2B5EF4-FFF2-40B4-BE49-F238E27FC236}">
              <a16:creationId xmlns:a16="http://schemas.microsoft.com/office/drawing/2014/main" id="{8C25B833-AD38-439E-8EB5-C44FDBE2CDC6}"/>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45" name="avatar">
          <a:extLst>
            <a:ext uri="{FF2B5EF4-FFF2-40B4-BE49-F238E27FC236}">
              <a16:creationId xmlns:a16="http://schemas.microsoft.com/office/drawing/2014/main" id="{32D755E1-C05E-496D-81B8-F9F02A8938AD}"/>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946" name="avatar">
          <a:extLst>
            <a:ext uri="{FF2B5EF4-FFF2-40B4-BE49-F238E27FC236}">
              <a16:creationId xmlns:a16="http://schemas.microsoft.com/office/drawing/2014/main" id="{1160EB97-E4BC-4E7A-B46E-F6F884D3A0F6}"/>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47" name="avatar">
          <a:extLst>
            <a:ext uri="{FF2B5EF4-FFF2-40B4-BE49-F238E27FC236}">
              <a16:creationId xmlns:a16="http://schemas.microsoft.com/office/drawing/2014/main" id="{D1A9E798-6327-4C82-B358-C0F7DF08F1FE}"/>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948" name="avatar">
          <a:extLst>
            <a:ext uri="{FF2B5EF4-FFF2-40B4-BE49-F238E27FC236}">
              <a16:creationId xmlns:a16="http://schemas.microsoft.com/office/drawing/2014/main" id="{F1C8FEFF-9115-49A8-8AAE-9744B9025F94}"/>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49" name="avatar">
          <a:extLst>
            <a:ext uri="{FF2B5EF4-FFF2-40B4-BE49-F238E27FC236}">
              <a16:creationId xmlns:a16="http://schemas.microsoft.com/office/drawing/2014/main" id="{1313A56F-853B-40E6-99E9-D74A8A18931B}"/>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950" name="avatar">
          <a:extLst>
            <a:ext uri="{FF2B5EF4-FFF2-40B4-BE49-F238E27FC236}">
              <a16:creationId xmlns:a16="http://schemas.microsoft.com/office/drawing/2014/main" id="{DF76CDC4-C241-4FCF-B2A9-E7A8205092C2}"/>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951" name="avatar">
          <a:extLst>
            <a:ext uri="{FF2B5EF4-FFF2-40B4-BE49-F238E27FC236}">
              <a16:creationId xmlns:a16="http://schemas.microsoft.com/office/drawing/2014/main" id="{0B15F9BA-3D18-4922-A95B-9DD7D0154594}"/>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952" name="avatar">
          <a:extLst>
            <a:ext uri="{FF2B5EF4-FFF2-40B4-BE49-F238E27FC236}">
              <a16:creationId xmlns:a16="http://schemas.microsoft.com/office/drawing/2014/main" id="{9A77F860-31D1-4692-91C1-008052B22423}"/>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53" name="avatar">
          <a:extLst>
            <a:ext uri="{FF2B5EF4-FFF2-40B4-BE49-F238E27FC236}">
              <a16:creationId xmlns:a16="http://schemas.microsoft.com/office/drawing/2014/main" id="{6FCA1924-F427-4618-BACB-633800BE4225}"/>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954" name="avatar">
          <a:extLst>
            <a:ext uri="{FF2B5EF4-FFF2-40B4-BE49-F238E27FC236}">
              <a16:creationId xmlns:a16="http://schemas.microsoft.com/office/drawing/2014/main" id="{12BC162D-26CB-4D31-8516-46281F13CEA3}"/>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55" name="avatar">
          <a:extLst>
            <a:ext uri="{FF2B5EF4-FFF2-40B4-BE49-F238E27FC236}">
              <a16:creationId xmlns:a16="http://schemas.microsoft.com/office/drawing/2014/main" id="{0AB4EC5C-B6E4-4931-9419-C9EE28A1D70A}"/>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956" name="avatar">
          <a:extLst>
            <a:ext uri="{FF2B5EF4-FFF2-40B4-BE49-F238E27FC236}">
              <a16:creationId xmlns:a16="http://schemas.microsoft.com/office/drawing/2014/main" id="{71B22B87-5FCB-4991-A282-BB31477754D6}"/>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57" name="avatar">
          <a:extLst>
            <a:ext uri="{FF2B5EF4-FFF2-40B4-BE49-F238E27FC236}">
              <a16:creationId xmlns:a16="http://schemas.microsoft.com/office/drawing/2014/main" id="{D0D6EFE0-BF1F-4363-B247-1B6820797D11}"/>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958" name="avatar">
          <a:extLst>
            <a:ext uri="{FF2B5EF4-FFF2-40B4-BE49-F238E27FC236}">
              <a16:creationId xmlns:a16="http://schemas.microsoft.com/office/drawing/2014/main" id="{1A0EA164-AB8F-4C65-8BF1-C9CF8A74930B}"/>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959" name="avatar">
          <a:extLst>
            <a:ext uri="{FF2B5EF4-FFF2-40B4-BE49-F238E27FC236}">
              <a16:creationId xmlns:a16="http://schemas.microsoft.com/office/drawing/2014/main" id="{A5D4D9D1-47CF-4B15-AFAC-50DD0BD62916}"/>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960" name="avatar">
          <a:extLst>
            <a:ext uri="{FF2B5EF4-FFF2-40B4-BE49-F238E27FC236}">
              <a16:creationId xmlns:a16="http://schemas.microsoft.com/office/drawing/2014/main" id="{0CB9645F-20B6-412F-B2F4-F18CFDFC1605}"/>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61" name="avatar">
          <a:extLst>
            <a:ext uri="{FF2B5EF4-FFF2-40B4-BE49-F238E27FC236}">
              <a16:creationId xmlns:a16="http://schemas.microsoft.com/office/drawing/2014/main" id="{37FA11AB-3F83-4F18-9B39-AEAC44941F5D}"/>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962" name="avatar">
          <a:extLst>
            <a:ext uri="{FF2B5EF4-FFF2-40B4-BE49-F238E27FC236}">
              <a16:creationId xmlns:a16="http://schemas.microsoft.com/office/drawing/2014/main" id="{F3D14CE4-C69C-42AA-8051-ED3961601049}"/>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63" name="avatar">
          <a:extLst>
            <a:ext uri="{FF2B5EF4-FFF2-40B4-BE49-F238E27FC236}">
              <a16:creationId xmlns:a16="http://schemas.microsoft.com/office/drawing/2014/main" id="{4509014E-0064-4E02-928C-4C53FA157A73}"/>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964" name="avatar">
          <a:extLst>
            <a:ext uri="{FF2B5EF4-FFF2-40B4-BE49-F238E27FC236}">
              <a16:creationId xmlns:a16="http://schemas.microsoft.com/office/drawing/2014/main" id="{5588490D-439E-4331-8AA2-36C5881951A2}"/>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65" name="avatar">
          <a:extLst>
            <a:ext uri="{FF2B5EF4-FFF2-40B4-BE49-F238E27FC236}">
              <a16:creationId xmlns:a16="http://schemas.microsoft.com/office/drawing/2014/main" id="{B2B4D8AB-4774-42F0-865A-5377190699C6}"/>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966" name="avatar">
          <a:extLst>
            <a:ext uri="{FF2B5EF4-FFF2-40B4-BE49-F238E27FC236}">
              <a16:creationId xmlns:a16="http://schemas.microsoft.com/office/drawing/2014/main" id="{07E1BEED-F2A2-4F3C-AF23-1CCA612E5D4F}"/>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967" name="avatar">
          <a:extLst>
            <a:ext uri="{FF2B5EF4-FFF2-40B4-BE49-F238E27FC236}">
              <a16:creationId xmlns:a16="http://schemas.microsoft.com/office/drawing/2014/main" id="{56BD8D0C-FAC3-4C08-BCC0-303A99B70A3F}"/>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968" name="avatar">
          <a:extLst>
            <a:ext uri="{FF2B5EF4-FFF2-40B4-BE49-F238E27FC236}">
              <a16:creationId xmlns:a16="http://schemas.microsoft.com/office/drawing/2014/main" id="{46D06E01-0A20-48E3-BB02-42D1863A8176}"/>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69" name="avatar">
          <a:extLst>
            <a:ext uri="{FF2B5EF4-FFF2-40B4-BE49-F238E27FC236}">
              <a16:creationId xmlns:a16="http://schemas.microsoft.com/office/drawing/2014/main" id="{CF595C98-0EE4-4C3A-819D-04847993307B}"/>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970" name="avatar">
          <a:extLst>
            <a:ext uri="{FF2B5EF4-FFF2-40B4-BE49-F238E27FC236}">
              <a16:creationId xmlns:a16="http://schemas.microsoft.com/office/drawing/2014/main" id="{2331F840-AE40-4896-8FCF-5F48D6FC4067}"/>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71" name="avatar">
          <a:extLst>
            <a:ext uri="{FF2B5EF4-FFF2-40B4-BE49-F238E27FC236}">
              <a16:creationId xmlns:a16="http://schemas.microsoft.com/office/drawing/2014/main" id="{59393266-3D3F-45B2-A287-10914A1935B9}"/>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972" name="avatar">
          <a:extLst>
            <a:ext uri="{FF2B5EF4-FFF2-40B4-BE49-F238E27FC236}">
              <a16:creationId xmlns:a16="http://schemas.microsoft.com/office/drawing/2014/main" id="{60D5398F-C1B0-4AC0-94BF-3BE1F318FAD6}"/>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73" name="avatar">
          <a:extLst>
            <a:ext uri="{FF2B5EF4-FFF2-40B4-BE49-F238E27FC236}">
              <a16:creationId xmlns:a16="http://schemas.microsoft.com/office/drawing/2014/main" id="{D203579C-C68E-4CBA-891B-DA6F385E5B0F}"/>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974" name="avatar">
          <a:extLst>
            <a:ext uri="{FF2B5EF4-FFF2-40B4-BE49-F238E27FC236}">
              <a16:creationId xmlns:a16="http://schemas.microsoft.com/office/drawing/2014/main" id="{C12BCEB8-10CB-4700-9CFD-5553DAC83A45}"/>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975" name="avatar">
          <a:extLst>
            <a:ext uri="{FF2B5EF4-FFF2-40B4-BE49-F238E27FC236}">
              <a16:creationId xmlns:a16="http://schemas.microsoft.com/office/drawing/2014/main" id="{DD0D6E65-1370-40C2-80E4-B615A6D4F337}"/>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976" name="avatar">
          <a:extLst>
            <a:ext uri="{FF2B5EF4-FFF2-40B4-BE49-F238E27FC236}">
              <a16:creationId xmlns:a16="http://schemas.microsoft.com/office/drawing/2014/main" id="{10F82F4D-D076-4408-99B9-2D52B6431619}"/>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77" name="avatar">
          <a:extLst>
            <a:ext uri="{FF2B5EF4-FFF2-40B4-BE49-F238E27FC236}">
              <a16:creationId xmlns:a16="http://schemas.microsoft.com/office/drawing/2014/main" id="{0CAA1CEB-8712-42F6-8D82-082ED4928D25}"/>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978" name="avatar">
          <a:extLst>
            <a:ext uri="{FF2B5EF4-FFF2-40B4-BE49-F238E27FC236}">
              <a16:creationId xmlns:a16="http://schemas.microsoft.com/office/drawing/2014/main" id="{F40CC65D-16CA-4D8C-85CE-F9B0641136E0}"/>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79" name="avatar">
          <a:extLst>
            <a:ext uri="{FF2B5EF4-FFF2-40B4-BE49-F238E27FC236}">
              <a16:creationId xmlns:a16="http://schemas.microsoft.com/office/drawing/2014/main" id="{CB7FBD1E-9D2E-4219-A122-2F5A3617712B}"/>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980" name="avatar">
          <a:extLst>
            <a:ext uri="{FF2B5EF4-FFF2-40B4-BE49-F238E27FC236}">
              <a16:creationId xmlns:a16="http://schemas.microsoft.com/office/drawing/2014/main" id="{E9941D88-C1CB-4EEF-9156-91FDD4569B55}"/>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81" name="avatar">
          <a:extLst>
            <a:ext uri="{FF2B5EF4-FFF2-40B4-BE49-F238E27FC236}">
              <a16:creationId xmlns:a16="http://schemas.microsoft.com/office/drawing/2014/main" id="{7E6A8C2C-768F-4A2C-8273-7CF2E01528D7}"/>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982" name="avatar">
          <a:extLst>
            <a:ext uri="{FF2B5EF4-FFF2-40B4-BE49-F238E27FC236}">
              <a16:creationId xmlns:a16="http://schemas.microsoft.com/office/drawing/2014/main" id="{E7959550-4BB2-4A5D-A989-3C43A88E0A1C}"/>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983" name="avatar">
          <a:extLst>
            <a:ext uri="{FF2B5EF4-FFF2-40B4-BE49-F238E27FC236}">
              <a16:creationId xmlns:a16="http://schemas.microsoft.com/office/drawing/2014/main" id="{AD4445EC-C7FD-44D7-8CF9-5F313696C56A}"/>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984" name="avatar">
          <a:extLst>
            <a:ext uri="{FF2B5EF4-FFF2-40B4-BE49-F238E27FC236}">
              <a16:creationId xmlns:a16="http://schemas.microsoft.com/office/drawing/2014/main" id="{91EF0CBC-69C8-4492-92F0-315E9F76573F}"/>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85" name="avatar">
          <a:extLst>
            <a:ext uri="{FF2B5EF4-FFF2-40B4-BE49-F238E27FC236}">
              <a16:creationId xmlns:a16="http://schemas.microsoft.com/office/drawing/2014/main" id="{9FC16E9B-CE5B-4365-8934-C529233F8A00}"/>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986" name="avatar">
          <a:extLst>
            <a:ext uri="{FF2B5EF4-FFF2-40B4-BE49-F238E27FC236}">
              <a16:creationId xmlns:a16="http://schemas.microsoft.com/office/drawing/2014/main" id="{0DD428E0-92C8-4081-BA70-FF2D0A100589}"/>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87" name="avatar">
          <a:extLst>
            <a:ext uri="{FF2B5EF4-FFF2-40B4-BE49-F238E27FC236}">
              <a16:creationId xmlns:a16="http://schemas.microsoft.com/office/drawing/2014/main" id="{76E71B1C-D39E-4FA1-A409-9097372416FD}"/>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988" name="avatar">
          <a:extLst>
            <a:ext uri="{FF2B5EF4-FFF2-40B4-BE49-F238E27FC236}">
              <a16:creationId xmlns:a16="http://schemas.microsoft.com/office/drawing/2014/main" id="{128A52AD-2AA5-4F16-9559-6C8DF9E9EC20}"/>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89" name="avatar">
          <a:extLst>
            <a:ext uri="{FF2B5EF4-FFF2-40B4-BE49-F238E27FC236}">
              <a16:creationId xmlns:a16="http://schemas.microsoft.com/office/drawing/2014/main" id="{71775E2F-5CA5-4AAC-A495-5D2FE429EC2C}"/>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990" name="avatar">
          <a:extLst>
            <a:ext uri="{FF2B5EF4-FFF2-40B4-BE49-F238E27FC236}">
              <a16:creationId xmlns:a16="http://schemas.microsoft.com/office/drawing/2014/main" id="{6D0915D4-CED4-464C-BE6B-08037D641CA9}"/>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991" name="avatar">
          <a:extLst>
            <a:ext uri="{FF2B5EF4-FFF2-40B4-BE49-F238E27FC236}">
              <a16:creationId xmlns:a16="http://schemas.microsoft.com/office/drawing/2014/main" id="{BB0BB8C5-76A8-4378-8882-A54EFFCE096D}"/>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992" name="avatar">
          <a:extLst>
            <a:ext uri="{FF2B5EF4-FFF2-40B4-BE49-F238E27FC236}">
              <a16:creationId xmlns:a16="http://schemas.microsoft.com/office/drawing/2014/main" id="{0DE7E261-CFDF-4D0E-B478-928BA09AF444}"/>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93" name="avatar">
          <a:extLst>
            <a:ext uri="{FF2B5EF4-FFF2-40B4-BE49-F238E27FC236}">
              <a16:creationId xmlns:a16="http://schemas.microsoft.com/office/drawing/2014/main" id="{FA0F310F-8883-4B72-A0F1-6CDF7E21DA6D}"/>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994" name="avatar">
          <a:extLst>
            <a:ext uri="{FF2B5EF4-FFF2-40B4-BE49-F238E27FC236}">
              <a16:creationId xmlns:a16="http://schemas.microsoft.com/office/drawing/2014/main" id="{DD2A7510-0210-4487-8040-F92E9E711096}"/>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95" name="avatar">
          <a:extLst>
            <a:ext uri="{FF2B5EF4-FFF2-40B4-BE49-F238E27FC236}">
              <a16:creationId xmlns:a16="http://schemas.microsoft.com/office/drawing/2014/main" id="{E84399E8-59E8-4650-AB69-2990B9B6F9D4}"/>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996" name="avatar">
          <a:extLst>
            <a:ext uri="{FF2B5EF4-FFF2-40B4-BE49-F238E27FC236}">
              <a16:creationId xmlns:a16="http://schemas.microsoft.com/office/drawing/2014/main" id="{75125529-44C2-4C92-A13E-61EF42AF2FCD}"/>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97" name="avatar">
          <a:extLst>
            <a:ext uri="{FF2B5EF4-FFF2-40B4-BE49-F238E27FC236}">
              <a16:creationId xmlns:a16="http://schemas.microsoft.com/office/drawing/2014/main" id="{116DA0E9-1529-4ACA-B7C6-AB26F23BEC8D}"/>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998" name="avatar">
          <a:extLst>
            <a:ext uri="{FF2B5EF4-FFF2-40B4-BE49-F238E27FC236}">
              <a16:creationId xmlns:a16="http://schemas.microsoft.com/office/drawing/2014/main" id="{D29198DA-5712-47FF-899A-436364137C3E}"/>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999" name="avatar">
          <a:extLst>
            <a:ext uri="{FF2B5EF4-FFF2-40B4-BE49-F238E27FC236}">
              <a16:creationId xmlns:a16="http://schemas.microsoft.com/office/drawing/2014/main" id="{49194E61-24C3-4E9F-BA6B-C337EE44E37A}"/>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000" name="avatar">
          <a:extLst>
            <a:ext uri="{FF2B5EF4-FFF2-40B4-BE49-F238E27FC236}">
              <a16:creationId xmlns:a16="http://schemas.microsoft.com/office/drawing/2014/main" id="{9709FFC5-58CC-4A27-B610-BDD10C93F847}"/>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01" name="avatar">
          <a:extLst>
            <a:ext uri="{FF2B5EF4-FFF2-40B4-BE49-F238E27FC236}">
              <a16:creationId xmlns:a16="http://schemas.microsoft.com/office/drawing/2014/main" id="{8931E4B5-75B8-49F2-A058-39760C9DEAD8}"/>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002" name="avatar">
          <a:extLst>
            <a:ext uri="{FF2B5EF4-FFF2-40B4-BE49-F238E27FC236}">
              <a16:creationId xmlns:a16="http://schemas.microsoft.com/office/drawing/2014/main" id="{6E6285CA-89DD-466A-83F4-EC77169A4C23}"/>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03" name="avatar">
          <a:extLst>
            <a:ext uri="{FF2B5EF4-FFF2-40B4-BE49-F238E27FC236}">
              <a16:creationId xmlns:a16="http://schemas.microsoft.com/office/drawing/2014/main" id="{3FF95D3C-EA2F-44CB-B0FF-4A5739372DE7}"/>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004" name="avatar">
          <a:extLst>
            <a:ext uri="{FF2B5EF4-FFF2-40B4-BE49-F238E27FC236}">
              <a16:creationId xmlns:a16="http://schemas.microsoft.com/office/drawing/2014/main" id="{1BD8BED1-94C1-4D18-97BB-6C53E7D93F3D}"/>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05" name="avatar">
          <a:extLst>
            <a:ext uri="{FF2B5EF4-FFF2-40B4-BE49-F238E27FC236}">
              <a16:creationId xmlns:a16="http://schemas.microsoft.com/office/drawing/2014/main" id="{873AA0E2-D409-43E3-97F3-9367DAE1904D}"/>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006" name="avatar">
          <a:extLst>
            <a:ext uri="{FF2B5EF4-FFF2-40B4-BE49-F238E27FC236}">
              <a16:creationId xmlns:a16="http://schemas.microsoft.com/office/drawing/2014/main" id="{BBEC7752-F9B9-4AD0-B87F-CBBAA7796504}"/>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007" name="avatar">
          <a:extLst>
            <a:ext uri="{FF2B5EF4-FFF2-40B4-BE49-F238E27FC236}">
              <a16:creationId xmlns:a16="http://schemas.microsoft.com/office/drawing/2014/main" id="{07B08B2E-C6AF-4A11-BD2F-301B59467713}"/>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008" name="avatar">
          <a:extLst>
            <a:ext uri="{FF2B5EF4-FFF2-40B4-BE49-F238E27FC236}">
              <a16:creationId xmlns:a16="http://schemas.microsoft.com/office/drawing/2014/main" id="{243667D5-A1C0-41D5-855B-12C57B7D385E}"/>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09" name="avatar">
          <a:extLst>
            <a:ext uri="{FF2B5EF4-FFF2-40B4-BE49-F238E27FC236}">
              <a16:creationId xmlns:a16="http://schemas.microsoft.com/office/drawing/2014/main" id="{2A9DD4A4-086E-48C5-9AC3-64DF5E6FC3AA}"/>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010" name="avatar">
          <a:extLst>
            <a:ext uri="{FF2B5EF4-FFF2-40B4-BE49-F238E27FC236}">
              <a16:creationId xmlns:a16="http://schemas.microsoft.com/office/drawing/2014/main" id="{035D4DF3-78C8-474E-8538-4F5B4680429F}"/>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11" name="avatar">
          <a:extLst>
            <a:ext uri="{FF2B5EF4-FFF2-40B4-BE49-F238E27FC236}">
              <a16:creationId xmlns:a16="http://schemas.microsoft.com/office/drawing/2014/main" id="{C7743F99-537B-41A3-9B97-0A79AF34B2C9}"/>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012" name="avatar">
          <a:extLst>
            <a:ext uri="{FF2B5EF4-FFF2-40B4-BE49-F238E27FC236}">
              <a16:creationId xmlns:a16="http://schemas.microsoft.com/office/drawing/2014/main" id="{C457FB8C-1D75-4EC2-8E52-BE04F0DA2080}"/>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13" name="avatar">
          <a:extLst>
            <a:ext uri="{FF2B5EF4-FFF2-40B4-BE49-F238E27FC236}">
              <a16:creationId xmlns:a16="http://schemas.microsoft.com/office/drawing/2014/main" id="{2C5121E9-759B-499E-A45F-58C61005571B}"/>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014" name="avatar">
          <a:extLst>
            <a:ext uri="{FF2B5EF4-FFF2-40B4-BE49-F238E27FC236}">
              <a16:creationId xmlns:a16="http://schemas.microsoft.com/office/drawing/2014/main" id="{27750BDB-AC3D-438B-8628-752DCDE2A228}"/>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015" name="avatar">
          <a:extLst>
            <a:ext uri="{FF2B5EF4-FFF2-40B4-BE49-F238E27FC236}">
              <a16:creationId xmlns:a16="http://schemas.microsoft.com/office/drawing/2014/main" id="{5DF967B3-24F0-4EAC-A93A-5644C8F9C59C}"/>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016" name="avatar">
          <a:extLst>
            <a:ext uri="{FF2B5EF4-FFF2-40B4-BE49-F238E27FC236}">
              <a16:creationId xmlns:a16="http://schemas.microsoft.com/office/drawing/2014/main" id="{2738A3D6-58AB-4F6A-8190-9B9A0DCD91FF}"/>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17" name="avatar">
          <a:extLst>
            <a:ext uri="{FF2B5EF4-FFF2-40B4-BE49-F238E27FC236}">
              <a16:creationId xmlns:a16="http://schemas.microsoft.com/office/drawing/2014/main" id="{0F357616-F5F4-4C08-9DB4-EF5A90114501}"/>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018" name="avatar">
          <a:extLst>
            <a:ext uri="{FF2B5EF4-FFF2-40B4-BE49-F238E27FC236}">
              <a16:creationId xmlns:a16="http://schemas.microsoft.com/office/drawing/2014/main" id="{A68CCD93-211C-4D0B-AA88-2060ACB15811}"/>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19" name="avatar">
          <a:extLst>
            <a:ext uri="{FF2B5EF4-FFF2-40B4-BE49-F238E27FC236}">
              <a16:creationId xmlns:a16="http://schemas.microsoft.com/office/drawing/2014/main" id="{CC84D8E5-466A-4043-A335-AE81F45BA290}"/>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020" name="avatar">
          <a:extLst>
            <a:ext uri="{FF2B5EF4-FFF2-40B4-BE49-F238E27FC236}">
              <a16:creationId xmlns:a16="http://schemas.microsoft.com/office/drawing/2014/main" id="{0687267E-BC26-4594-ADA3-327ABA881585}"/>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21" name="avatar">
          <a:extLst>
            <a:ext uri="{FF2B5EF4-FFF2-40B4-BE49-F238E27FC236}">
              <a16:creationId xmlns:a16="http://schemas.microsoft.com/office/drawing/2014/main" id="{B79003A9-2F43-41BD-8BEF-5871B6660603}"/>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022" name="avatar">
          <a:extLst>
            <a:ext uri="{FF2B5EF4-FFF2-40B4-BE49-F238E27FC236}">
              <a16:creationId xmlns:a16="http://schemas.microsoft.com/office/drawing/2014/main" id="{2898EC50-25C6-473D-AE91-890AE631D7C6}"/>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023" name="avatar">
          <a:extLst>
            <a:ext uri="{FF2B5EF4-FFF2-40B4-BE49-F238E27FC236}">
              <a16:creationId xmlns:a16="http://schemas.microsoft.com/office/drawing/2014/main" id="{3E6A75A3-BF13-4983-AB76-B0355BA4D4C9}"/>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024" name="avatar">
          <a:extLst>
            <a:ext uri="{FF2B5EF4-FFF2-40B4-BE49-F238E27FC236}">
              <a16:creationId xmlns:a16="http://schemas.microsoft.com/office/drawing/2014/main" id="{FE47D744-9AF5-4383-88AA-4EE17512DC0C}"/>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25" name="avatar">
          <a:extLst>
            <a:ext uri="{FF2B5EF4-FFF2-40B4-BE49-F238E27FC236}">
              <a16:creationId xmlns:a16="http://schemas.microsoft.com/office/drawing/2014/main" id="{C0C3D782-D342-49D4-A297-C8B9557907EB}"/>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026" name="avatar">
          <a:extLst>
            <a:ext uri="{FF2B5EF4-FFF2-40B4-BE49-F238E27FC236}">
              <a16:creationId xmlns:a16="http://schemas.microsoft.com/office/drawing/2014/main" id="{01BAB933-31C9-45D9-A66F-CBD9A4AE8176}"/>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27" name="avatar">
          <a:extLst>
            <a:ext uri="{FF2B5EF4-FFF2-40B4-BE49-F238E27FC236}">
              <a16:creationId xmlns:a16="http://schemas.microsoft.com/office/drawing/2014/main" id="{921B23F2-6144-4A22-96D9-5A0B58018A88}"/>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028" name="avatar">
          <a:extLst>
            <a:ext uri="{FF2B5EF4-FFF2-40B4-BE49-F238E27FC236}">
              <a16:creationId xmlns:a16="http://schemas.microsoft.com/office/drawing/2014/main" id="{6530DF43-3990-4CE6-9FFF-A734BFBC8757}"/>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29" name="avatar">
          <a:extLst>
            <a:ext uri="{FF2B5EF4-FFF2-40B4-BE49-F238E27FC236}">
              <a16:creationId xmlns:a16="http://schemas.microsoft.com/office/drawing/2014/main" id="{8C5BDD7B-63E6-4E81-934F-1750DF245E5F}"/>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030" name="avatar">
          <a:extLst>
            <a:ext uri="{FF2B5EF4-FFF2-40B4-BE49-F238E27FC236}">
              <a16:creationId xmlns:a16="http://schemas.microsoft.com/office/drawing/2014/main" id="{AB9A0A69-434D-4E66-80DE-3F5EA7EC0203}"/>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031" name="avatar">
          <a:extLst>
            <a:ext uri="{FF2B5EF4-FFF2-40B4-BE49-F238E27FC236}">
              <a16:creationId xmlns:a16="http://schemas.microsoft.com/office/drawing/2014/main" id="{F6F554FA-443D-41BD-B4FF-11C4F4A740BA}"/>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032" name="avatar">
          <a:extLst>
            <a:ext uri="{FF2B5EF4-FFF2-40B4-BE49-F238E27FC236}">
              <a16:creationId xmlns:a16="http://schemas.microsoft.com/office/drawing/2014/main" id="{59FAAD86-A6B8-45D0-96B4-A1AA1BA14B1C}"/>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33" name="avatar">
          <a:extLst>
            <a:ext uri="{FF2B5EF4-FFF2-40B4-BE49-F238E27FC236}">
              <a16:creationId xmlns:a16="http://schemas.microsoft.com/office/drawing/2014/main" id="{E67D81BE-D7BB-4B8D-9DF9-175B49C2D76E}"/>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034" name="avatar">
          <a:extLst>
            <a:ext uri="{FF2B5EF4-FFF2-40B4-BE49-F238E27FC236}">
              <a16:creationId xmlns:a16="http://schemas.microsoft.com/office/drawing/2014/main" id="{04437829-4305-4F70-82D7-7CF6E1D7C0EB}"/>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35" name="avatar">
          <a:extLst>
            <a:ext uri="{FF2B5EF4-FFF2-40B4-BE49-F238E27FC236}">
              <a16:creationId xmlns:a16="http://schemas.microsoft.com/office/drawing/2014/main" id="{30A83A5A-61BA-48ED-8355-6BE70E42B701}"/>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78448"/>
    <xdr:sp macro="" textlink="">
      <xdr:nvSpPr>
        <xdr:cNvPr id="70036" name="avatar">
          <a:extLst>
            <a:ext uri="{FF2B5EF4-FFF2-40B4-BE49-F238E27FC236}">
              <a16:creationId xmlns:a16="http://schemas.microsoft.com/office/drawing/2014/main" id="{3CC4BCED-0083-4A2F-9AE1-4AB037409D93}"/>
            </a:ext>
          </a:extLst>
        </xdr:cNvPr>
        <xdr:cNvSpPr>
          <a:spLocks noChangeAspect="1" noChangeArrowheads="1"/>
        </xdr:cNvSpPr>
      </xdr:nvSpPr>
      <xdr:spPr bwMode="auto">
        <a:xfrm>
          <a:off x="4476750" y="1162050"/>
          <a:ext cx="304800" cy="28606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79082"/>
    <xdr:sp macro="" textlink="">
      <xdr:nvSpPr>
        <xdr:cNvPr id="70037" name="avatar">
          <a:extLst>
            <a:ext uri="{FF2B5EF4-FFF2-40B4-BE49-F238E27FC236}">
              <a16:creationId xmlns:a16="http://schemas.microsoft.com/office/drawing/2014/main" id="{8E83D4FF-B83E-48DF-BE7E-BC810C328F4C}"/>
            </a:ext>
          </a:extLst>
        </xdr:cNvPr>
        <xdr:cNvSpPr>
          <a:spLocks noChangeAspect="1" noChangeArrowheads="1"/>
        </xdr:cNvSpPr>
      </xdr:nvSpPr>
      <xdr:spPr bwMode="auto">
        <a:xfrm>
          <a:off x="0" y="1162050"/>
          <a:ext cx="304800" cy="28670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38" name="avatar">
          <a:extLst>
            <a:ext uri="{FF2B5EF4-FFF2-40B4-BE49-F238E27FC236}">
              <a16:creationId xmlns:a16="http://schemas.microsoft.com/office/drawing/2014/main" id="{F4DC8F9C-BEDF-47B1-88FF-4D49FB160765}"/>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77812"/>
    <xdr:sp macro="" textlink="">
      <xdr:nvSpPr>
        <xdr:cNvPr id="70039" name="avatar">
          <a:extLst>
            <a:ext uri="{FF2B5EF4-FFF2-40B4-BE49-F238E27FC236}">
              <a16:creationId xmlns:a16="http://schemas.microsoft.com/office/drawing/2014/main" id="{2D3A13FE-DA7F-4BFA-9205-E995D6B07B4F}"/>
            </a:ext>
          </a:extLst>
        </xdr:cNvPr>
        <xdr:cNvSpPr>
          <a:spLocks noChangeAspect="1" noChangeArrowheads="1"/>
        </xdr:cNvSpPr>
      </xdr:nvSpPr>
      <xdr:spPr bwMode="auto">
        <a:xfrm>
          <a:off x="4476750" y="1162050"/>
          <a:ext cx="304800" cy="28733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77812"/>
    <xdr:sp macro="" textlink="">
      <xdr:nvSpPr>
        <xdr:cNvPr id="70040" name="avatar">
          <a:extLst>
            <a:ext uri="{FF2B5EF4-FFF2-40B4-BE49-F238E27FC236}">
              <a16:creationId xmlns:a16="http://schemas.microsoft.com/office/drawing/2014/main" id="{DB7E8489-72F8-4A16-9AE7-4AFB3C405896}"/>
            </a:ext>
          </a:extLst>
        </xdr:cNvPr>
        <xdr:cNvSpPr>
          <a:spLocks noChangeAspect="1" noChangeArrowheads="1"/>
        </xdr:cNvSpPr>
      </xdr:nvSpPr>
      <xdr:spPr bwMode="auto">
        <a:xfrm>
          <a:off x="0" y="1162050"/>
          <a:ext cx="304800" cy="28733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5274"/>
    <xdr:sp macro="" textlink="">
      <xdr:nvSpPr>
        <xdr:cNvPr id="70041" name="avatar">
          <a:extLst>
            <a:ext uri="{FF2B5EF4-FFF2-40B4-BE49-F238E27FC236}">
              <a16:creationId xmlns:a16="http://schemas.microsoft.com/office/drawing/2014/main" id="{07444D16-ACF2-42A8-9E30-77D11435DADE}"/>
            </a:ext>
          </a:extLst>
        </xdr:cNvPr>
        <xdr:cNvSpPr>
          <a:spLocks noChangeAspect="1" noChangeArrowheads="1"/>
        </xdr:cNvSpPr>
      </xdr:nvSpPr>
      <xdr:spPr bwMode="auto">
        <a:xfrm>
          <a:off x="447675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042" name="avatar">
          <a:extLst>
            <a:ext uri="{FF2B5EF4-FFF2-40B4-BE49-F238E27FC236}">
              <a16:creationId xmlns:a16="http://schemas.microsoft.com/office/drawing/2014/main" id="{9D93A4E6-68BB-4BD4-ACED-AC9C09236E35}"/>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77206"/>
    <xdr:sp macro="" textlink="">
      <xdr:nvSpPr>
        <xdr:cNvPr id="70043" name="avatar">
          <a:extLst>
            <a:ext uri="{FF2B5EF4-FFF2-40B4-BE49-F238E27FC236}">
              <a16:creationId xmlns:a16="http://schemas.microsoft.com/office/drawing/2014/main" id="{FD2FAEB1-09DC-416C-810D-4785C857AA44}"/>
            </a:ext>
          </a:extLst>
        </xdr:cNvPr>
        <xdr:cNvSpPr>
          <a:spLocks noChangeAspect="1" noChangeArrowheads="1"/>
        </xdr:cNvSpPr>
      </xdr:nvSpPr>
      <xdr:spPr bwMode="auto">
        <a:xfrm>
          <a:off x="4476750" y="1162050"/>
          <a:ext cx="304800" cy="27911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79082"/>
    <xdr:sp macro="" textlink="">
      <xdr:nvSpPr>
        <xdr:cNvPr id="70044" name="avatar">
          <a:extLst>
            <a:ext uri="{FF2B5EF4-FFF2-40B4-BE49-F238E27FC236}">
              <a16:creationId xmlns:a16="http://schemas.microsoft.com/office/drawing/2014/main" id="{D4D1F136-1F68-44A8-B42C-D5A4CCFF06A9}"/>
            </a:ext>
          </a:extLst>
        </xdr:cNvPr>
        <xdr:cNvSpPr>
          <a:spLocks noChangeAspect="1" noChangeArrowheads="1"/>
        </xdr:cNvSpPr>
      </xdr:nvSpPr>
      <xdr:spPr bwMode="auto">
        <a:xfrm>
          <a:off x="0" y="1162050"/>
          <a:ext cx="304800" cy="28670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45" name="avatar">
          <a:extLst>
            <a:ext uri="{FF2B5EF4-FFF2-40B4-BE49-F238E27FC236}">
              <a16:creationId xmlns:a16="http://schemas.microsoft.com/office/drawing/2014/main" id="{2E613C39-5FC8-4729-969D-6D55EF85BBB8}"/>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08321"/>
    <xdr:sp macro="" textlink="">
      <xdr:nvSpPr>
        <xdr:cNvPr id="70046" name="avatar">
          <a:extLst>
            <a:ext uri="{FF2B5EF4-FFF2-40B4-BE49-F238E27FC236}">
              <a16:creationId xmlns:a16="http://schemas.microsoft.com/office/drawing/2014/main" id="{2B26BE86-5505-47BC-9A3B-5271FB9C508C}"/>
            </a:ext>
          </a:extLst>
        </xdr:cNvPr>
        <xdr:cNvSpPr>
          <a:spLocks noChangeAspect="1" noChangeArrowheads="1"/>
        </xdr:cNvSpPr>
      </xdr:nvSpPr>
      <xdr:spPr bwMode="auto">
        <a:xfrm>
          <a:off x="4476750" y="1162050"/>
          <a:ext cx="304800" cy="30451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79082"/>
    <xdr:sp macro="" textlink="">
      <xdr:nvSpPr>
        <xdr:cNvPr id="70047" name="avatar">
          <a:extLst>
            <a:ext uri="{FF2B5EF4-FFF2-40B4-BE49-F238E27FC236}">
              <a16:creationId xmlns:a16="http://schemas.microsoft.com/office/drawing/2014/main" id="{D668FD24-D78D-48DD-934A-107A44EDB593}"/>
            </a:ext>
          </a:extLst>
        </xdr:cNvPr>
        <xdr:cNvSpPr>
          <a:spLocks noChangeAspect="1" noChangeArrowheads="1"/>
        </xdr:cNvSpPr>
      </xdr:nvSpPr>
      <xdr:spPr bwMode="auto">
        <a:xfrm>
          <a:off x="0" y="1162050"/>
          <a:ext cx="304800" cy="28670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48" name="avatar">
          <a:extLst>
            <a:ext uri="{FF2B5EF4-FFF2-40B4-BE49-F238E27FC236}">
              <a16:creationId xmlns:a16="http://schemas.microsoft.com/office/drawing/2014/main" id="{5327D39F-FC94-44B3-B318-0EA4607BE2F7}"/>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11150"/>
    <xdr:sp macro="" textlink="">
      <xdr:nvSpPr>
        <xdr:cNvPr id="70049" name="avatar">
          <a:extLst>
            <a:ext uri="{FF2B5EF4-FFF2-40B4-BE49-F238E27FC236}">
              <a16:creationId xmlns:a16="http://schemas.microsoft.com/office/drawing/2014/main" id="{5980CDF6-6FC9-456B-81DE-FADE8B921D38}"/>
            </a:ext>
          </a:extLst>
        </xdr:cNvPr>
        <xdr:cNvSpPr>
          <a:spLocks noChangeAspect="1" noChangeArrowheads="1"/>
        </xdr:cNvSpPr>
      </xdr:nvSpPr>
      <xdr:spPr bwMode="auto">
        <a:xfrm>
          <a:off x="4476750" y="116205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9244"/>
    <xdr:sp macro="" textlink="">
      <xdr:nvSpPr>
        <xdr:cNvPr id="70050" name="avatar">
          <a:extLst>
            <a:ext uri="{FF2B5EF4-FFF2-40B4-BE49-F238E27FC236}">
              <a16:creationId xmlns:a16="http://schemas.microsoft.com/office/drawing/2014/main" id="{BA3F4793-3402-4002-B327-3B45AAB9E46A}"/>
            </a:ext>
          </a:extLst>
        </xdr:cNvPr>
        <xdr:cNvSpPr>
          <a:spLocks noChangeAspect="1" noChangeArrowheads="1"/>
        </xdr:cNvSpPr>
      </xdr:nvSpPr>
      <xdr:spPr bwMode="auto">
        <a:xfrm>
          <a:off x="0" y="1162050"/>
          <a:ext cx="304800" cy="30352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51" name="avatar">
          <a:extLst>
            <a:ext uri="{FF2B5EF4-FFF2-40B4-BE49-F238E27FC236}">
              <a16:creationId xmlns:a16="http://schemas.microsoft.com/office/drawing/2014/main" id="{3720EFA0-1208-44C3-AAA8-9FE0B9341A28}"/>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08609"/>
    <xdr:sp macro="" textlink="">
      <xdr:nvSpPr>
        <xdr:cNvPr id="70052" name="avatar">
          <a:extLst>
            <a:ext uri="{FF2B5EF4-FFF2-40B4-BE49-F238E27FC236}">
              <a16:creationId xmlns:a16="http://schemas.microsoft.com/office/drawing/2014/main" id="{341B7AE1-BEB3-4C87-B3A0-B7F53D9504A5}"/>
            </a:ext>
          </a:extLst>
        </xdr:cNvPr>
        <xdr:cNvSpPr>
          <a:spLocks noChangeAspect="1" noChangeArrowheads="1"/>
        </xdr:cNvSpPr>
      </xdr:nvSpPr>
      <xdr:spPr bwMode="auto">
        <a:xfrm>
          <a:off x="4476750" y="116205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8609"/>
    <xdr:sp macro="" textlink="">
      <xdr:nvSpPr>
        <xdr:cNvPr id="70053" name="avatar">
          <a:extLst>
            <a:ext uri="{FF2B5EF4-FFF2-40B4-BE49-F238E27FC236}">
              <a16:creationId xmlns:a16="http://schemas.microsoft.com/office/drawing/2014/main" id="{E8ED724C-B176-431F-9500-9A2266554DA5}"/>
            </a:ext>
          </a:extLst>
        </xdr:cNvPr>
        <xdr:cNvSpPr>
          <a:spLocks noChangeAspect="1" noChangeArrowheads="1"/>
        </xdr:cNvSpPr>
      </xdr:nvSpPr>
      <xdr:spPr bwMode="auto">
        <a:xfrm>
          <a:off x="0" y="116205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5274"/>
    <xdr:sp macro="" textlink="">
      <xdr:nvSpPr>
        <xdr:cNvPr id="70054" name="avatar">
          <a:extLst>
            <a:ext uri="{FF2B5EF4-FFF2-40B4-BE49-F238E27FC236}">
              <a16:creationId xmlns:a16="http://schemas.microsoft.com/office/drawing/2014/main" id="{38A8FE89-B533-4100-AE54-31212EE947BB}"/>
            </a:ext>
          </a:extLst>
        </xdr:cNvPr>
        <xdr:cNvSpPr>
          <a:spLocks noChangeAspect="1" noChangeArrowheads="1"/>
        </xdr:cNvSpPr>
      </xdr:nvSpPr>
      <xdr:spPr bwMode="auto">
        <a:xfrm>
          <a:off x="447675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055" name="avatar">
          <a:extLst>
            <a:ext uri="{FF2B5EF4-FFF2-40B4-BE49-F238E27FC236}">
              <a16:creationId xmlns:a16="http://schemas.microsoft.com/office/drawing/2014/main" id="{9D31D398-434C-40F8-9CC8-4F8155B2C453}"/>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15623"/>
    <xdr:sp macro="" textlink="">
      <xdr:nvSpPr>
        <xdr:cNvPr id="70056" name="avatar">
          <a:extLst>
            <a:ext uri="{FF2B5EF4-FFF2-40B4-BE49-F238E27FC236}">
              <a16:creationId xmlns:a16="http://schemas.microsoft.com/office/drawing/2014/main" id="{A2C6A4B8-7A74-432A-A63E-1A7E74B152E2}"/>
            </a:ext>
          </a:extLst>
        </xdr:cNvPr>
        <xdr:cNvSpPr>
          <a:spLocks noChangeAspect="1" noChangeArrowheads="1"/>
        </xdr:cNvSpPr>
      </xdr:nvSpPr>
      <xdr:spPr bwMode="auto">
        <a:xfrm>
          <a:off x="4476750" y="1162050"/>
          <a:ext cx="304800" cy="3156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9244"/>
    <xdr:sp macro="" textlink="">
      <xdr:nvSpPr>
        <xdr:cNvPr id="70057" name="avatar">
          <a:extLst>
            <a:ext uri="{FF2B5EF4-FFF2-40B4-BE49-F238E27FC236}">
              <a16:creationId xmlns:a16="http://schemas.microsoft.com/office/drawing/2014/main" id="{B5CBAA46-77EE-49D0-B600-423D7BED31A5}"/>
            </a:ext>
          </a:extLst>
        </xdr:cNvPr>
        <xdr:cNvSpPr>
          <a:spLocks noChangeAspect="1" noChangeArrowheads="1"/>
        </xdr:cNvSpPr>
      </xdr:nvSpPr>
      <xdr:spPr bwMode="auto">
        <a:xfrm>
          <a:off x="0" y="1162050"/>
          <a:ext cx="304800" cy="30352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58" name="avatar">
          <a:extLst>
            <a:ext uri="{FF2B5EF4-FFF2-40B4-BE49-F238E27FC236}">
              <a16:creationId xmlns:a16="http://schemas.microsoft.com/office/drawing/2014/main" id="{B8C06973-28B3-413B-9CA5-4D5AAAB243FD}"/>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23850"/>
    <xdr:sp macro="" textlink="">
      <xdr:nvSpPr>
        <xdr:cNvPr id="70059" name="avatar">
          <a:extLst>
            <a:ext uri="{FF2B5EF4-FFF2-40B4-BE49-F238E27FC236}">
              <a16:creationId xmlns:a16="http://schemas.microsoft.com/office/drawing/2014/main" id="{7A623E32-F00B-408F-A6C8-D8AAA873A2CD}"/>
            </a:ext>
          </a:extLst>
        </xdr:cNvPr>
        <xdr:cNvSpPr>
          <a:spLocks noChangeAspect="1" noChangeArrowheads="1"/>
        </xdr:cNvSpPr>
      </xdr:nvSpPr>
      <xdr:spPr bwMode="auto">
        <a:xfrm>
          <a:off x="4476750" y="1162050"/>
          <a:ext cx="304800" cy="3238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9244"/>
    <xdr:sp macro="" textlink="">
      <xdr:nvSpPr>
        <xdr:cNvPr id="70060" name="avatar">
          <a:extLst>
            <a:ext uri="{FF2B5EF4-FFF2-40B4-BE49-F238E27FC236}">
              <a16:creationId xmlns:a16="http://schemas.microsoft.com/office/drawing/2014/main" id="{BF084BDC-089F-4F46-80EE-08086A167D40}"/>
            </a:ext>
          </a:extLst>
        </xdr:cNvPr>
        <xdr:cNvSpPr>
          <a:spLocks noChangeAspect="1" noChangeArrowheads="1"/>
        </xdr:cNvSpPr>
      </xdr:nvSpPr>
      <xdr:spPr bwMode="auto">
        <a:xfrm>
          <a:off x="0" y="1162050"/>
          <a:ext cx="304800" cy="30352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61" name="avatar">
          <a:extLst>
            <a:ext uri="{FF2B5EF4-FFF2-40B4-BE49-F238E27FC236}">
              <a16:creationId xmlns:a16="http://schemas.microsoft.com/office/drawing/2014/main" id="{E8A0F2E5-70AB-498B-966F-58766AD3486C}"/>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062" name="avatar">
          <a:extLst>
            <a:ext uri="{FF2B5EF4-FFF2-40B4-BE49-F238E27FC236}">
              <a16:creationId xmlns:a16="http://schemas.microsoft.com/office/drawing/2014/main" id="{220E2DEA-E5D9-40D2-9641-ABD3AA283DF8}"/>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63" name="avatar">
          <a:extLst>
            <a:ext uri="{FF2B5EF4-FFF2-40B4-BE49-F238E27FC236}">
              <a16:creationId xmlns:a16="http://schemas.microsoft.com/office/drawing/2014/main" id="{6A76CDAA-98B8-4567-A834-BFCEF7C04ED9}"/>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064" name="avatar">
          <a:extLst>
            <a:ext uri="{FF2B5EF4-FFF2-40B4-BE49-F238E27FC236}">
              <a16:creationId xmlns:a16="http://schemas.microsoft.com/office/drawing/2014/main" id="{9223F69C-3EC9-4FA4-82D4-F9034C2B6DEE}"/>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065" name="avatar">
          <a:extLst>
            <a:ext uri="{FF2B5EF4-FFF2-40B4-BE49-F238E27FC236}">
              <a16:creationId xmlns:a16="http://schemas.microsoft.com/office/drawing/2014/main" id="{C2D3F73D-3FDA-4BE6-B999-A0CDA68B4E2E}"/>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066" name="avatar">
          <a:extLst>
            <a:ext uri="{FF2B5EF4-FFF2-40B4-BE49-F238E27FC236}">
              <a16:creationId xmlns:a16="http://schemas.microsoft.com/office/drawing/2014/main" id="{D5AD014E-AA4C-4086-B6C9-506EC0CC6B2D}"/>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67" name="avatar">
          <a:extLst>
            <a:ext uri="{FF2B5EF4-FFF2-40B4-BE49-F238E27FC236}">
              <a16:creationId xmlns:a16="http://schemas.microsoft.com/office/drawing/2014/main" id="{2E2D5D3D-01E1-4C81-BDEE-B3C2D299328C}"/>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068" name="avatar">
          <a:extLst>
            <a:ext uri="{FF2B5EF4-FFF2-40B4-BE49-F238E27FC236}">
              <a16:creationId xmlns:a16="http://schemas.microsoft.com/office/drawing/2014/main" id="{0DAFDAA0-606C-4D37-8E23-B8BAA0F632CE}"/>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69" name="avatar">
          <a:extLst>
            <a:ext uri="{FF2B5EF4-FFF2-40B4-BE49-F238E27FC236}">
              <a16:creationId xmlns:a16="http://schemas.microsoft.com/office/drawing/2014/main" id="{12770495-8C73-497D-B55F-72BF91307BF5}"/>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070" name="avatar">
          <a:extLst>
            <a:ext uri="{FF2B5EF4-FFF2-40B4-BE49-F238E27FC236}">
              <a16:creationId xmlns:a16="http://schemas.microsoft.com/office/drawing/2014/main" id="{59E09934-EE39-42CD-A0E6-6C7ED780EAE6}"/>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71" name="avatar">
          <a:extLst>
            <a:ext uri="{FF2B5EF4-FFF2-40B4-BE49-F238E27FC236}">
              <a16:creationId xmlns:a16="http://schemas.microsoft.com/office/drawing/2014/main" id="{80716207-F9D0-429E-93C6-ACF6A4AD1C2C}"/>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072" name="avatar">
          <a:extLst>
            <a:ext uri="{FF2B5EF4-FFF2-40B4-BE49-F238E27FC236}">
              <a16:creationId xmlns:a16="http://schemas.microsoft.com/office/drawing/2014/main" id="{694922AF-DD91-4924-95E8-54CA1E7818D2}"/>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073" name="avatar">
          <a:extLst>
            <a:ext uri="{FF2B5EF4-FFF2-40B4-BE49-F238E27FC236}">
              <a16:creationId xmlns:a16="http://schemas.microsoft.com/office/drawing/2014/main" id="{7FBF09CE-0B63-48FF-95A3-326AB01680DC}"/>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074" name="avatar">
          <a:extLst>
            <a:ext uri="{FF2B5EF4-FFF2-40B4-BE49-F238E27FC236}">
              <a16:creationId xmlns:a16="http://schemas.microsoft.com/office/drawing/2014/main" id="{E7B9A893-2FCA-4C1D-AAAD-E3A8AB39E7A7}"/>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75" name="avatar">
          <a:extLst>
            <a:ext uri="{FF2B5EF4-FFF2-40B4-BE49-F238E27FC236}">
              <a16:creationId xmlns:a16="http://schemas.microsoft.com/office/drawing/2014/main" id="{E350711F-BC18-46E8-BBD0-6E63E4BD3B39}"/>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076" name="avatar">
          <a:extLst>
            <a:ext uri="{FF2B5EF4-FFF2-40B4-BE49-F238E27FC236}">
              <a16:creationId xmlns:a16="http://schemas.microsoft.com/office/drawing/2014/main" id="{34A22C37-E13B-401D-92E0-A49445A1597A}"/>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77" name="avatar">
          <a:extLst>
            <a:ext uri="{FF2B5EF4-FFF2-40B4-BE49-F238E27FC236}">
              <a16:creationId xmlns:a16="http://schemas.microsoft.com/office/drawing/2014/main" id="{343541FA-4642-4243-8744-06EB5378CC9A}"/>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078" name="avatar">
          <a:extLst>
            <a:ext uri="{FF2B5EF4-FFF2-40B4-BE49-F238E27FC236}">
              <a16:creationId xmlns:a16="http://schemas.microsoft.com/office/drawing/2014/main" id="{F30C15D3-148C-4157-9BEA-B5B8DA536E22}"/>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79" name="avatar">
          <a:extLst>
            <a:ext uri="{FF2B5EF4-FFF2-40B4-BE49-F238E27FC236}">
              <a16:creationId xmlns:a16="http://schemas.microsoft.com/office/drawing/2014/main" id="{F2E86EBA-4A56-48B5-8261-6B9702B52202}"/>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080" name="avatar">
          <a:extLst>
            <a:ext uri="{FF2B5EF4-FFF2-40B4-BE49-F238E27FC236}">
              <a16:creationId xmlns:a16="http://schemas.microsoft.com/office/drawing/2014/main" id="{2DFCCD57-F294-4E2C-8982-05408AC8072D}"/>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081" name="avatar">
          <a:extLst>
            <a:ext uri="{FF2B5EF4-FFF2-40B4-BE49-F238E27FC236}">
              <a16:creationId xmlns:a16="http://schemas.microsoft.com/office/drawing/2014/main" id="{107961E5-78C3-4DC6-A6A1-257B1006B60F}"/>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082" name="avatar">
          <a:extLst>
            <a:ext uri="{FF2B5EF4-FFF2-40B4-BE49-F238E27FC236}">
              <a16:creationId xmlns:a16="http://schemas.microsoft.com/office/drawing/2014/main" id="{A27AF122-21DA-4840-A234-435B6924119F}"/>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83" name="avatar">
          <a:extLst>
            <a:ext uri="{FF2B5EF4-FFF2-40B4-BE49-F238E27FC236}">
              <a16:creationId xmlns:a16="http://schemas.microsoft.com/office/drawing/2014/main" id="{D618204C-EB25-494F-A18B-52D8B6CAE19F}"/>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084" name="avatar">
          <a:extLst>
            <a:ext uri="{FF2B5EF4-FFF2-40B4-BE49-F238E27FC236}">
              <a16:creationId xmlns:a16="http://schemas.microsoft.com/office/drawing/2014/main" id="{24BA25A3-CB90-4347-83CD-CAF61EB6B50B}"/>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85" name="avatar">
          <a:extLst>
            <a:ext uri="{FF2B5EF4-FFF2-40B4-BE49-F238E27FC236}">
              <a16:creationId xmlns:a16="http://schemas.microsoft.com/office/drawing/2014/main" id="{9C4D74CA-A499-4761-A70A-A4279326B083}"/>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086" name="avatar">
          <a:extLst>
            <a:ext uri="{FF2B5EF4-FFF2-40B4-BE49-F238E27FC236}">
              <a16:creationId xmlns:a16="http://schemas.microsoft.com/office/drawing/2014/main" id="{179916CB-571F-409F-9500-68B560A6E371}"/>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87" name="avatar">
          <a:extLst>
            <a:ext uri="{FF2B5EF4-FFF2-40B4-BE49-F238E27FC236}">
              <a16:creationId xmlns:a16="http://schemas.microsoft.com/office/drawing/2014/main" id="{26BD3291-30A4-49AE-A21D-B42CA0D9DAA1}"/>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088" name="avatar">
          <a:extLst>
            <a:ext uri="{FF2B5EF4-FFF2-40B4-BE49-F238E27FC236}">
              <a16:creationId xmlns:a16="http://schemas.microsoft.com/office/drawing/2014/main" id="{F8A19066-242A-4150-A54A-C3748900BF67}"/>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089" name="avatar">
          <a:extLst>
            <a:ext uri="{FF2B5EF4-FFF2-40B4-BE49-F238E27FC236}">
              <a16:creationId xmlns:a16="http://schemas.microsoft.com/office/drawing/2014/main" id="{32DE8934-26AF-4BB4-B016-5FFE7802D0D2}"/>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090" name="avatar">
          <a:extLst>
            <a:ext uri="{FF2B5EF4-FFF2-40B4-BE49-F238E27FC236}">
              <a16:creationId xmlns:a16="http://schemas.microsoft.com/office/drawing/2014/main" id="{71C1160B-4688-4D5F-8800-65C99F139980}"/>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91" name="avatar">
          <a:extLst>
            <a:ext uri="{FF2B5EF4-FFF2-40B4-BE49-F238E27FC236}">
              <a16:creationId xmlns:a16="http://schemas.microsoft.com/office/drawing/2014/main" id="{331ED26A-B137-485C-B688-11AEBBCCCDCD}"/>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092" name="avatar">
          <a:extLst>
            <a:ext uri="{FF2B5EF4-FFF2-40B4-BE49-F238E27FC236}">
              <a16:creationId xmlns:a16="http://schemas.microsoft.com/office/drawing/2014/main" id="{CE276E15-3831-4A41-8BC8-E9F49D6102A5}"/>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93" name="avatar">
          <a:extLst>
            <a:ext uri="{FF2B5EF4-FFF2-40B4-BE49-F238E27FC236}">
              <a16:creationId xmlns:a16="http://schemas.microsoft.com/office/drawing/2014/main" id="{ECEC7623-8EEF-42E3-9FBD-51B5635F9DB8}"/>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094" name="avatar">
          <a:extLst>
            <a:ext uri="{FF2B5EF4-FFF2-40B4-BE49-F238E27FC236}">
              <a16:creationId xmlns:a16="http://schemas.microsoft.com/office/drawing/2014/main" id="{3CD56E58-1541-4FC4-A826-1D2DB0F5802F}"/>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95" name="avatar">
          <a:extLst>
            <a:ext uri="{FF2B5EF4-FFF2-40B4-BE49-F238E27FC236}">
              <a16:creationId xmlns:a16="http://schemas.microsoft.com/office/drawing/2014/main" id="{87DFF6E4-F864-4431-A16C-4EAA95C2BAD4}"/>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096" name="avatar">
          <a:extLst>
            <a:ext uri="{FF2B5EF4-FFF2-40B4-BE49-F238E27FC236}">
              <a16:creationId xmlns:a16="http://schemas.microsoft.com/office/drawing/2014/main" id="{49AABFD7-7E83-4A80-ACF1-F1F67CB2FBDF}"/>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097" name="avatar">
          <a:extLst>
            <a:ext uri="{FF2B5EF4-FFF2-40B4-BE49-F238E27FC236}">
              <a16:creationId xmlns:a16="http://schemas.microsoft.com/office/drawing/2014/main" id="{9F3A202D-ABD0-4B01-8055-C8A640A0A3CB}"/>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098" name="avatar">
          <a:extLst>
            <a:ext uri="{FF2B5EF4-FFF2-40B4-BE49-F238E27FC236}">
              <a16:creationId xmlns:a16="http://schemas.microsoft.com/office/drawing/2014/main" id="{0115AAAB-3F9C-4085-8095-913C572BDF13}"/>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99" name="avatar">
          <a:extLst>
            <a:ext uri="{FF2B5EF4-FFF2-40B4-BE49-F238E27FC236}">
              <a16:creationId xmlns:a16="http://schemas.microsoft.com/office/drawing/2014/main" id="{FF8D1693-08DA-411A-B717-4F6C910EE23B}"/>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100" name="avatar">
          <a:extLst>
            <a:ext uri="{FF2B5EF4-FFF2-40B4-BE49-F238E27FC236}">
              <a16:creationId xmlns:a16="http://schemas.microsoft.com/office/drawing/2014/main" id="{EFCEC045-4729-403A-9B3A-F2BEAC5AE1E2}"/>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01" name="avatar">
          <a:extLst>
            <a:ext uri="{FF2B5EF4-FFF2-40B4-BE49-F238E27FC236}">
              <a16:creationId xmlns:a16="http://schemas.microsoft.com/office/drawing/2014/main" id="{5E270CB8-10C2-40CE-A5D1-104C4FCD047F}"/>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102" name="avatar">
          <a:extLst>
            <a:ext uri="{FF2B5EF4-FFF2-40B4-BE49-F238E27FC236}">
              <a16:creationId xmlns:a16="http://schemas.microsoft.com/office/drawing/2014/main" id="{EDACAE9E-CD03-4AE8-B5C4-6CEB7C10CA50}"/>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03" name="avatar">
          <a:extLst>
            <a:ext uri="{FF2B5EF4-FFF2-40B4-BE49-F238E27FC236}">
              <a16:creationId xmlns:a16="http://schemas.microsoft.com/office/drawing/2014/main" id="{72E164BF-5ABB-4065-93E4-69FA0D6C12EF}"/>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104" name="avatar">
          <a:extLst>
            <a:ext uri="{FF2B5EF4-FFF2-40B4-BE49-F238E27FC236}">
              <a16:creationId xmlns:a16="http://schemas.microsoft.com/office/drawing/2014/main" id="{AF5F73E1-94DB-4971-9217-9590A8141538}"/>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105" name="avatar">
          <a:extLst>
            <a:ext uri="{FF2B5EF4-FFF2-40B4-BE49-F238E27FC236}">
              <a16:creationId xmlns:a16="http://schemas.microsoft.com/office/drawing/2014/main" id="{93A319F9-79B1-479C-99E1-6B3A274359C5}"/>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106" name="avatar">
          <a:extLst>
            <a:ext uri="{FF2B5EF4-FFF2-40B4-BE49-F238E27FC236}">
              <a16:creationId xmlns:a16="http://schemas.microsoft.com/office/drawing/2014/main" id="{4F5B90F5-0CFE-4024-A422-77D9636086A8}"/>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07" name="avatar">
          <a:extLst>
            <a:ext uri="{FF2B5EF4-FFF2-40B4-BE49-F238E27FC236}">
              <a16:creationId xmlns:a16="http://schemas.microsoft.com/office/drawing/2014/main" id="{B6AC7B1C-467B-46B8-A148-A3DA9530B755}"/>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108" name="avatar">
          <a:extLst>
            <a:ext uri="{FF2B5EF4-FFF2-40B4-BE49-F238E27FC236}">
              <a16:creationId xmlns:a16="http://schemas.microsoft.com/office/drawing/2014/main" id="{ED858D90-16E3-41E4-B1B1-D8C670184BA7}"/>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09" name="avatar">
          <a:extLst>
            <a:ext uri="{FF2B5EF4-FFF2-40B4-BE49-F238E27FC236}">
              <a16:creationId xmlns:a16="http://schemas.microsoft.com/office/drawing/2014/main" id="{35B69D21-3CAC-415A-A109-5EDA35D5CC68}"/>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110" name="avatar">
          <a:extLst>
            <a:ext uri="{FF2B5EF4-FFF2-40B4-BE49-F238E27FC236}">
              <a16:creationId xmlns:a16="http://schemas.microsoft.com/office/drawing/2014/main" id="{D6F1D656-993D-4006-A27C-00239E8895FB}"/>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11" name="avatar">
          <a:extLst>
            <a:ext uri="{FF2B5EF4-FFF2-40B4-BE49-F238E27FC236}">
              <a16:creationId xmlns:a16="http://schemas.microsoft.com/office/drawing/2014/main" id="{50EEF154-90BF-434F-8368-1BA6E995F2DB}"/>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112" name="avatar">
          <a:extLst>
            <a:ext uri="{FF2B5EF4-FFF2-40B4-BE49-F238E27FC236}">
              <a16:creationId xmlns:a16="http://schemas.microsoft.com/office/drawing/2014/main" id="{13BCC58E-1C0B-43BC-A7F6-58664DFA0276}"/>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113" name="avatar">
          <a:extLst>
            <a:ext uri="{FF2B5EF4-FFF2-40B4-BE49-F238E27FC236}">
              <a16:creationId xmlns:a16="http://schemas.microsoft.com/office/drawing/2014/main" id="{685C8C45-F52F-4B85-B717-82A91F2A6233}"/>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114" name="avatar">
          <a:extLst>
            <a:ext uri="{FF2B5EF4-FFF2-40B4-BE49-F238E27FC236}">
              <a16:creationId xmlns:a16="http://schemas.microsoft.com/office/drawing/2014/main" id="{AFC1AC68-3878-4101-9640-EF035BBED7DC}"/>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15" name="avatar">
          <a:extLst>
            <a:ext uri="{FF2B5EF4-FFF2-40B4-BE49-F238E27FC236}">
              <a16:creationId xmlns:a16="http://schemas.microsoft.com/office/drawing/2014/main" id="{1A159DCE-74FF-4531-8F60-EE81A712B041}"/>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116" name="avatar">
          <a:extLst>
            <a:ext uri="{FF2B5EF4-FFF2-40B4-BE49-F238E27FC236}">
              <a16:creationId xmlns:a16="http://schemas.microsoft.com/office/drawing/2014/main" id="{0858CF61-4B82-4CCF-9C06-47E10AE70C7C}"/>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17" name="avatar">
          <a:extLst>
            <a:ext uri="{FF2B5EF4-FFF2-40B4-BE49-F238E27FC236}">
              <a16:creationId xmlns:a16="http://schemas.microsoft.com/office/drawing/2014/main" id="{C26627C9-5F81-4B91-8E2B-3AFE5DF61088}"/>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118" name="avatar">
          <a:extLst>
            <a:ext uri="{FF2B5EF4-FFF2-40B4-BE49-F238E27FC236}">
              <a16:creationId xmlns:a16="http://schemas.microsoft.com/office/drawing/2014/main" id="{9128792C-45CD-4798-8E26-C544683AA60F}"/>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19" name="avatar">
          <a:extLst>
            <a:ext uri="{FF2B5EF4-FFF2-40B4-BE49-F238E27FC236}">
              <a16:creationId xmlns:a16="http://schemas.microsoft.com/office/drawing/2014/main" id="{9CCB633F-DFCC-4466-B253-07C06A5987A1}"/>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120" name="avatar">
          <a:extLst>
            <a:ext uri="{FF2B5EF4-FFF2-40B4-BE49-F238E27FC236}">
              <a16:creationId xmlns:a16="http://schemas.microsoft.com/office/drawing/2014/main" id="{3002BF2B-FDE2-415C-B217-1D753A8A4BD9}"/>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121" name="avatar">
          <a:extLst>
            <a:ext uri="{FF2B5EF4-FFF2-40B4-BE49-F238E27FC236}">
              <a16:creationId xmlns:a16="http://schemas.microsoft.com/office/drawing/2014/main" id="{A2B0200F-F7D2-4CCE-859D-7F094DD73AAB}"/>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122" name="avatar">
          <a:extLst>
            <a:ext uri="{FF2B5EF4-FFF2-40B4-BE49-F238E27FC236}">
              <a16:creationId xmlns:a16="http://schemas.microsoft.com/office/drawing/2014/main" id="{CC70664F-A592-400C-AFC6-C9B9C57B5A17}"/>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23" name="avatar">
          <a:extLst>
            <a:ext uri="{FF2B5EF4-FFF2-40B4-BE49-F238E27FC236}">
              <a16:creationId xmlns:a16="http://schemas.microsoft.com/office/drawing/2014/main" id="{718845B3-FE08-4161-80DD-8021B5C468C9}"/>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124" name="avatar">
          <a:extLst>
            <a:ext uri="{FF2B5EF4-FFF2-40B4-BE49-F238E27FC236}">
              <a16:creationId xmlns:a16="http://schemas.microsoft.com/office/drawing/2014/main" id="{BB3200B1-DF21-4F57-B20E-1E1C357254AD}"/>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25" name="avatar">
          <a:extLst>
            <a:ext uri="{FF2B5EF4-FFF2-40B4-BE49-F238E27FC236}">
              <a16:creationId xmlns:a16="http://schemas.microsoft.com/office/drawing/2014/main" id="{F1933DE0-ADFD-40D8-B3F5-BB4187FB5F35}"/>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126" name="avatar">
          <a:extLst>
            <a:ext uri="{FF2B5EF4-FFF2-40B4-BE49-F238E27FC236}">
              <a16:creationId xmlns:a16="http://schemas.microsoft.com/office/drawing/2014/main" id="{27744F36-24C4-4983-A9B4-6EF6F69703CE}"/>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27" name="avatar">
          <a:extLst>
            <a:ext uri="{FF2B5EF4-FFF2-40B4-BE49-F238E27FC236}">
              <a16:creationId xmlns:a16="http://schemas.microsoft.com/office/drawing/2014/main" id="{C1AECD21-1857-4273-B633-2B6985DF93F0}"/>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128" name="avatar">
          <a:extLst>
            <a:ext uri="{FF2B5EF4-FFF2-40B4-BE49-F238E27FC236}">
              <a16:creationId xmlns:a16="http://schemas.microsoft.com/office/drawing/2014/main" id="{E53F86F6-9EB7-4212-A600-B0E0D2B5B05E}"/>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129" name="avatar">
          <a:extLst>
            <a:ext uri="{FF2B5EF4-FFF2-40B4-BE49-F238E27FC236}">
              <a16:creationId xmlns:a16="http://schemas.microsoft.com/office/drawing/2014/main" id="{2B000CF4-A1D0-4F8D-9C37-8DFEEED46764}"/>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130" name="avatar">
          <a:extLst>
            <a:ext uri="{FF2B5EF4-FFF2-40B4-BE49-F238E27FC236}">
              <a16:creationId xmlns:a16="http://schemas.microsoft.com/office/drawing/2014/main" id="{32771835-4223-483C-8DCC-60C07B7B1494}"/>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31" name="avatar">
          <a:extLst>
            <a:ext uri="{FF2B5EF4-FFF2-40B4-BE49-F238E27FC236}">
              <a16:creationId xmlns:a16="http://schemas.microsoft.com/office/drawing/2014/main" id="{B4713899-4C7C-414B-9A47-1033278973D0}"/>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132" name="avatar">
          <a:extLst>
            <a:ext uri="{FF2B5EF4-FFF2-40B4-BE49-F238E27FC236}">
              <a16:creationId xmlns:a16="http://schemas.microsoft.com/office/drawing/2014/main" id="{35A58077-969B-4091-8B7C-BD265B874995}"/>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33" name="avatar">
          <a:extLst>
            <a:ext uri="{FF2B5EF4-FFF2-40B4-BE49-F238E27FC236}">
              <a16:creationId xmlns:a16="http://schemas.microsoft.com/office/drawing/2014/main" id="{497ACEDD-5AD4-425C-B895-D089A99AA447}"/>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134" name="avatar">
          <a:extLst>
            <a:ext uri="{FF2B5EF4-FFF2-40B4-BE49-F238E27FC236}">
              <a16:creationId xmlns:a16="http://schemas.microsoft.com/office/drawing/2014/main" id="{BFF02F9F-838B-450B-A047-6357BA27AF13}"/>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35" name="avatar">
          <a:extLst>
            <a:ext uri="{FF2B5EF4-FFF2-40B4-BE49-F238E27FC236}">
              <a16:creationId xmlns:a16="http://schemas.microsoft.com/office/drawing/2014/main" id="{E051AC19-49BD-42BA-A61F-C3CA26D8EA22}"/>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136" name="avatar">
          <a:extLst>
            <a:ext uri="{FF2B5EF4-FFF2-40B4-BE49-F238E27FC236}">
              <a16:creationId xmlns:a16="http://schemas.microsoft.com/office/drawing/2014/main" id="{0F197FF5-7B4E-4419-BBAD-29AFE5292A30}"/>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137" name="avatar">
          <a:extLst>
            <a:ext uri="{FF2B5EF4-FFF2-40B4-BE49-F238E27FC236}">
              <a16:creationId xmlns:a16="http://schemas.microsoft.com/office/drawing/2014/main" id="{2E6D7468-5F54-4E6B-ABE2-7BE8138C6257}"/>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138" name="avatar">
          <a:extLst>
            <a:ext uri="{FF2B5EF4-FFF2-40B4-BE49-F238E27FC236}">
              <a16:creationId xmlns:a16="http://schemas.microsoft.com/office/drawing/2014/main" id="{14AE65A8-BA33-401F-9F85-3EE79CAF7CB4}"/>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39" name="avatar">
          <a:extLst>
            <a:ext uri="{FF2B5EF4-FFF2-40B4-BE49-F238E27FC236}">
              <a16:creationId xmlns:a16="http://schemas.microsoft.com/office/drawing/2014/main" id="{CBA5434D-F904-4650-8474-BD4F53B55619}"/>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140" name="avatar">
          <a:extLst>
            <a:ext uri="{FF2B5EF4-FFF2-40B4-BE49-F238E27FC236}">
              <a16:creationId xmlns:a16="http://schemas.microsoft.com/office/drawing/2014/main" id="{64D4B832-DC37-4E35-8A4E-D36B5E308A94}"/>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41" name="avatar">
          <a:extLst>
            <a:ext uri="{FF2B5EF4-FFF2-40B4-BE49-F238E27FC236}">
              <a16:creationId xmlns:a16="http://schemas.microsoft.com/office/drawing/2014/main" id="{44ABEFA3-96C8-46AD-B8E3-A91481F61012}"/>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142" name="avatar">
          <a:extLst>
            <a:ext uri="{FF2B5EF4-FFF2-40B4-BE49-F238E27FC236}">
              <a16:creationId xmlns:a16="http://schemas.microsoft.com/office/drawing/2014/main" id="{3C81038A-556E-472D-AE24-C2737A49EED3}"/>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43" name="avatar">
          <a:extLst>
            <a:ext uri="{FF2B5EF4-FFF2-40B4-BE49-F238E27FC236}">
              <a16:creationId xmlns:a16="http://schemas.microsoft.com/office/drawing/2014/main" id="{71A3447E-85F0-466B-8C8B-2D6A8D5EA65F}"/>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144" name="avatar">
          <a:extLst>
            <a:ext uri="{FF2B5EF4-FFF2-40B4-BE49-F238E27FC236}">
              <a16:creationId xmlns:a16="http://schemas.microsoft.com/office/drawing/2014/main" id="{C8C1E1EE-654D-47C3-915F-D0CDA95C0C9D}"/>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145" name="avatar">
          <a:extLst>
            <a:ext uri="{FF2B5EF4-FFF2-40B4-BE49-F238E27FC236}">
              <a16:creationId xmlns:a16="http://schemas.microsoft.com/office/drawing/2014/main" id="{CB7E8569-9CA4-4A5C-BA62-D022EEA91B2F}"/>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146" name="avatar">
          <a:extLst>
            <a:ext uri="{FF2B5EF4-FFF2-40B4-BE49-F238E27FC236}">
              <a16:creationId xmlns:a16="http://schemas.microsoft.com/office/drawing/2014/main" id="{E32A8DC0-57BC-4BDD-8259-259ED499FF00}"/>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47" name="avatar">
          <a:extLst>
            <a:ext uri="{FF2B5EF4-FFF2-40B4-BE49-F238E27FC236}">
              <a16:creationId xmlns:a16="http://schemas.microsoft.com/office/drawing/2014/main" id="{4D254359-7F20-4078-8CA5-A5531C1AF180}"/>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148" name="avatar">
          <a:extLst>
            <a:ext uri="{FF2B5EF4-FFF2-40B4-BE49-F238E27FC236}">
              <a16:creationId xmlns:a16="http://schemas.microsoft.com/office/drawing/2014/main" id="{51EBECA4-61BF-47A1-A62D-0B1D51B2980A}"/>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49" name="avatar">
          <a:extLst>
            <a:ext uri="{FF2B5EF4-FFF2-40B4-BE49-F238E27FC236}">
              <a16:creationId xmlns:a16="http://schemas.microsoft.com/office/drawing/2014/main" id="{A4A40FBA-EA68-4DBA-9A6D-687166640A83}"/>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150" name="avatar">
          <a:extLst>
            <a:ext uri="{FF2B5EF4-FFF2-40B4-BE49-F238E27FC236}">
              <a16:creationId xmlns:a16="http://schemas.microsoft.com/office/drawing/2014/main" id="{FC9862C4-1AC1-4CD4-B372-DFF34F80818F}"/>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51" name="avatar">
          <a:extLst>
            <a:ext uri="{FF2B5EF4-FFF2-40B4-BE49-F238E27FC236}">
              <a16:creationId xmlns:a16="http://schemas.microsoft.com/office/drawing/2014/main" id="{5B50EC81-A826-4202-BFDA-4AB9EBD9209D}"/>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152" name="avatar">
          <a:extLst>
            <a:ext uri="{FF2B5EF4-FFF2-40B4-BE49-F238E27FC236}">
              <a16:creationId xmlns:a16="http://schemas.microsoft.com/office/drawing/2014/main" id="{FD76A464-0B99-4C0C-BB31-2DF66D60C0DE}"/>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153" name="avatar">
          <a:extLst>
            <a:ext uri="{FF2B5EF4-FFF2-40B4-BE49-F238E27FC236}">
              <a16:creationId xmlns:a16="http://schemas.microsoft.com/office/drawing/2014/main" id="{98F67360-5132-4DBC-BACA-97181F1011A0}"/>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154" name="avatar">
          <a:extLst>
            <a:ext uri="{FF2B5EF4-FFF2-40B4-BE49-F238E27FC236}">
              <a16:creationId xmlns:a16="http://schemas.microsoft.com/office/drawing/2014/main" id="{69ED21C4-8225-4887-8207-0304DDD44D56}"/>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55" name="avatar">
          <a:extLst>
            <a:ext uri="{FF2B5EF4-FFF2-40B4-BE49-F238E27FC236}">
              <a16:creationId xmlns:a16="http://schemas.microsoft.com/office/drawing/2014/main" id="{02C9337B-D998-44E1-8C8F-4F88AB0467F8}"/>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156" name="avatar">
          <a:extLst>
            <a:ext uri="{FF2B5EF4-FFF2-40B4-BE49-F238E27FC236}">
              <a16:creationId xmlns:a16="http://schemas.microsoft.com/office/drawing/2014/main" id="{27E0F581-6E71-4B11-9B4B-4B2827316532}"/>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57" name="avatar">
          <a:extLst>
            <a:ext uri="{FF2B5EF4-FFF2-40B4-BE49-F238E27FC236}">
              <a16:creationId xmlns:a16="http://schemas.microsoft.com/office/drawing/2014/main" id="{5BDFD3F9-A4E6-4BC9-A070-A5EC6EAC9AF5}"/>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158" name="avatar">
          <a:extLst>
            <a:ext uri="{FF2B5EF4-FFF2-40B4-BE49-F238E27FC236}">
              <a16:creationId xmlns:a16="http://schemas.microsoft.com/office/drawing/2014/main" id="{71C339FD-081A-49E5-8C4B-0F45D0EFB0F1}"/>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59" name="avatar">
          <a:extLst>
            <a:ext uri="{FF2B5EF4-FFF2-40B4-BE49-F238E27FC236}">
              <a16:creationId xmlns:a16="http://schemas.microsoft.com/office/drawing/2014/main" id="{2EB8CDE9-F66E-4A4F-AFFC-EA9C62C524FD}"/>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160" name="avatar">
          <a:extLst>
            <a:ext uri="{FF2B5EF4-FFF2-40B4-BE49-F238E27FC236}">
              <a16:creationId xmlns:a16="http://schemas.microsoft.com/office/drawing/2014/main" id="{2E900497-F6F7-4277-890B-B53BC639E1A1}"/>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161" name="avatar">
          <a:extLst>
            <a:ext uri="{FF2B5EF4-FFF2-40B4-BE49-F238E27FC236}">
              <a16:creationId xmlns:a16="http://schemas.microsoft.com/office/drawing/2014/main" id="{E4B7AAA4-E3D6-41BA-A00C-E21E158D985C}"/>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162" name="avatar">
          <a:extLst>
            <a:ext uri="{FF2B5EF4-FFF2-40B4-BE49-F238E27FC236}">
              <a16:creationId xmlns:a16="http://schemas.microsoft.com/office/drawing/2014/main" id="{7D720721-0B0A-4C0D-83D8-B916A9819AC5}"/>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63" name="avatar">
          <a:extLst>
            <a:ext uri="{FF2B5EF4-FFF2-40B4-BE49-F238E27FC236}">
              <a16:creationId xmlns:a16="http://schemas.microsoft.com/office/drawing/2014/main" id="{96DE0CC2-E7F9-4918-A52C-4943AE115040}"/>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164" name="avatar">
          <a:extLst>
            <a:ext uri="{FF2B5EF4-FFF2-40B4-BE49-F238E27FC236}">
              <a16:creationId xmlns:a16="http://schemas.microsoft.com/office/drawing/2014/main" id="{9F1BC581-7513-40A7-AD2A-1DE682F357C6}"/>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65" name="avatar">
          <a:extLst>
            <a:ext uri="{FF2B5EF4-FFF2-40B4-BE49-F238E27FC236}">
              <a16:creationId xmlns:a16="http://schemas.microsoft.com/office/drawing/2014/main" id="{353FD7F1-EDA6-4B87-B246-FF6462DBAC6B}"/>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166" name="avatar">
          <a:extLst>
            <a:ext uri="{FF2B5EF4-FFF2-40B4-BE49-F238E27FC236}">
              <a16:creationId xmlns:a16="http://schemas.microsoft.com/office/drawing/2014/main" id="{FB19A998-9A40-4DCB-BF6D-FA3752F16678}"/>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67" name="avatar">
          <a:extLst>
            <a:ext uri="{FF2B5EF4-FFF2-40B4-BE49-F238E27FC236}">
              <a16:creationId xmlns:a16="http://schemas.microsoft.com/office/drawing/2014/main" id="{EE28B117-18C1-4B35-814B-1DAE37370B04}"/>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168" name="avatar">
          <a:extLst>
            <a:ext uri="{FF2B5EF4-FFF2-40B4-BE49-F238E27FC236}">
              <a16:creationId xmlns:a16="http://schemas.microsoft.com/office/drawing/2014/main" id="{70A43054-9227-491C-A3E6-F7C1DF783853}"/>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169" name="avatar">
          <a:extLst>
            <a:ext uri="{FF2B5EF4-FFF2-40B4-BE49-F238E27FC236}">
              <a16:creationId xmlns:a16="http://schemas.microsoft.com/office/drawing/2014/main" id="{E75C837A-0406-4ED6-8602-4183F698A8FE}"/>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170" name="avatar">
          <a:extLst>
            <a:ext uri="{FF2B5EF4-FFF2-40B4-BE49-F238E27FC236}">
              <a16:creationId xmlns:a16="http://schemas.microsoft.com/office/drawing/2014/main" id="{F4A7A5F9-9BDE-43D9-AAD9-C49654BC578E}"/>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71" name="avatar">
          <a:extLst>
            <a:ext uri="{FF2B5EF4-FFF2-40B4-BE49-F238E27FC236}">
              <a16:creationId xmlns:a16="http://schemas.microsoft.com/office/drawing/2014/main" id="{BEA2A06D-6F51-4C52-BD02-1ECFA18A46C5}"/>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172" name="avatar">
          <a:extLst>
            <a:ext uri="{FF2B5EF4-FFF2-40B4-BE49-F238E27FC236}">
              <a16:creationId xmlns:a16="http://schemas.microsoft.com/office/drawing/2014/main" id="{27F3A83D-5387-4BEC-9D3C-5843B4E121AE}"/>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73" name="avatar">
          <a:extLst>
            <a:ext uri="{FF2B5EF4-FFF2-40B4-BE49-F238E27FC236}">
              <a16:creationId xmlns:a16="http://schemas.microsoft.com/office/drawing/2014/main" id="{E1248A15-52E8-4E3B-A5CA-58201824F9A7}"/>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174" name="avatar">
          <a:extLst>
            <a:ext uri="{FF2B5EF4-FFF2-40B4-BE49-F238E27FC236}">
              <a16:creationId xmlns:a16="http://schemas.microsoft.com/office/drawing/2014/main" id="{F16E3B4E-8A61-4322-8EF0-7905506BAA8B}"/>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75" name="avatar">
          <a:extLst>
            <a:ext uri="{FF2B5EF4-FFF2-40B4-BE49-F238E27FC236}">
              <a16:creationId xmlns:a16="http://schemas.microsoft.com/office/drawing/2014/main" id="{238FBB86-A376-4BD0-B274-744ED54493CD}"/>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176" name="avatar">
          <a:extLst>
            <a:ext uri="{FF2B5EF4-FFF2-40B4-BE49-F238E27FC236}">
              <a16:creationId xmlns:a16="http://schemas.microsoft.com/office/drawing/2014/main" id="{0C4AFBDF-969A-44DB-A2CC-6A442673308C}"/>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177" name="avatar">
          <a:extLst>
            <a:ext uri="{FF2B5EF4-FFF2-40B4-BE49-F238E27FC236}">
              <a16:creationId xmlns:a16="http://schemas.microsoft.com/office/drawing/2014/main" id="{706980AA-B571-4C87-8BC7-F43063FE2E9F}"/>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178" name="avatar">
          <a:extLst>
            <a:ext uri="{FF2B5EF4-FFF2-40B4-BE49-F238E27FC236}">
              <a16:creationId xmlns:a16="http://schemas.microsoft.com/office/drawing/2014/main" id="{6013BA73-6948-4F6C-89C4-9A8F2ED6D675}"/>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79" name="avatar">
          <a:extLst>
            <a:ext uri="{FF2B5EF4-FFF2-40B4-BE49-F238E27FC236}">
              <a16:creationId xmlns:a16="http://schemas.microsoft.com/office/drawing/2014/main" id="{44AA3C66-5B48-44EC-A51A-EF6584A7BAA0}"/>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180" name="avatar">
          <a:extLst>
            <a:ext uri="{FF2B5EF4-FFF2-40B4-BE49-F238E27FC236}">
              <a16:creationId xmlns:a16="http://schemas.microsoft.com/office/drawing/2014/main" id="{BC67AA8B-C111-40F8-A256-EE7D34E40716}"/>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81" name="avatar">
          <a:extLst>
            <a:ext uri="{FF2B5EF4-FFF2-40B4-BE49-F238E27FC236}">
              <a16:creationId xmlns:a16="http://schemas.microsoft.com/office/drawing/2014/main" id="{6F194609-FB84-41FF-99F7-74FE156AB73D}"/>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182" name="avatar">
          <a:extLst>
            <a:ext uri="{FF2B5EF4-FFF2-40B4-BE49-F238E27FC236}">
              <a16:creationId xmlns:a16="http://schemas.microsoft.com/office/drawing/2014/main" id="{913103CE-1DA9-4B36-A693-BEEFB41421DC}"/>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83" name="avatar">
          <a:extLst>
            <a:ext uri="{FF2B5EF4-FFF2-40B4-BE49-F238E27FC236}">
              <a16:creationId xmlns:a16="http://schemas.microsoft.com/office/drawing/2014/main" id="{24BF764C-00EE-4372-A374-6BC1C99E898F}"/>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184" name="avatar">
          <a:extLst>
            <a:ext uri="{FF2B5EF4-FFF2-40B4-BE49-F238E27FC236}">
              <a16:creationId xmlns:a16="http://schemas.microsoft.com/office/drawing/2014/main" id="{28C3025A-BD97-4549-B128-C1AD6777B837}"/>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185" name="avatar">
          <a:extLst>
            <a:ext uri="{FF2B5EF4-FFF2-40B4-BE49-F238E27FC236}">
              <a16:creationId xmlns:a16="http://schemas.microsoft.com/office/drawing/2014/main" id="{9D856C8A-8436-40C7-B0E8-2924963CE840}"/>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186" name="avatar">
          <a:extLst>
            <a:ext uri="{FF2B5EF4-FFF2-40B4-BE49-F238E27FC236}">
              <a16:creationId xmlns:a16="http://schemas.microsoft.com/office/drawing/2014/main" id="{379F1D07-E527-4B08-9F77-5ADD46E1DF9C}"/>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87" name="avatar">
          <a:extLst>
            <a:ext uri="{FF2B5EF4-FFF2-40B4-BE49-F238E27FC236}">
              <a16:creationId xmlns:a16="http://schemas.microsoft.com/office/drawing/2014/main" id="{D7D74F5A-59D7-459B-9797-13CB05F8B300}"/>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188" name="avatar">
          <a:extLst>
            <a:ext uri="{FF2B5EF4-FFF2-40B4-BE49-F238E27FC236}">
              <a16:creationId xmlns:a16="http://schemas.microsoft.com/office/drawing/2014/main" id="{6C00EF4B-35BB-4CE1-A3F0-570D099F1ADC}"/>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89" name="avatar">
          <a:extLst>
            <a:ext uri="{FF2B5EF4-FFF2-40B4-BE49-F238E27FC236}">
              <a16:creationId xmlns:a16="http://schemas.microsoft.com/office/drawing/2014/main" id="{5AC8A9CA-7D01-4E0D-8ADB-B315CA90F543}"/>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190" name="avatar">
          <a:extLst>
            <a:ext uri="{FF2B5EF4-FFF2-40B4-BE49-F238E27FC236}">
              <a16:creationId xmlns:a16="http://schemas.microsoft.com/office/drawing/2014/main" id="{0A8A83EE-4095-4E6B-AEEA-F0514F61CCF6}"/>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91" name="avatar">
          <a:extLst>
            <a:ext uri="{FF2B5EF4-FFF2-40B4-BE49-F238E27FC236}">
              <a16:creationId xmlns:a16="http://schemas.microsoft.com/office/drawing/2014/main" id="{5AACE7DF-5539-4AE3-B549-5488794EF118}"/>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192" name="avatar">
          <a:extLst>
            <a:ext uri="{FF2B5EF4-FFF2-40B4-BE49-F238E27FC236}">
              <a16:creationId xmlns:a16="http://schemas.microsoft.com/office/drawing/2014/main" id="{17083C26-0457-43E0-A8AF-482C16A35451}"/>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193" name="avatar">
          <a:extLst>
            <a:ext uri="{FF2B5EF4-FFF2-40B4-BE49-F238E27FC236}">
              <a16:creationId xmlns:a16="http://schemas.microsoft.com/office/drawing/2014/main" id="{EA86F1C9-4B75-4898-9856-5B7A008977D6}"/>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194" name="avatar">
          <a:extLst>
            <a:ext uri="{FF2B5EF4-FFF2-40B4-BE49-F238E27FC236}">
              <a16:creationId xmlns:a16="http://schemas.microsoft.com/office/drawing/2014/main" id="{E408AFC5-F82B-4E3D-ACBF-2EB34B12B195}"/>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95" name="avatar">
          <a:extLst>
            <a:ext uri="{FF2B5EF4-FFF2-40B4-BE49-F238E27FC236}">
              <a16:creationId xmlns:a16="http://schemas.microsoft.com/office/drawing/2014/main" id="{D97736E1-4757-4C7D-8EEB-0F98E653CAFD}"/>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196" name="avatar">
          <a:extLst>
            <a:ext uri="{FF2B5EF4-FFF2-40B4-BE49-F238E27FC236}">
              <a16:creationId xmlns:a16="http://schemas.microsoft.com/office/drawing/2014/main" id="{ABE2B30F-B1F2-4EC7-BAF6-D3C490B1DA71}"/>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97" name="avatar">
          <a:extLst>
            <a:ext uri="{FF2B5EF4-FFF2-40B4-BE49-F238E27FC236}">
              <a16:creationId xmlns:a16="http://schemas.microsoft.com/office/drawing/2014/main" id="{2D3E66E8-85E4-4766-87A1-8A8BB96B7FD2}"/>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198" name="avatar">
          <a:extLst>
            <a:ext uri="{FF2B5EF4-FFF2-40B4-BE49-F238E27FC236}">
              <a16:creationId xmlns:a16="http://schemas.microsoft.com/office/drawing/2014/main" id="{403EE3E1-E199-4A81-8586-FE9B0AC6DD49}"/>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99" name="avatar">
          <a:extLst>
            <a:ext uri="{FF2B5EF4-FFF2-40B4-BE49-F238E27FC236}">
              <a16:creationId xmlns:a16="http://schemas.microsoft.com/office/drawing/2014/main" id="{91C6F62B-DE45-4075-A96F-864C26676BEC}"/>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200" name="avatar">
          <a:extLst>
            <a:ext uri="{FF2B5EF4-FFF2-40B4-BE49-F238E27FC236}">
              <a16:creationId xmlns:a16="http://schemas.microsoft.com/office/drawing/2014/main" id="{5C46E0DE-24E3-4ADC-9B13-57FAB1CEE8B4}"/>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201" name="avatar">
          <a:extLst>
            <a:ext uri="{FF2B5EF4-FFF2-40B4-BE49-F238E27FC236}">
              <a16:creationId xmlns:a16="http://schemas.microsoft.com/office/drawing/2014/main" id="{3D22BF95-8291-4004-8AB6-8F367F064C7C}"/>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202" name="avatar">
          <a:extLst>
            <a:ext uri="{FF2B5EF4-FFF2-40B4-BE49-F238E27FC236}">
              <a16:creationId xmlns:a16="http://schemas.microsoft.com/office/drawing/2014/main" id="{A51814B6-3CCF-41BD-AB00-5C9826BF79DD}"/>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03" name="avatar">
          <a:extLst>
            <a:ext uri="{FF2B5EF4-FFF2-40B4-BE49-F238E27FC236}">
              <a16:creationId xmlns:a16="http://schemas.microsoft.com/office/drawing/2014/main" id="{9EEB9F87-F95C-4D10-8352-49E811CC479D}"/>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204" name="avatar">
          <a:extLst>
            <a:ext uri="{FF2B5EF4-FFF2-40B4-BE49-F238E27FC236}">
              <a16:creationId xmlns:a16="http://schemas.microsoft.com/office/drawing/2014/main" id="{E16086FB-4E02-4746-8F3B-559A9D01ACDE}"/>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05" name="avatar">
          <a:extLst>
            <a:ext uri="{FF2B5EF4-FFF2-40B4-BE49-F238E27FC236}">
              <a16:creationId xmlns:a16="http://schemas.microsoft.com/office/drawing/2014/main" id="{F890347B-F485-4F78-9E1A-604240A6FDB7}"/>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77178"/>
    <xdr:sp macro="" textlink="">
      <xdr:nvSpPr>
        <xdr:cNvPr id="70206" name="avatar">
          <a:extLst>
            <a:ext uri="{FF2B5EF4-FFF2-40B4-BE49-F238E27FC236}">
              <a16:creationId xmlns:a16="http://schemas.microsoft.com/office/drawing/2014/main" id="{DCB9F86C-88BC-493D-81AF-FB1973E7CF65}"/>
            </a:ext>
          </a:extLst>
        </xdr:cNvPr>
        <xdr:cNvSpPr>
          <a:spLocks noChangeAspect="1" noChangeArrowheads="1"/>
        </xdr:cNvSpPr>
      </xdr:nvSpPr>
      <xdr:spPr bwMode="auto">
        <a:xfrm>
          <a:off x="4476750" y="1162050"/>
          <a:ext cx="304800" cy="28670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78447"/>
    <xdr:sp macro="" textlink="">
      <xdr:nvSpPr>
        <xdr:cNvPr id="70207" name="avatar">
          <a:extLst>
            <a:ext uri="{FF2B5EF4-FFF2-40B4-BE49-F238E27FC236}">
              <a16:creationId xmlns:a16="http://schemas.microsoft.com/office/drawing/2014/main" id="{361F7A0F-FA6F-4307-85B1-87F71C341302}"/>
            </a:ext>
          </a:extLst>
        </xdr:cNvPr>
        <xdr:cNvSpPr>
          <a:spLocks noChangeAspect="1" noChangeArrowheads="1"/>
        </xdr:cNvSpPr>
      </xdr:nvSpPr>
      <xdr:spPr bwMode="auto">
        <a:xfrm>
          <a:off x="0" y="1162050"/>
          <a:ext cx="304800" cy="28606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08" name="avatar">
          <a:extLst>
            <a:ext uri="{FF2B5EF4-FFF2-40B4-BE49-F238E27FC236}">
              <a16:creationId xmlns:a16="http://schemas.microsoft.com/office/drawing/2014/main" id="{AFAA65CF-DF02-4CE1-AFE2-731035E4100D}"/>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78447"/>
    <xdr:sp macro="" textlink="">
      <xdr:nvSpPr>
        <xdr:cNvPr id="70209" name="avatar">
          <a:extLst>
            <a:ext uri="{FF2B5EF4-FFF2-40B4-BE49-F238E27FC236}">
              <a16:creationId xmlns:a16="http://schemas.microsoft.com/office/drawing/2014/main" id="{28C69B5C-9161-48E4-9638-9C1F2C3161CC}"/>
            </a:ext>
          </a:extLst>
        </xdr:cNvPr>
        <xdr:cNvSpPr>
          <a:spLocks noChangeAspect="1" noChangeArrowheads="1"/>
        </xdr:cNvSpPr>
      </xdr:nvSpPr>
      <xdr:spPr bwMode="auto">
        <a:xfrm>
          <a:off x="4476750" y="1162050"/>
          <a:ext cx="304800" cy="28606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78447"/>
    <xdr:sp macro="" textlink="">
      <xdr:nvSpPr>
        <xdr:cNvPr id="70210" name="avatar">
          <a:extLst>
            <a:ext uri="{FF2B5EF4-FFF2-40B4-BE49-F238E27FC236}">
              <a16:creationId xmlns:a16="http://schemas.microsoft.com/office/drawing/2014/main" id="{4C77C1D9-A52A-4921-9684-342058663D1F}"/>
            </a:ext>
          </a:extLst>
        </xdr:cNvPr>
        <xdr:cNvSpPr>
          <a:spLocks noChangeAspect="1" noChangeArrowheads="1"/>
        </xdr:cNvSpPr>
      </xdr:nvSpPr>
      <xdr:spPr bwMode="auto">
        <a:xfrm>
          <a:off x="0" y="1162050"/>
          <a:ext cx="304800" cy="28606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5274"/>
    <xdr:sp macro="" textlink="">
      <xdr:nvSpPr>
        <xdr:cNvPr id="70211" name="avatar">
          <a:extLst>
            <a:ext uri="{FF2B5EF4-FFF2-40B4-BE49-F238E27FC236}">
              <a16:creationId xmlns:a16="http://schemas.microsoft.com/office/drawing/2014/main" id="{274270A0-D508-44AB-9DDE-811A6DDB725B}"/>
            </a:ext>
          </a:extLst>
        </xdr:cNvPr>
        <xdr:cNvSpPr>
          <a:spLocks noChangeAspect="1" noChangeArrowheads="1"/>
        </xdr:cNvSpPr>
      </xdr:nvSpPr>
      <xdr:spPr bwMode="auto">
        <a:xfrm>
          <a:off x="447675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212" name="avatar">
          <a:extLst>
            <a:ext uri="{FF2B5EF4-FFF2-40B4-BE49-F238E27FC236}">
              <a16:creationId xmlns:a16="http://schemas.microsoft.com/office/drawing/2014/main" id="{11409313-233A-4B7D-BE92-B64AA6B9A089}"/>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77206"/>
    <xdr:sp macro="" textlink="">
      <xdr:nvSpPr>
        <xdr:cNvPr id="70213" name="avatar">
          <a:extLst>
            <a:ext uri="{FF2B5EF4-FFF2-40B4-BE49-F238E27FC236}">
              <a16:creationId xmlns:a16="http://schemas.microsoft.com/office/drawing/2014/main" id="{68D04C77-812D-4A08-9AFB-7CA63D36B624}"/>
            </a:ext>
          </a:extLst>
        </xdr:cNvPr>
        <xdr:cNvSpPr>
          <a:spLocks noChangeAspect="1" noChangeArrowheads="1"/>
        </xdr:cNvSpPr>
      </xdr:nvSpPr>
      <xdr:spPr bwMode="auto">
        <a:xfrm>
          <a:off x="4476750" y="1162050"/>
          <a:ext cx="304800" cy="28673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78447"/>
    <xdr:sp macro="" textlink="">
      <xdr:nvSpPr>
        <xdr:cNvPr id="70214" name="avatar">
          <a:extLst>
            <a:ext uri="{FF2B5EF4-FFF2-40B4-BE49-F238E27FC236}">
              <a16:creationId xmlns:a16="http://schemas.microsoft.com/office/drawing/2014/main" id="{DEE13733-0BF8-4A58-98D2-A2707EF3D9F9}"/>
            </a:ext>
          </a:extLst>
        </xdr:cNvPr>
        <xdr:cNvSpPr>
          <a:spLocks noChangeAspect="1" noChangeArrowheads="1"/>
        </xdr:cNvSpPr>
      </xdr:nvSpPr>
      <xdr:spPr bwMode="auto">
        <a:xfrm>
          <a:off x="0" y="1162050"/>
          <a:ext cx="304800" cy="28606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15" name="avatar">
          <a:extLst>
            <a:ext uri="{FF2B5EF4-FFF2-40B4-BE49-F238E27FC236}">
              <a16:creationId xmlns:a16="http://schemas.microsoft.com/office/drawing/2014/main" id="{D6A2A084-F8B0-4C23-A472-1049A225C334}"/>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07686"/>
    <xdr:sp macro="" textlink="">
      <xdr:nvSpPr>
        <xdr:cNvPr id="70216" name="avatar">
          <a:extLst>
            <a:ext uri="{FF2B5EF4-FFF2-40B4-BE49-F238E27FC236}">
              <a16:creationId xmlns:a16="http://schemas.microsoft.com/office/drawing/2014/main" id="{ADE3923D-F187-4140-9E95-CF47183A27E0}"/>
            </a:ext>
          </a:extLst>
        </xdr:cNvPr>
        <xdr:cNvSpPr>
          <a:spLocks noChangeAspect="1" noChangeArrowheads="1"/>
        </xdr:cNvSpPr>
      </xdr:nvSpPr>
      <xdr:spPr bwMode="auto">
        <a:xfrm>
          <a:off x="4476750" y="1162050"/>
          <a:ext cx="304800" cy="30387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77812"/>
    <xdr:sp macro="" textlink="">
      <xdr:nvSpPr>
        <xdr:cNvPr id="70217" name="avatar">
          <a:extLst>
            <a:ext uri="{FF2B5EF4-FFF2-40B4-BE49-F238E27FC236}">
              <a16:creationId xmlns:a16="http://schemas.microsoft.com/office/drawing/2014/main" id="{3BDB8212-E811-463E-A961-727A08627E0F}"/>
            </a:ext>
          </a:extLst>
        </xdr:cNvPr>
        <xdr:cNvSpPr>
          <a:spLocks noChangeAspect="1" noChangeArrowheads="1"/>
        </xdr:cNvSpPr>
      </xdr:nvSpPr>
      <xdr:spPr bwMode="auto">
        <a:xfrm>
          <a:off x="0" y="1162050"/>
          <a:ext cx="304800" cy="28733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18" name="avatar">
          <a:extLst>
            <a:ext uri="{FF2B5EF4-FFF2-40B4-BE49-F238E27FC236}">
              <a16:creationId xmlns:a16="http://schemas.microsoft.com/office/drawing/2014/main" id="{65EE3E0B-CA6F-4BB9-A455-30DCE2EBA04B}"/>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11150"/>
    <xdr:sp macro="" textlink="">
      <xdr:nvSpPr>
        <xdr:cNvPr id="70219" name="avatar">
          <a:extLst>
            <a:ext uri="{FF2B5EF4-FFF2-40B4-BE49-F238E27FC236}">
              <a16:creationId xmlns:a16="http://schemas.microsoft.com/office/drawing/2014/main" id="{49A26573-77D7-4AFA-8A75-22AB9B058822}"/>
            </a:ext>
          </a:extLst>
        </xdr:cNvPr>
        <xdr:cNvSpPr>
          <a:spLocks noChangeAspect="1" noChangeArrowheads="1"/>
        </xdr:cNvSpPr>
      </xdr:nvSpPr>
      <xdr:spPr bwMode="auto">
        <a:xfrm>
          <a:off x="4476750" y="116205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9244"/>
    <xdr:sp macro="" textlink="">
      <xdr:nvSpPr>
        <xdr:cNvPr id="70220" name="avatar">
          <a:extLst>
            <a:ext uri="{FF2B5EF4-FFF2-40B4-BE49-F238E27FC236}">
              <a16:creationId xmlns:a16="http://schemas.microsoft.com/office/drawing/2014/main" id="{503CACEE-546B-46D6-B0D3-397BE928004A}"/>
            </a:ext>
          </a:extLst>
        </xdr:cNvPr>
        <xdr:cNvSpPr>
          <a:spLocks noChangeAspect="1" noChangeArrowheads="1"/>
        </xdr:cNvSpPr>
      </xdr:nvSpPr>
      <xdr:spPr bwMode="auto">
        <a:xfrm>
          <a:off x="0" y="1162050"/>
          <a:ext cx="304800" cy="30352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21" name="avatar">
          <a:extLst>
            <a:ext uri="{FF2B5EF4-FFF2-40B4-BE49-F238E27FC236}">
              <a16:creationId xmlns:a16="http://schemas.microsoft.com/office/drawing/2014/main" id="{00032811-68F1-4327-834A-78204D54A37A}"/>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08609"/>
    <xdr:sp macro="" textlink="">
      <xdr:nvSpPr>
        <xdr:cNvPr id="70222" name="avatar">
          <a:extLst>
            <a:ext uri="{FF2B5EF4-FFF2-40B4-BE49-F238E27FC236}">
              <a16:creationId xmlns:a16="http://schemas.microsoft.com/office/drawing/2014/main" id="{C5B268AC-CB66-4549-A78F-659EBD655B10}"/>
            </a:ext>
          </a:extLst>
        </xdr:cNvPr>
        <xdr:cNvSpPr>
          <a:spLocks noChangeAspect="1" noChangeArrowheads="1"/>
        </xdr:cNvSpPr>
      </xdr:nvSpPr>
      <xdr:spPr bwMode="auto">
        <a:xfrm>
          <a:off x="4476750" y="116205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8609"/>
    <xdr:sp macro="" textlink="">
      <xdr:nvSpPr>
        <xdr:cNvPr id="70223" name="avatar">
          <a:extLst>
            <a:ext uri="{FF2B5EF4-FFF2-40B4-BE49-F238E27FC236}">
              <a16:creationId xmlns:a16="http://schemas.microsoft.com/office/drawing/2014/main" id="{DD46813D-DA9A-452F-B3C7-EEEE5AC8E49B}"/>
            </a:ext>
          </a:extLst>
        </xdr:cNvPr>
        <xdr:cNvSpPr>
          <a:spLocks noChangeAspect="1" noChangeArrowheads="1"/>
        </xdr:cNvSpPr>
      </xdr:nvSpPr>
      <xdr:spPr bwMode="auto">
        <a:xfrm>
          <a:off x="0" y="116205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5274"/>
    <xdr:sp macro="" textlink="">
      <xdr:nvSpPr>
        <xdr:cNvPr id="70224" name="avatar">
          <a:extLst>
            <a:ext uri="{FF2B5EF4-FFF2-40B4-BE49-F238E27FC236}">
              <a16:creationId xmlns:a16="http://schemas.microsoft.com/office/drawing/2014/main" id="{75FF5F0F-E8D0-4B06-ABF0-45F932244791}"/>
            </a:ext>
          </a:extLst>
        </xdr:cNvPr>
        <xdr:cNvSpPr>
          <a:spLocks noChangeAspect="1" noChangeArrowheads="1"/>
        </xdr:cNvSpPr>
      </xdr:nvSpPr>
      <xdr:spPr bwMode="auto">
        <a:xfrm>
          <a:off x="447675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225" name="avatar">
          <a:extLst>
            <a:ext uri="{FF2B5EF4-FFF2-40B4-BE49-F238E27FC236}">
              <a16:creationId xmlns:a16="http://schemas.microsoft.com/office/drawing/2014/main" id="{FF78B8F0-E505-467C-AF1F-F79812F08740}"/>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15623"/>
    <xdr:sp macro="" textlink="">
      <xdr:nvSpPr>
        <xdr:cNvPr id="70226" name="avatar">
          <a:extLst>
            <a:ext uri="{FF2B5EF4-FFF2-40B4-BE49-F238E27FC236}">
              <a16:creationId xmlns:a16="http://schemas.microsoft.com/office/drawing/2014/main" id="{3D5BB0E1-533D-4D36-B828-4B307F0002D4}"/>
            </a:ext>
          </a:extLst>
        </xdr:cNvPr>
        <xdr:cNvSpPr>
          <a:spLocks noChangeAspect="1" noChangeArrowheads="1"/>
        </xdr:cNvSpPr>
      </xdr:nvSpPr>
      <xdr:spPr bwMode="auto">
        <a:xfrm>
          <a:off x="4476750" y="1162050"/>
          <a:ext cx="304800" cy="3156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9244"/>
    <xdr:sp macro="" textlink="">
      <xdr:nvSpPr>
        <xdr:cNvPr id="70227" name="avatar">
          <a:extLst>
            <a:ext uri="{FF2B5EF4-FFF2-40B4-BE49-F238E27FC236}">
              <a16:creationId xmlns:a16="http://schemas.microsoft.com/office/drawing/2014/main" id="{30A79E73-E883-411F-A269-ED5566F4EB83}"/>
            </a:ext>
          </a:extLst>
        </xdr:cNvPr>
        <xdr:cNvSpPr>
          <a:spLocks noChangeAspect="1" noChangeArrowheads="1"/>
        </xdr:cNvSpPr>
      </xdr:nvSpPr>
      <xdr:spPr bwMode="auto">
        <a:xfrm>
          <a:off x="0" y="1162050"/>
          <a:ext cx="304800" cy="30352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28" name="avatar">
          <a:extLst>
            <a:ext uri="{FF2B5EF4-FFF2-40B4-BE49-F238E27FC236}">
              <a16:creationId xmlns:a16="http://schemas.microsoft.com/office/drawing/2014/main" id="{9698AA27-86E2-41B9-9AC5-C926336A13C7}"/>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23850"/>
    <xdr:sp macro="" textlink="">
      <xdr:nvSpPr>
        <xdr:cNvPr id="70229" name="avatar">
          <a:extLst>
            <a:ext uri="{FF2B5EF4-FFF2-40B4-BE49-F238E27FC236}">
              <a16:creationId xmlns:a16="http://schemas.microsoft.com/office/drawing/2014/main" id="{A3B7848D-4026-40B2-B8AF-A840959160E5}"/>
            </a:ext>
          </a:extLst>
        </xdr:cNvPr>
        <xdr:cNvSpPr>
          <a:spLocks noChangeAspect="1" noChangeArrowheads="1"/>
        </xdr:cNvSpPr>
      </xdr:nvSpPr>
      <xdr:spPr bwMode="auto">
        <a:xfrm>
          <a:off x="4476750" y="1162050"/>
          <a:ext cx="304800" cy="3238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9244"/>
    <xdr:sp macro="" textlink="">
      <xdr:nvSpPr>
        <xdr:cNvPr id="70230" name="avatar">
          <a:extLst>
            <a:ext uri="{FF2B5EF4-FFF2-40B4-BE49-F238E27FC236}">
              <a16:creationId xmlns:a16="http://schemas.microsoft.com/office/drawing/2014/main" id="{B8A5ABCC-511C-4BC3-9679-316D1C8758A9}"/>
            </a:ext>
          </a:extLst>
        </xdr:cNvPr>
        <xdr:cNvSpPr>
          <a:spLocks noChangeAspect="1" noChangeArrowheads="1"/>
        </xdr:cNvSpPr>
      </xdr:nvSpPr>
      <xdr:spPr bwMode="auto">
        <a:xfrm>
          <a:off x="0" y="1162050"/>
          <a:ext cx="304800" cy="30352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31" name="avatar">
          <a:extLst>
            <a:ext uri="{FF2B5EF4-FFF2-40B4-BE49-F238E27FC236}">
              <a16:creationId xmlns:a16="http://schemas.microsoft.com/office/drawing/2014/main" id="{537ABD31-A20C-4640-ACD0-683E9D5A7162}"/>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232" name="avatar">
          <a:extLst>
            <a:ext uri="{FF2B5EF4-FFF2-40B4-BE49-F238E27FC236}">
              <a16:creationId xmlns:a16="http://schemas.microsoft.com/office/drawing/2014/main" id="{1B556339-D311-43E1-84DB-4FA9F31DA210}"/>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33" name="avatar">
          <a:extLst>
            <a:ext uri="{FF2B5EF4-FFF2-40B4-BE49-F238E27FC236}">
              <a16:creationId xmlns:a16="http://schemas.microsoft.com/office/drawing/2014/main" id="{C55D5A2C-AD2F-43B5-8FAA-6993BEBB307A}"/>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234" name="avatar">
          <a:extLst>
            <a:ext uri="{FF2B5EF4-FFF2-40B4-BE49-F238E27FC236}">
              <a16:creationId xmlns:a16="http://schemas.microsoft.com/office/drawing/2014/main" id="{A6D42349-2FA4-48B2-B001-B0CB77EF5485}"/>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235" name="avatar">
          <a:extLst>
            <a:ext uri="{FF2B5EF4-FFF2-40B4-BE49-F238E27FC236}">
              <a16:creationId xmlns:a16="http://schemas.microsoft.com/office/drawing/2014/main" id="{6C87F659-814F-446C-B0EB-C5A9F01542A3}"/>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236" name="avatar">
          <a:extLst>
            <a:ext uri="{FF2B5EF4-FFF2-40B4-BE49-F238E27FC236}">
              <a16:creationId xmlns:a16="http://schemas.microsoft.com/office/drawing/2014/main" id="{1916D319-20AE-4DF8-9066-5DD8581315F9}"/>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37" name="avatar">
          <a:extLst>
            <a:ext uri="{FF2B5EF4-FFF2-40B4-BE49-F238E27FC236}">
              <a16:creationId xmlns:a16="http://schemas.microsoft.com/office/drawing/2014/main" id="{F20DB522-95CF-44BD-B189-5AE2F21610B3}"/>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238" name="avatar">
          <a:extLst>
            <a:ext uri="{FF2B5EF4-FFF2-40B4-BE49-F238E27FC236}">
              <a16:creationId xmlns:a16="http://schemas.microsoft.com/office/drawing/2014/main" id="{085F077E-CE2F-4F4D-B5B3-1E7499E03597}"/>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39" name="avatar">
          <a:extLst>
            <a:ext uri="{FF2B5EF4-FFF2-40B4-BE49-F238E27FC236}">
              <a16:creationId xmlns:a16="http://schemas.microsoft.com/office/drawing/2014/main" id="{9DA44575-6CC9-465D-ADFD-83285563C280}"/>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240" name="avatar">
          <a:extLst>
            <a:ext uri="{FF2B5EF4-FFF2-40B4-BE49-F238E27FC236}">
              <a16:creationId xmlns:a16="http://schemas.microsoft.com/office/drawing/2014/main" id="{CCDB2616-16DC-47E0-81AA-CBFBA6606A7F}"/>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41" name="avatar">
          <a:extLst>
            <a:ext uri="{FF2B5EF4-FFF2-40B4-BE49-F238E27FC236}">
              <a16:creationId xmlns:a16="http://schemas.microsoft.com/office/drawing/2014/main" id="{DAA6766D-D17E-401E-8975-FA0396381F4E}"/>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242" name="avatar">
          <a:extLst>
            <a:ext uri="{FF2B5EF4-FFF2-40B4-BE49-F238E27FC236}">
              <a16:creationId xmlns:a16="http://schemas.microsoft.com/office/drawing/2014/main" id="{9A956321-A790-4694-8EAE-7B138FD0871C}"/>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243" name="avatar">
          <a:extLst>
            <a:ext uri="{FF2B5EF4-FFF2-40B4-BE49-F238E27FC236}">
              <a16:creationId xmlns:a16="http://schemas.microsoft.com/office/drawing/2014/main" id="{1C37D02F-C368-49D9-82DB-BCE967C472B1}"/>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244" name="avatar">
          <a:extLst>
            <a:ext uri="{FF2B5EF4-FFF2-40B4-BE49-F238E27FC236}">
              <a16:creationId xmlns:a16="http://schemas.microsoft.com/office/drawing/2014/main" id="{09836B12-0DFF-4AD0-B670-11A7C825AFB0}"/>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45" name="avatar">
          <a:extLst>
            <a:ext uri="{FF2B5EF4-FFF2-40B4-BE49-F238E27FC236}">
              <a16:creationId xmlns:a16="http://schemas.microsoft.com/office/drawing/2014/main" id="{133E6894-1188-412F-9857-B89D7C6E8919}"/>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246" name="avatar">
          <a:extLst>
            <a:ext uri="{FF2B5EF4-FFF2-40B4-BE49-F238E27FC236}">
              <a16:creationId xmlns:a16="http://schemas.microsoft.com/office/drawing/2014/main" id="{677CE730-F0DD-46FC-B518-D2E7A9C43DF6}"/>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47" name="avatar">
          <a:extLst>
            <a:ext uri="{FF2B5EF4-FFF2-40B4-BE49-F238E27FC236}">
              <a16:creationId xmlns:a16="http://schemas.microsoft.com/office/drawing/2014/main" id="{37B7B4BB-E8B9-431D-8309-67ECA4B91BBD}"/>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248" name="avatar">
          <a:extLst>
            <a:ext uri="{FF2B5EF4-FFF2-40B4-BE49-F238E27FC236}">
              <a16:creationId xmlns:a16="http://schemas.microsoft.com/office/drawing/2014/main" id="{EE93E975-6155-49CD-B1CD-F9906E63C0EF}"/>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49" name="avatar">
          <a:extLst>
            <a:ext uri="{FF2B5EF4-FFF2-40B4-BE49-F238E27FC236}">
              <a16:creationId xmlns:a16="http://schemas.microsoft.com/office/drawing/2014/main" id="{6C188090-2736-411E-8705-10D3E9B534B4}"/>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250" name="avatar">
          <a:extLst>
            <a:ext uri="{FF2B5EF4-FFF2-40B4-BE49-F238E27FC236}">
              <a16:creationId xmlns:a16="http://schemas.microsoft.com/office/drawing/2014/main" id="{82461B63-862F-4B43-A460-4A486029175C}"/>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251" name="avatar">
          <a:extLst>
            <a:ext uri="{FF2B5EF4-FFF2-40B4-BE49-F238E27FC236}">
              <a16:creationId xmlns:a16="http://schemas.microsoft.com/office/drawing/2014/main" id="{39EE3AFC-154B-4DAA-9969-FDDA9B23D681}"/>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252" name="avatar">
          <a:extLst>
            <a:ext uri="{FF2B5EF4-FFF2-40B4-BE49-F238E27FC236}">
              <a16:creationId xmlns:a16="http://schemas.microsoft.com/office/drawing/2014/main" id="{CF0B5378-04C9-4DA8-A5CD-809091473F22}"/>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53" name="avatar">
          <a:extLst>
            <a:ext uri="{FF2B5EF4-FFF2-40B4-BE49-F238E27FC236}">
              <a16:creationId xmlns:a16="http://schemas.microsoft.com/office/drawing/2014/main" id="{89073E72-3007-4066-9B49-6539C6B845A7}"/>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254" name="avatar">
          <a:extLst>
            <a:ext uri="{FF2B5EF4-FFF2-40B4-BE49-F238E27FC236}">
              <a16:creationId xmlns:a16="http://schemas.microsoft.com/office/drawing/2014/main" id="{D1030DDC-35E6-4012-9E1B-197E7CF9A2C5}"/>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55" name="avatar">
          <a:extLst>
            <a:ext uri="{FF2B5EF4-FFF2-40B4-BE49-F238E27FC236}">
              <a16:creationId xmlns:a16="http://schemas.microsoft.com/office/drawing/2014/main" id="{AE00578F-C775-479B-AEBA-E0FE4C4E0ED2}"/>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256" name="avatar">
          <a:extLst>
            <a:ext uri="{FF2B5EF4-FFF2-40B4-BE49-F238E27FC236}">
              <a16:creationId xmlns:a16="http://schemas.microsoft.com/office/drawing/2014/main" id="{0427F196-FD94-4FCC-A3D6-F6FBB3918C19}"/>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57" name="avatar">
          <a:extLst>
            <a:ext uri="{FF2B5EF4-FFF2-40B4-BE49-F238E27FC236}">
              <a16:creationId xmlns:a16="http://schemas.microsoft.com/office/drawing/2014/main" id="{7232BF5A-02B8-48F7-A603-E23251E00EBA}"/>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258" name="avatar">
          <a:extLst>
            <a:ext uri="{FF2B5EF4-FFF2-40B4-BE49-F238E27FC236}">
              <a16:creationId xmlns:a16="http://schemas.microsoft.com/office/drawing/2014/main" id="{5D2F58DE-0660-430F-8F4B-DB464F402E8D}"/>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259" name="avatar">
          <a:extLst>
            <a:ext uri="{FF2B5EF4-FFF2-40B4-BE49-F238E27FC236}">
              <a16:creationId xmlns:a16="http://schemas.microsoft.com/office/drawing/2014/main" id="{4866E25D-8E40-40E2-8718-D02C27279B95}"/>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260" name="avatar">
          <a:extLst>
            <a:ext uri="{FF2B5EF4-FFF2-40B4-BE49-F238E27FC236}">
              <a16:creationId xmlns:a16="http://schemas.microsoft.com/office/drawing/2014/main" id="{A713339F-601E-4F69-BF25-79EEE55D3DF1}"/>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61" name="avatar">
          <a:extLst>
            <a:ext uri="{FF2B5EF4-FFF2-40B4-BE49-F238E27FC236}">
              <a16:creationId xmlns:a16="http://schemas.microsoft.com/office/drawing/2014/main" id="{26E74558-A988-4A30-A196-80648F7F3718}"/>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262" name="avatar">
          <a:extLst>
            <a:ext uri="{FF2B5EF4-FFF2-40B4-BE49-F238E27FC236}">
              <a16:creationId xmlns:a16="http://schemas.microsoft.com/office/drawing/2014/main" id="{CCF26284-8454-4974-97E5-3E5D5E378391}"/>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63" name="avatar">
          <a:extLst>
            <a:ext uri="{FF2B5EF4-FFF2-40B4-BE49-F238E27FC236}">
              <a16:creationId xmlns:a16="http://schemas.microsoft.com/office/drawing/2014/main" id="{DC2AACEA-395D-4C48-BB7E-DA58A8F0CBA8}"/>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264" name="avatar">
          <a:extLst>
            <a:ext uri="{FF2B5EF4-FFF2-40B4-BE49-F238E27FC236}">
              <a16:creationId xmlns:a16="http://schemas.microsoft.com/office/drawing/2014/main" id="{3B2652BE-85D0-488D-BD94-811F4D67C9A7}"/>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65" name="avatar">
          <a:extLst>
            <a:ext uri="{FF2B5EF4-FFF2-40B4-BE49-F238E27FC236}">
              <a16:creationId xmlns:a16="http://schemas.microsoft.com/office/drawing/2014/main" id="{58650C7A-216E-4FE2-8AB7-7142A782B4E0}"/>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266" name="avatar">
          <a:extLst>
            <a:ext uri="{FF2B5EF4-FFF2-40B4-BE49-F238E27FC236}">
              <a16:creationId xmlns:a16="http://schemas.microsoft.com/office/drawing/2014/main" id="{A689533F-281B-4828-A98B-C24A78DA2EE2}"/>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267" name="avatar">
          <a:extLst>
            <a:ext uri="{FF2B5EF4-FFF2-40B4-BE49-F238E27FC236}">
              <a16:creationId xmlns:a16="http://schemas.microsoft.com/office/drawing/2014/main" id="{3A543A25-A8E8-4D28-A817-28C015F9315C}"/>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268" name="avatar">
          <a:extLst>
            <a:ext uri="{FF2B5EF4-FFF2-40B4-BE49-F238E27FC236}">
              <a16:creationId xmlns:a16="http://schemas.microsoft.com/office/drawing/2014/main" id="{C0A3946E-9D17-4049-846A-3C686B367BF5}"/>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69" name="avatar">
          <a:extLst>
            <a:ext uri="{FF2B5EF4-FFF2-40B4-BE49-F238E27FC236}">
              <a16:creationId xmlns:a16="http://schemas.microsoft.com/office/drawing/2014/main" id="{84430E8E-91AF-41EC-8B4F-D2467D9B0A5F}"/>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270" name="avatar">
          <a:extLst>
            <a:ext uri="{FF2B5EF4-FFF2-40B4-BE49-F238E27FC236}">
              <a16:creationId xmlns:a16="http://schemas.microsoft.com/office/drawing/2014/main" id="{33BBF316-C6B9-4EE8-A20E-7AA4A159165C}"/>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71" name="avatar">
          <a:extLst>
            <a:ext uri="{FF2B5EF4-FFF2-40B4-BE49-F238E27FC236}">
              <a16:creationId xmlns:a16="http://schemas.microsoft.com/office/drawing/2014/main" id="{CAFA3734-1ABA-4B4A-A37C-17A74C0F61C3}"/>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272" name="avatar">
          <a:extLst>
            <a:ext uri="{FF2B5EF4-FFF2-40B4-BE49-F238E27FC236}">
              <a16:creationId xmlns:a16="http://schemas.microsoft.com/office/drawing/2014/main" id="{468BA68D-8F70-4357-AF8B-519218164B18}"/>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73" name="avatar">
          <a:extLst>
            <a:ext uri="{FF2B5EF4-FFF2-40B4-BE49-F238E27FC236}">
              <a16:creationId xmlns:a16="http://schemas.microsoft.com/office/drawing/2014/main" id="{2D59F627-0831-4E43-A72F-5602321CF68A}"/>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274" name="avatar">
          <a:extLst>
            <a:ext uri="{FF2B5EF4-FFF2-40B4-BE49-F238E27FC236}">
              <a16:creationId xmlns:a16="http://schemas.microsoft.com/office/drawing/2014/main" id="{E969AF29-BE47-40C1-8BEC-3FE20BA2300A}"/>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275" name="avatar">
          <a:extLst>
            <a:ext uri="{FF2B5EF4-FFF2-40B4-BE49-F238E27FC236}">
              <a16:creationId xmlns:a16="http://schemas.microsoft.com/office/drawing/2014/main" id="{86A8C140-EF83-4BA4-8C91-9ABFE152B64A}"/>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276" name="avatar">
          <a:extLst>
            <a:ext uri="{FF2B5EF4-FFF2-40B4-BE49-F238E27FC236}">
              <a16:creationId xmlns:a16="http://schemas.microsoft.com/office/drawing/2014/main" id="{1716268D-3E78-46B2-A8CF-E0B60485D732}"/>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77" name="avatar">
          <a:extLst>
            <a:ext uri="{FF2B5EF4-FFF2-40B4-BE49-F238E27FC236}">
              <a16:creationId xmlns:a16="http://schemas.microsoft.com/office/drawing/2014/main" id="{8D9ECDD0-CC15-4464-A938-6DF572E218DB}"/>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278" name="avatar">
          <a:extLst>
            <a:ext uri="{FF2B5EF4-FFF2-40B4-BE49-F238E27FC236}">
              <a16:creationId xmlns:a16="http://schemas.microsoft.com/office/drawing/2014/main" id="{DEF27F13-0AB6-4B79-89E5-F83577E8DAB0}"/>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79" name="avatar">
          <a:extLst>
            <a:ext uri="{FF2B5EF4-FFF2-40B4-BE49-F238E27FC236}">
              <a16:creationId xmlns:a16="http://schemas.microsoft.com/office/drawing/2014/main" id="{7CBFE961-BFEC-420F-AB18-87DDBB6F1389}"/>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280" name="avatar">
          <a:extLst>
            <a:ext uri="{FF2B5EF4-FFF2-40B4-BE49-F238E27FC236}">
              <a16:creationId xmlns:a16="http://schemas.microsoft.com/office/drawing/2014/main" id="{AEFDF4B2-7629-4565-8F69-F11E8C613817}"/>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81" name="avatar">
          <a:extLst>
            <a:ext uri="{FF2B5EF4-FFF2-40B4-BE49-F238E27FC236}">
              <a16:creationId xmlns:a16="http://schemas.microsoft.com/office/drawing/2014/main" id="{2B59624E-8453-459F-A278-50C06E2E6907}"/>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282" name="avatar">
          <a:extLst>
            <a:ext uri="{FF2B5EF4-FFF2-40B4-BE49-F238E27FC236}">
              <a16:creationId xmlns:a16="http://schemas.microsoft.com/office/drawing/2014/main" id="{BC5E901C-4649-41D8-BE59-AF2F7288C734}"/>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283" name="avatar">
          <a:extLst>
            <a:ext uri="{FF2B5EF4-FFF2-40B4-BE49-F238E27FC236}">
              <a16:creationId xmlns:a16="http://schemas.microsoft.com/office/drawing/2014/main" id="{3672FAAA-8BE0-42E4-BDCD-5C30DECFD887}"/>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284" name="avatar">
          <a:extLst>
            <a:ext uri="{FF2B5EF4-FFF2-40B4-BE49-F238E27FC236}">
              <a16:creationId xmlns:a16="http://schemas.microsoft.com/office/drawing/2014/main" id="{20489C61-D70D-45C6-9039-4F1A1C0E523D}"/>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85" name="avatar">
          <a:extLst>
            <a:ext uri="{FF2B5EF4-FFF2-40B4-BE49-F238E27FC236}">
              <a16:creationId xmlns:a16="http://schemas.microsoft.com/office/drawing/2014/main" id="{BF73C2E8-4C03-4B46-98C1-8237855C1567}"/>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286" name="avatar">
          <a:extLst>
            <a:ext uri="{FF2B5EF4-FFF2-40B4-BE49-F238E27FC236}">
              <a16:creationId xmlns:a16="http://schemas.microsoft.com/office/drawing/2014/main" id="{2C6F750D-44ED-4DB7-9B72-CD947BDE1B31}"/>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87" name="avatar">
          <a:extLst>
            <a:ext uri="{FF2B5EF4-FFF2-40B4-BE49-F238E27FC236}">
              <a16:creationId xmlns:a16="http://schemas.microsoft.com/office/drawing/2014/main" id="{D054A198-5403-4F34-A1A5-C0F706691E77}"/>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288" name="avatar">
          <a:extLst>
            <a:ext uri="{FF2B5EF4-FFF2-40B4-BE49-F238E27FC236}">
              <a16:creationId xmlns:a16="http://schemas.microsoft.com/office/drawing/2014/main" id="{9D853FAB-76B9-4928-BF33-2ECF73B52C44}"/>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89" name="avatar">
          <a:extLst>
            <a:ext uri="{FF2B5EF4-FFF2-40B4-BE49-F238E27FC236}">
              <a16:creationId xmlns:a16="http://schemas.microsoft.com/office/drawing/2014/main" id="{F5AF7634-6A15-4213-B4B6-14162F094AE1}"/>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290" name="avatar">
          <a:extLst>
            <a:ext uri="{FF2B5EF4-FFF2-40B4-BE49-F238E27FC236}">
              <a16:creationId xmlns:a16="http://schemas.microsoft.com/office/drawing/2014/main" id="{EAE6BA07-F588-44F0-8E35-0FFC3F74C81E}"/>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291" name="avatar">
          <a:extLst>
            <a:ext uri="{FF2B5EF4-FFF2-40B4-BE49-F238E27FC236}">
              <a16:creationId xmlns:a16="http://schemas.microsoft.com/office/drawing/2014/main" id="{9D4C48AA-F624-4FA9-BA36-874BE2324FF2}"/>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292" name="avatar">
          <a:extLst>
            <a:ext uri="{FF2B5EF4-FFF2-40B4-BE49-F238E27FC236}">
              <a16:creationId xmlns:a16="http://schemas.microsoft.com/office/drawing/2014/main" id="{5B94E306-79C2-4FAE-A7B4-B5288F8DF935}"/>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93" name="avatar">
          <a:extLst>
            <a:ext uri="{FF2B5EF4-FFF2-40B4-BE49-F238E27FC236}">
              <a16:creationId xmlns:a16="http://schemas.microsoft.com/office/drawing/2014/main" id="{482B9436-FC01-445B-8CB7-24C7017DD9D6}"/>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294" name="avatar">
          <a:extLst>
            <a:ext uri="{FF2B5EF4-FFF2-40B4-BE49-F238E27FC236}">
              <a16:creationId xmlns:a16="http://schemas.microsoft.com/office/drawing/2014/main" id="{5EFB70B5-8E68-4B75-B4DF-6CEF39133D29}"/>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95" name="avatar">
          <a:extLst>
            <a:ext uri="{FF2B5EF4-FFF2-40B4-BE49-F238E27FC236}">
              <a16:creationId xmlns:a16="http://schemas.microsoft.com/office/drawing/2014/main" id="{E63AD537-21C5-4E40-A42B-BD6B83E71719}"/>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296" name="avatar">
          <a:extLst>
            <a:ext uri="{FF2B5EF4-FFF2-40B4-BE49-F238E27FC236}">
              <a16:creationId xmlns:a16="http://schemas.microsoft.com/office/drawing/2014/main" id="{5F92E734-3A71-40E1-BF59-88FFAFBF7E69}"/>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97" name="avatar">
          <a:extLst>
            <a:ext uri="{FF2B5EF4-FFF2-40B4-BE49-F238E27FC236}">
              <a16:creationId xmlns:a16="http://schemas.microsoft.com/office/drawing/2014/main" id="{64615783-DD0D-41E5-AEF0-5709F51271A1}"/>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298" name="avatar">
          <a:extLst>
            <a:ext uri="{FF2B5EF4-FFF2-40B4-BE49-F238E27FC236}">
              <a16:creationId xmlns:a16="http://schemas.microsoft.com/office/drawing/2014/main" id="{C42B7EE6-2655-45CB-A706-1507E72E3E8F}"/>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299" name="avatar">
          <a:extLst>
            <a:ext uri="{FF2B5EF4-FFF2-40B4-BE49-F238E27FC236}">
              <a16:creationId xmlns:a16="http://schemas.microsoft.com/office/drawing/2014/main" id="{72CA4FC5-D6D2-44A2-B9D3-12BA830E9355}"/>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300" name="avatar">
          <a:extLst>
            <a:ext uri="{FF2B5EF4-FFF2-40B4-BE49-F238E27FC236}">
              <a16:creationId xmlns:a16="http://schemas.microsoft.com/office/drawing/2014/main" id="{CAFBAFB0-F8E8-438D-9B5A-CAA2E80EBB57}"/>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01" name="avatar">
          <a:extLst>
            <a:ext uri="{FF2B5EF4-FFF2-40B4-BE49-F238E27FC236}">
              <a16:creationId xmlns:a16="http://schemas.microsoft.com/office/drawing/2014/main" id="{E6C68F50-819D-4A4A-9C59-1F140CD547BF}"/>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302" name="avatar">
          <a:extLst>
            <a:ext uri="{FF2B5EF4-FFF2-40B4-BE49-F238E27FC236}">
              <a16:creationId xmlns:a16="http://schemas.microsoft.com/office/drawing/2014/main" id="{258F03CF-6FD0-4B9B-8E87-49DE21ACFB6B}"/>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03" name="avatar">
          <a:extLst>
            <a:ext uri="{FF2B5EF4-FFF2-40B4-BE49-F238E27FC236}">
              <a16:creationId xmlns:a16="http://schemas.microsoft.com/office/drawing/2014/main" id="{E53279E5-893C-4882-9E1B-6A2408A00D3F}"/>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304" name="avatar">
          <a:extLst>
            <a:ext uri="{FF2B5EF4-FFF2-40B4-BE49-F238E27FC236}">
              <a16:creationId xmlns:a16="http://schemas.microsoft.com/office/drawing/2014/main" id="{245038C9-863E-44BB-804D-86E31C572DD6}"/>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05" name="avatar">
          <a:extLst>
            <a:ext uri="{FF2B5EF4-FFF2-40B4-BE49-F238E27FC236}">
              <a16:creationId xmlns:a16="http://schemas.microsoft.com/office/drawing/2014/main" id="{F77B2BEA-7A6A-49A7-AE72-891CA87B3CE8}"/>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306" name="avatar">
          <a:extLst>
            <a:ext uri="{FF2B5EF4-FFF2-40B4-BE49-F238E27FC236}">
              <a16:creationId xmlns:a16="http://schemas.microsoft.com/office/drawing/2014/main" id="{03D07A6F-1A4A-4B23-93D7-1FB8BC4E53C6}"/>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307" name="avatar">
          <a:extLst>
            <a:ext uri="{FF2B5EF4-FFF2-40B4-BE49-F238E27FC236}">
              <a16:creationId xmlns:a16="http://schemas.microsoft.com/office/drawing/2014/main" id="{090F44CC-76E6-431A-AAAC-6A9523C69C63}"/>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308" name="avatar">
          <a:extLst>
            <a:ext uri="{FF2B5EF4-FFF2-40B4-BE49-F238E27FC236}">
              <a16:creationId xmlns:a16="http://schemas.microsoft.com/office/drawing/2014/main" id="{7F689198-81A8-4B73-A948-3573CB4B7F5D}"/>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09" name="avatar">
          <a:extLst>
            <a:ext uri="{FF2B5EF4-FFF2-40B4-BE49-F238E27FC236}">
              <a16:creationId xmlns:a16="http://schemas.microsoft.com/office/drawing/2014/main" id="{94CF9816-C633-4C65-9C5D-E1A80EF10257}"/>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310" name="avatar">
          <a:extLst>
            <a:ext uri="{FF2B5EF4-FFF2-40B4-BE49-F238E27FC236}">
              <a16:creationId xmlns:a16="http://schemas.microsoft.com/office/drawing/2014/main" id="{FEC94140-444F-45FF-9639-D81C3F6E4AB1}"/>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11" name="avatar">
          <a:extLst>
            <a:ext uri="{FF2B5EF4-FFF2-40B4-BE49-F238E27FC236}">
              <a16:creationId xmlns:a16="http://schemas.microsoft.com/office/drawing/2014/main" id="{ADE1BAB7-8773-4EF6-B9F6-85FD6320A8EE}"/>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312" name="avatar">
          <a:extLst>
            <a:ext uri="{FF2B5EF4-FFF2-40B4-BE49-F238E27FC236}">
              <a16:creationId xmlns:a16="http://schemas.microsoft.com/office/drawing/2014/main" id="{1F714986-C028-463B-B81F-91D0368B6557}"/>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13" name="avatar">
          <a:extLst>
            <a:ext uri="{FF2B5EF4-FFF2-40B4-BE49-F238E27FC236}">
              <a16:creationId xmlns:a16="http://schemas.microsoft.com/office/drawing/2014/main" id="{2E8A52EF-1E20-4D57-8DCD-9CD2A9B56827}"/>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314" name="avatar">
          <a:extLst>
            <a:ext uri="{FF2B5EF4-FFF2-40B4-BE49-F238E27FC236}">
              <a16:creationId xmlns:a16="http://schemas.microsoft.com/office/drawing/2014/main" id="{9B1869B1-B3C5-45A6-B90D-914F8D626702}"/>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315" name="avatar">
          <a:extLst>
            <a:ext uri="{FF2B5EF4-FFF2-40B4-BE49-F238E27FC236}">
              <a16:creationId xmlns:a16="http://schemas.microsoft.com/office/drawing/2014/main" id="{A5BD8813-94B4-4255-8E65-BFEB3C76FB1A}"/>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316" name="avatar">
          <a:extLst>
            <a:ext uri="{FF2B5EF4-FFF2-40B4-BE49-F238E27FC236}">
              <a16:creationId xmlns:a16="http://schemas.microsoft.com/office/drawing/2014/main" id="{9FC8B439-08D7-4CA6-8F58-3564BBC8F040}"/>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17" name="avatar">
          <a:extLst>
            <a:ext uri="{FF2B5EF4-FFF2-40B4-BE49-F238E27FC236}">
              <a16:creationId xmlns:a16="http://schemas.microsoft.com/office/drawing/2014/main" id="{8E64889F-2AE4-4D0E-BC6A-7E56CD2506CB}"/>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318" name="avatar">
          <a:extLst>
            <a:ext uri="{FF2B5EF4-FFF2-40B4-BE49-F238E27FC236}">
              <a16:creationId xmlns:a16="http://schemas.microsoft.com/office/drawing/2014/main" id="{E67FCE94-7FED-4E97-BF3F-5A2E1D120B01}"/>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19" name="avatar">
          <a:extLst>
            <a:ext uri="{FF2B5EF4-FFF2-40B4-BE49-F238E27FC236}">
              <a16:creationId xmlns:a16="http://schemas.microsoft.com/office/drawing/2014/main" id="{55429774-B757-4A99-ACCE-F23A5D7F3CD2}"/>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320" name="avatar">
          <a:extLst>
            <a:ext uri="{FF2B5EF4-FFF2-40B4-BE49-F238E27FC236}">
              <a16:creationId xmlns:a16="http://schemas.microsoft.com/office/drawing/2014/main" id="{B288A375-0BC5-4926-AFE3-11A4ABC4C3D0}"/>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21" name="avatar">
          <a:extLst>
            <a:ext uri="{FF2B5EF4-FFF2-40B4-BE49-F238E27FC236}">
              <a16:creationId xmlns:a16="http://schemas.microsoft.com/office/drawing/2014/main" id="{AE42D956-6918-4952-B159-2AB1EB634C86}"/>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322" name="avatar">
          <a:extLst>
            <a:ext uri="{FF2B5EF4-FFF2-40B4-BE49-F238E27FC236}">
              <a16:creationId xmlns:a16="http://schemas.microsoft.com/office/drawing/2014/main" id="{D426AFBA-889E-4068-9D26-2FAD0AC7425F}"/>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323" name="avatar">
          <a:extLst>
            <a:ext uri="{FF2B5EF4-FFF2-40B4-BE49-F238E27FC236}">
              <a16:creationId xmlns:a16="http://schemas.microsoft.com/office/drawing/2014/main" id="{74E86890-DF67-4EF5-9B7D-04CF6970DC4E}"/>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324" name="avatar">
          <a:extLst>
            <a:ext uri="{FF2B5EF4-FFF2-40B4-BE49-F238E27FC236}">
              <a16:creationId xmlns:a16="http://schemas.microsoft.com/office/drawing/2014/main" id="{40E457DF-0DA0-4C53-9879-F2171952463C}"/>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25" name="avatar">
          <a:extLst>
            <a:ext uri="{FF2B5EF4-FFF2-40B4-BE49-F238E27FC236}">
              <a16:creationId xmlns:a16="http://schemas.microsoft.com/office/drawing/2014/main" id="{65C97C36-32A3-4429-9E6B-86FD64801505}"/>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326" name="avatar">
          <a:extLst>
            <a:ext uri="{FF2B5EF4-FFF2-40B4-BE49-F238E27FC236}">
              <a16:creationId xmlns:a16="http://schemas.microsoft.com/office/drawing/2014/main" id="{BC0C6955-1237-494F-9EBA-241A5044268F}"/>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27" name="avatar">
          <a:extLst>
            <a:ext uri="{FF2B5EF4-FFF2-40B4-BE49-F238E27FC236}">
              <a16:creationId xmlns:a16="http://schemas.microsoft.com/office/drawing/2014/main" id="{B2AA82EB-2FA8-4954-82E3-4BA4B28EE55D}"/>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328" name="avatar">
          <a:extLst>
            <a:ext uri="{FF2B5EF4-FFF2-40B4-BE49-F238E27FC236}">
              <a16:creationId xmlns:a16="http://schemas.microsoft.com/office/drawing/2014/main" id="{DFA1D41D-0BA2-4C31-8F97-BC01F4862C67}"/>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29" name="avatar">
          <a:extLst>
            <a:ext uri="{FF2B5EF4-FFF2-40B4-BE49-F238E27FC236}">
              <a16:creationId xmlns:a16="http://schemas.microsoft.com/office/drawing/2014/main" id="{50803188-EF2A-403A-8B60-E3C2CEF5417F}"/>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330" name="avatar">
          <a:extLst>
            <a:ext uri="{FF2B5EF4-FFF2-40B4-BE49-F238E27FC236}">
              <a16:creationId xmlns:a16="http://schemas.microsoft.com/office/drawing/2014/main" id="{89EBE661-546C-4451-A441-7A06BD16AB4F}"/>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331" name="avatar">
          <a:extLst>
            <a:ext uri="{FF2B5EF4-FFF2-40B4-BE49-F238E27FC236}">
              <a16:creationId xmlns:a16="http://schemas.microsoft.com/office/drawing/2014/main" id="{12EBFC21-4483-45ED-BBE3-D6847FEBC0C3}"/>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332" name="avatar">
          <a:extLst>
            <a:ext uri="{FF2B5EF4-FFF2-40B4-BE49-F238E27FC236}">
              <a16:creationId xmlns:a16="http://schemas.microsoft.com/office/drawing/2014/main" id="{92E24AF1-2E3E-4057-84BF-7CE05B76F91E}"/>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33" name="avatar">
          <a:extLst>
            <a:ext uri="{FF2B5EF4-FFF2-40B4-BE49-F238E27FC236}">
              <a16:creationId xmlns:a16="http://schemas.microsoft.com/office/drawing/2014/main" id="{293BB9BA-AE27-4119-9035-D67BA1B7198F}"/>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334" name="avatar">
          <a:extLst>
            <a:ext uri="{FF2B5EF4-FFF2-40B4-BE49-F238E27FC236}">
              <a16:creationId xmlns:a16="http://schemas.microsoft.com/office/drawing/2014/main" id="{2C7D23BE-1324-44D0-85EE-D8C6870ABDD9}"/>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35" name="avatar">
          <a:extLst>
            <a:ext uri="{FF2B5EF4-FFF2-40B4-BE49-F238E27FC236}">
              <a16:creationId xmlns:a16="http://schemas.microsoft.com/office/drawing/2014/main" id="{09A04509-FDFC-4E64-8A72-B833ADA16C8D}"/>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336" name="avatar">
          <a:extLst>
            <a:ext uri="{FF2B5EF4-FFF2-40B4-BE49-F238E27FC236}">
              <a16:creationId xmlns:a16="http://schemas.microsoft.com/office/drawing/2014/main" id="{9EE89D7D-1541-411B-8C65-CACE4C968D82}"/>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37" name="avatar">
          <a:extLst>
            <a:ext uri="{FF2B5EF4-FFF2-40B4-BE49-F238E27FC236}">
              <a16:creationId xmlns:a16="http://schemas.microsoft.com/office/drawing/2014/main" id="{BE94B950-E24A-40D8-8B0B-4E3E320E75E4}"/>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338" name="avatar">
          <a:extLst>
            <a:ext uri="{FF2B5EF4-FFF2-40B4-BE49-F238E27FC236}">
              <a16:creationId xmlns:a16="http://schemas.microsoft.com/office/drawing/2014/main" id="{99FED7A3-6F44-49AD-95DB-EB9F4A7724D7}"/>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339" name="avatar">
          <a:extLst>
            <a:ext uri="{FF2B5EF4-FFF2-40B4-BE49-F238E27FC236}">
              <a16:creationId xmlns:a16="http://schemas.microsoft.com/office/drawing/2014/main" id="{AFE5CFA1-8F0A-4172-A3E1-1F0D4DC0019F}"/>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340" name="avatar">
          <a:extLst>
            <a:ext uri="{FF2B5EF4-FFF2-40B4-BE49-F238E27FC236}">
              <a16:creationId xmlns:a16="http://schemas.microsoft.com/office/drawing/2014/main" id="{80955F90-910B-4757-9DE9-BC2F791EF990}"/>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41" name="avatar">
          <a:extLst>
            <a:ext uri="{FF2B5EF4-FFF2-40B4-BE49-F238E27FC236}">
              <a16:creationId xmlns:a16="http://schemas.microsoft.com/office/drawing/2014/main" id="{C035348A-6F60-49ED-B171-E30E5E7BE565}"/>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342" name="avatar">
          <a:extLst>
            <a:ext uri="{FF2B5EF4-FFF2-40B4-BE49-F238E27FC236}">
              <a16:creationId xmlns:a16="http://schemas.microsoft.com/office/drawing/2014/main" id="{C0CD921B-EC50-4250-9713-D111BFA20349}"/>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43" name="avatar">
          <a:extLst>
            <a:ext uri="{FF2B5EF4-FFF2-40B4-BE49-F238E27FC236}">
              <a16:creationId xmlns:a16="http://schemas.microsoft.com/office/drawing/2014/main" id="{4A534CB9-46D2-4E8E-A554-61845AE5BDB3}"/>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344" name="avatar">
          <a:extLst>
            <a:ext uri="{FF2B5EF4-FFF2-40B4-BE49-F238E27FC236}">
              <a16:creationId xmlns:a16="http://schemas.microsoft.com/office/drawing/2014/main" id="{097B4B58-E1CE-41D6-935F-50F10D54B679}"/>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45" name="avatar">
          <a:extLst>
            <a:ext uri="{FF2B5EF4-FFF2-40B4-BE49-F238E27FC236}">
              <a16:creationId xmlns:a16="http://schemas.microsoft.com/office/drawing/2014/main" id="{DFECFBD9-F688-4FCE-80B8-09389373A2B8}"/>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346" name="avatar">
          <a:extLst>
            <a:ext uri="{FF2B5EF4-FFF2-40B4-BE49-F238E27FC236}">
              <a16:creationId xmlns:a16="http://schemas.microsoft.com/office/drawing/2014/main" id="{34859B3D-DA00-4F56-B5A7-35EDE715FDC9}"/>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347" name="avatar">
          <a:extLst>
            <a:ext uri="{FF2B5EF4-FFF2-40B4-BE49-F238E27FC236}">
              <a16:creationId xmlns:a16="http://schemas.microsoft.com/office/drawing/2014/main" id="{0D891E3B-451A-43E1-8EE3-961EF36903F8}"/>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348" name="avatar">
          <a:extLst>
            <a:ext uri="{FF2B5EF4-FFF2-40B4-BE49-F238E27FC236}">
              <a16:creationId xmlns:a16="http://schemas.microsoft.com/office/drawing/2014/main" id="{79448457-E4EF-4AAE-8303-5F337A702BA2}"/>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49" name="avatar">
          <a:extLst>
            <a:ext uri="{FF2B5EF4-FFF2-40B4-BE49-F238E27FC236}">
              <a16:creationId xmlns:a16="http://schemas.microsoft.com/office/drawing/2014/main" id="{CA8A98BF-44C4-4990-9ADB-17E0845F0F92}"/>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350" name="avatar">
          <a:extLst>
            <a:ext uri="{FF2B5EF4-FFF2-40B4-BE49-F238E27FC236}">
              <a16:creationId xmlns:a16="http://schemas.microsoft.com/office/drawing/2014/main" id="{EAC36462-DF7F-4EA4-81C3-321E4685D6EC}"/>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51" name="avatar">
          <a:extLst>
            <a:ext uri="{FF2B5EF4-FFF2-40B4-BE49-F238E27FC236}">
              <a16:creationId xmlns:a16="http://schemas.microsoft.com/office/drawing/2014/main" id="{5CC3E058-1A95-4D95-88A3-E5CB723659F5}"/>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352" name="avatar">
          <a:extLst>
            <a:ext uri="{FF2B5EF4-FFF2-40B4-BE49-F238E27FC236}">
              <a16:creationId xmlns:a16="http://schemas.microsoft.com/office/drawing/2014/main" id="{16FF6B5B-E76B-4F37-8AA6-0BDF84B06F7C}"/>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53" name="avatar">
          <a:extLst>
            <a:ext uri="{FF2B5EF4-FFF2-40B4-BE49-F238E27FC236}">
              <a16:creationId xmlns:a16="http://schemas.microsoft.com/office/drawing/2014/main" id="{E4382A42-94DE-4993-B7CA-35EF78183D1D}"/>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354" name="avatar">
          <a:extLst>
            <a:ext uri="{FF2B5EF4-FFF2-40B4-BE49-F238E27FC236}">
              <a16:creationId xmlns:a16="http://schemas.microsoft.com/office/drawing/2014/main" id="{0B83FDF7-DD33-469B-8781-44EA72772E39}"/>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355" name="avatar">
          <a:extLst>
            <a:ext uri="{FF2B5EF4-FFF2-40B4-BE49-F238E27FC236}">
              <a16:creationId xmlns:a16="http://schemas.microsoft.com/office/drawing/2014/main" id="{B53120AB-5CD4-4986-9224-6D07B81DDA72}"/>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356" name="avatar">
          <a:extLst>
            <a:ext uri="{FF2B5EF4-FFF2-40B4-BE49-F238E27FC236}">
              <a16:creationId xmlns:a16="http://schemas.microsoft.com/office/drawing/2014/main" id="{CD2A4840-A5CD-43A0-BBB7-00CD10065DF5}"/>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57" name="avatar">
          <a:extLst>
            <a:ext uri="{FF2B5EF4-FFF2-40B4-BE49-F238E27FC236}">
              <a16:creationId xmlns:a16="http://schemas.microsoft.com/office/drawing/2014/main" id="{75B719C7-69CB-4184-B125-BA65D1E8A056}"/>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358" name="avatar">
          <a:extLst>
            <a:ext uri="{FF2B5EF4-FFF2-40B4-BE49-F238E27FC236}">
              <a16:creationId xmlns:a16="http://schemas.microsoft.com/office/drawing/2014/main" id="{9E2340B1-D2C5-4991-BC41-39C6592A653B}"/>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59" name="avatar">
          <a:extLst>
            <a:ext uri="{FF2B5EF4-FFF2-40B4-BE49-F238E27FC236}">
              <a16:creationId xmlns:a16="http://schemas.microsoft.com/office/drawing/2014/main" id="{EBE80C37-80CE-48FF-898D-54D6E62BAD2D}"/>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360" name="avatar">
          <a:extLst>
            <a:ext uri="{FF2B5EF4-FFF2-40B4-BE49-F238E27FC236}">
              <a16:creationId xmlns:a16="http://schemas.microsoft.com/office/drawing/2014/main" id="{FE3913A2-200F-4E68-84AB-591C6EC77BA0}"/>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61" name="avatar">
          <a:extLst>
            <a:ext uri="{FF2B5EF4-FFF2-40B4-BE49-F238E27FC236}">
              <a16:creationId xmlns:a16="http://schemas.microsoft.com/office/drawing/2014/main" id="{78DEEDF3-0A75-483E-9049-0298B228098D}"/>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362" name="avatar">
          <a:extLst>
            <a:ext uri="{FF2B5EF4-FFF2-40B4-BE49-F238E27FC236}">
              <a16:creationId xmlns:a16="http://schemas.microsoft.com/office/drawing/2014/main" id="{0D41DE77-CD4C-4D06-8611-72F8528D8630}"/>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363" name="avatar">
          <a:extLst>
            <a:ext uri="{FF2B5EF4-FFF2-40B4-BE49-F238E27FC236}">
              <a16:creationId xmlns:a16="http://schemas.microsoft.com/office/drawing/2014/main" id="{7BC49F69-4F5A-44B8-9875-8B4A46A3F76C}"/>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364" name="avatar">
          <a:extLst>
            <a:ext uri="{FF2B5EF4-FFF2-40B4-BE49-F238E27FC236}">
              <a16:creationId xmlns:a16="http://schemas.microsoft.com/office/drawing/2014/main" id="{F78EE3CD-1224-460D-9864-2F445B780845}"/>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65" name="avatar">
          <a:extLst>
            <a:ext uri="{FF2B5EF4-FFF2-40B4-BE49-F238E27FC236}">
              <a16:creationId xmlns:a16="http://schemas.microsoft.com/office/drawing/2014/main" id="{60999851-5873-4E38-8E8F-21FFDB497FE6}"/>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366" name="avatar">
          <a:extLst>
            <a:ext uri="{FF2B5EF4-FFF2-40B4-BE49-F238E27FC236}">
              <a16:creationId xmlns:a16="http://schemas.microsoft.com/office/drawing/2014/main" id="{DB090E0E-978D-4E35-9CD3-89D1DA885799}"/>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67" name="avatar">
          <a:extLst>
            <a:ext uri="{FF2B5EF4-FFF2-40B4-BE49-F238E27FC236}">
              <a16:creationId xmlns:a16="http://schemas.microsoft.com/office/drawing/2014/main" id="{57DB8987-8C33-45FB-9F0E-73D161C46D33}"/>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368" name="avatar">
          <a:extLst>
            <a:ext uri="{FF2B5EF4-FFF2-40B4-BE49-F238E27FC236}">
              <a16:creationId xmlns:a16="http://schemas.microsoft.com/office/drawing/2014/main" id="{979D8B14-B6F9-43F9-8EB3-2CC27B0B869A}"/>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69" name="avatar">
          <a:extLst>
            <a:ext uri="{FF2B5EF4-FFF2-40B4-BE49-F238E27FC236}">
              <a16:creationId xmlns:a16="http://schemas.microsoft.com/office/drawing/2014/main" id="{BE85CC24-8DF1-46E4-A27D-1A3E0C7D4E48}"/>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370" name="avatar">
          <a:extLst>
            <a:ext uri="{FF2B5EF4-FFF2-40B4-BE49-F238E27FC236}">
              <a16:creationId xmlns:a16="http://schemas.microsoft.com/office/drawing/2014/main" id="{E0C782E9-B6F5-4BB2-B9D6-0ACC8DD033DD}"/>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371" name="avatar">
          <a:extLst>
            <a:ext uri="{FF2B5EF4-FFF2-40B4-BE49-F238E27FC236}">
              <a16:creationId xmlns:a16="http://schemas.microsoft.com/office/drawing/2014/main" id="{E03F3C22-9546-4834-8F5E-BF74B68EAD80}"/>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372" name="avatar">
          <a:extLst>
            <a:ext uri="{FF2B5EF4-FFF2-40B4-BE49-F238E27FC236}">
              <a16:creationId xmlns:a16="http://schemas.microsoft.com/office/drawing/2014/main" id="{6465B7BA-D50F-4A0A-814F-7757087C8909}"/>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73" name="avatar">
          <a:extLst>
            <a:ext uri="{FF2B5EF4-FFF2-40B4-BE49-F238E27FC236}">
              <a16:creationId xmlns:a16="http://schemas.microsoft.com/office/drawing/2014/main" id="{37EAB937-D982-42AD-92B1-87F4DDFF418A}"/>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374" name="avatar">
          <a:extLst>
            <a:ext uri="{FF2B5EF4-FFF2-40B4-BE49-F238E27FC236}">
              <a16:creationId xmlns:a16="http://schemas.microsoft.com/office/drawing/2014/main" id="{2FC0CC82-BE0D-465E-A252-8388ADD3D4B5}"/>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75" name="avatar">
          <a:extLst>
            <a:ext uri="{FF2B5EF4-FFF2-40B4-BE49-F238E27FC236}">
              <a16:creationId xmlns:a16="http://schemas.microsoft.com/office/drawing/2014/main" id="{BB25DA31-6C8D-4864-997E-4F7E33A5059D}"/>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84163"/>
    <xdr:sp macro="" textlink="">
      <xdr:nvSpPr>
        <xdr:cNvPr id="70376" name="avatar">
          <a:extLst>
            <a:ext uri="{FF2B5EF4-FFF2-40B4-BE49-F238E27FC236}">
              <a16:creationId xmlns:a16="http://schemas.microsoft.com/office/drawing/2014/main" id="{8418FDE0-6D42-400C-949D-2361DAAB92C3}"/>
            </a:ext>
          </a:extLst>
        </xdr:cNvPr>
        <xdr:cNvSpPr>
          <a:spLocks noChangeAspect="1" noChangeArrowheads="1"/>
        </xdr:cNvSpPr>
      </xdr:nvSpPr>
      <xdr:spPr bwMode="auto">
        <a:xfrm>
          <a:off x="4476750" y="1162050"/>
          <a:ext cx="304800" cy="28416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7337"/>
    <xdr:sp macro="" textlink="">
      <xdr:nvSpPr>
        <xdr:cNvPr id="70377" name="avatar">
          <a:extLst>
            <a:ext uri="{FF2B5EF4-FFF2-40B4-BE49-F238E27FC236}">
              <a16:creationId xmlns:a16="http://schemas.microsoft.com/office/drawing/2014/main" id="{D811797A-34CF-4CE7-965F-ACB32432EA81}"/>
            </a:ext>
          </a:extLst>
        </xdr:cNvPr>
        <xdr:cNvSpPr>
          <a:spLocks noChangeAspect="1" noChangeArrowheads="1"/>
        </xdr:cNvSpPr>
      </xdr:nvSpPr>
      <xdr:spPr bwMode="auto">
        <a:xfrm>
          <a:off x="0" y="1162050"/>
          <a:ext cx="304800" cy="28733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78" name="avatar">
          <a:extLst>
            <a:ext uri="{FF2B5EF4-FFF2-40B4-BE49-F238E27FC236}">
              <a16:creationId xmlns:a16="http://schemas.microsoft.com/office/drawing/2014/main" id="{414FE959-E0A4-4DAD-8655-F1BE204C591D}"/>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85432"/>
    <xdr:sp macro="" textlink="">
      <xdr:nvSpPr>
        <xdr:cNvPr id="70379" name="avatar">
          <a:extLst>
            <a:ext uri="{FF2B5EF4-FFF2-40B4-BE49-F238E27FC236}">
              <a16:creationId xmlns:a16="http://schemas.microsoft.com/office/drawing/2014/main" id="{3EE5433B-3C12-43F1-8D36-0BABA6AE40E2}"/>
            </a:ext>
          </a:extLst>
        </xdr:cNvPr>
        <xdr:cNvSpPr>
          <a:spLocks noChangeAspect="1" noChangeArrowheads="1"/>
        </xdr:cNvSpPr>
      </xdr:nvSpPr>
      <xdr:spPr bwMode="auto">
        <a:xfrm>
          <a:off x="4476750" y="1162050"/>
          <a:ext cx="304800" cy="28543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5432"/>
    <xdr:sp macro="" textlink="">
      <xdr:nvSpPr>
        <xdr:cNvPr id="70380" name="avatar">
          <a:extLst>
            <a:ext uri="{FF2B5EF4-FFF2-40B4-BE49-F238E27FC236}">
              <a16:creationId xmlns:a16="http://schemas.microsoft.com/office/drawing/2014/main" id="{2E24A02B-43F7-46D7-9F85-A7911A1D4EEB}"/>
            </a:ext>
          </a:extLst>
        </xdr:cNvPr>
        <xdr:cNvSpPr>
          <a:spLocks noChangeAspect="1" noChangeArrowheads="1"/>
        </xdr:cNvSpPr>
      </xdr:nvSpPr>
      <xdr:spPr bwMode="auto">
        <a:xfrm>
          <a:off x="0" y="1162050"/>
          <a:ext cx="304800" cy="28543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5274"/>
    <xdr:sp macro="" textlink="">
      <xdr:nvSpPr>
        <xdr:cNvPr id="70381" name="avatar">
          <a:extLst>
            <a:ext uri="{FF2B5EF4-FFF2-40B4-BE49-F238E27FC236}">
              <a16:creationId xmlns:a16="http://schemas.microsoft.com/office/drawing/2014/main" id="{EC74EA60-8481-49AB-B2AB-E1A6737D7328}"/>
            </a:ext>
          </a:extLst>
        </xdr:cNvPr>
        <xdr:cNvSpPr>
          <a:spLocks noChangeAspect="1" noChangeArrowheads="1"/>
        </xdr:cNvSpPr>
      </xdr:nvSpPr>
      <xdr:spPr bwMode="auto">
        <a:xfrm>
          <a:off x="447675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382" name="avatar">
          <a:extLst>
            <a:ext uri="{FF2B5EF4-FFF2-40B4-BE49-F238E27FC236}">
              <a16:creationId xmlns:a16="http://schemas.microsoft.com/office/drawing/2014/main" id="{1E990293-2A21-4BB6-B0D5-4A9E1A7CAFDC}"/>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88001"/>
    <xdr:sp macro="" textlink="">
      <xdr:nvSpPr>
        <xdr:cNvPr id="70383" name="avatar">
          <a:extLst>
            <a:ext uri="{FF2B5EF4-FFF2-40B4-BE49-F238E27FC236}">
              <a16:creationId xmlns:a16="http://schemas.microsoft.com/office/drawing/2014/main" id="{CDDFDC4B-6487-4B4E-8FB9-1D8A703A51A8}"/>
            </a:ext>
          </a:extLst>
        </xdr:cNvPr>
        <xdr:cNvSpPr>
          <a:spLocks noChangeAspect="1" noChangeArrowheads="1"/>
        </xdr:cNvSpPr>
      </xdr:nvSpPr>
      <xdr:spPr bwMode="auto">
        <a:xfrm>
          <a:off x="4476750" y="1162050"/>
          <a:ext cx="304800" cy="2880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7337"/>
    <xdr:sp macro="" textlink="">
      <xdr:nvSpPr>
        <xdr:cNvPr id="70384" name="avatar">
          <a:extLst>
            <a:ext uri="{FF2B5EF4-FFF2-40B4-BE49-F238E27FC236}">
              <a16:creationId xmlns:a16="http://schemas.microsoft.com/office/drawing/2014/main" id="{66C21A74-F7FB-40F7-8C6D-207FF570D5B7}"/>
            </a:ext>
          </a:extLst>
        </xdr:cNvPr>
        <xdr:cNvSpPr>
          <a:spLocks noChangeAspect="1" noChangeArrowheads="1"/>
        </xdr:cNvSpPr>
      </xdr:nvSpPr>
      <xdr:spPr bwMode="auto">
        <a:xfrm>
          <a:off x="0" y="1162050"/>
          <a:ext cx="304800" cy="28733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85" name="avatar">
          <a:extLst>
            <a:ext uri="{FF2B5EF4-FFF2-40B4-BE49-F238E27FC236}">
              <a16:creationId xmlns:a16="http://schemas.microsoft.com/office/drawing/2014/main" id="{808E5C10-B8E3-454A-A5B1-365834D0F325}"/>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06416"/>
    <xdr:sp macro="" textlink="">
      <xdr:nvSpPr>
        <xdr:cNvPr id="70386" name="avatar">
          <a:extLst>
            <a:ext uri="{FF2B5EF4-FFF2-40B4-BE49-F238E27FC236}">
              <a16:creationId xmlns:a16="http://schemas.microsoft.com/office/drawing/2014/main" id="{6F7B6F9E-CFA3-4975-AE84-C5F21AF32746}"/>
            </a:ext>
          </a:extLst>
        </xdr:cNvPr>
        <xdr:cNvSpPr>
          <a:spLocks noChangeAspect="1" noChangeArrowheads="1"/>
        </xdr:cNvSpPr>
      </xdr:nvSpPr>
      <xdr:spPr bwMode="auto">
        <a:xfrm>
          <a:off x="4476750" y="1162050"/>
          <a:ext cx="304800" cy="3064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4797"/>
    <xdr:sp macro="" textlink="">
      <xdr:nvSpPr>
        <xdr:cNvPr id="70387" name="avatar">
          <a:extLst>
            <a:ext uri="{FF2B5EF4-FFF2-40B4-BE49-F238E27FC236}">
              <a16:creationId xmlns:a16="http://schemas.microsoft.com/office/drawing/2014/main" id="{19AFDABA-B6A5-492E-BAAE-49BA06140D60}"/>
            </a:ext>
          </a:extLst>
        </xdr:cNvPr>
        <xdr:cNvSpPr>
          <a:spLocks noChangeAspect="1" noChangeArrowheads="1"/>
        </xdr:cNvSpPr>
      </xdr:nvSpPr>
      <xdr:spPr bwMode="auto">
        <a:xfrm>
          <a:off x="0" y="1162050"/>
          <a:ext cx="304800" cy="28479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88" name="avatar">
          <a:extLst>
            <a:ext uri="{FF2B5EF4-FFF2-40B4-BE49-F238E27FC236}">
              <a16:creationId xmlns:a16="http://schemas.microsoft.com/office/drawing/2014/main" id="{9D81DAA4-A272-48E7-A409-1A2465BD2342}"/>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4005"/>
    <xdr:sp macro="" textlink="">
      <xdr:nvSpPr>
        <xdr:cNvPr id="70389" name="avatar">
          <a:extLst>
            <a:ext uri="{FF2B5EF4-FFF2-40B4-BE49-F238E27FC236}">
              <a16:creationId xmlns:a16="http://schemas.microsoft.com/office/drawing/2014/main" id="{AB9B1BDD-E084-4B4B-8864-4B0D71F88030}"/>
            </a:ext>
          </a:extLst>
        </xdr:cNvPr>
        <xdr:cNvSpPr>
          <a:spLocks noChangeAspect="1" noChangeArrowheads="1"/>
        </xdr:cNvSpPr>
      </xdr:nvSpPr>
      <xdr:spPr bwMode="auto">
        <a:xfrm>
          <a:off x="4476750" y="1162050"/>
          <a:ext cx="304800" cy="29400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390" name="avatar">
          <a:extLst>
            <a:ext uri="{FF2B5EF4-FFF2-40B4-BE49-F238E27FC236}">
              <a16:creationId xmlns:a16="http://schemas.microsoft.com/office/drawing/2014/main" id="{406331A0-B489-49DC-9011-C368E414366C}"/>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91" name="avatar">
          <a:extLst>
            <a:ext uri="{FF2B5EF4-FFF2-40B4-BE49-F238E27FC236}">
              <a16:creationId xmlns:a16="http://schemas.microsoft.com/office/drawing/2014/main" id="{E25EAB04-A451-4808-A8B3-01D217C198B5}"/>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4004"/>
    <xdr:sp macro="" textlink="">
      <xdr:nvSpPr>
        <xdr:cNvPr id="70392" name="avatar">
          <a:extLst>
            <a:ext uri="{FF2B5EF4-FFF2-40B4-BE49-F238E27FC236}">
              <a16:creationId xmlns:a16="http://schemas.microsoft.com/office/drawing/2014/main" id="{ED187DF1-DE85-44CA-B324-627B4793C713}"/>
            </a:ext>
          </a:extLst>
        </xdr:cNvPr>
        <xdr:cNvSpPr>
          <a:spLocks noChangeAspect="1" noChangeArrowheads="1"/>
        </xdr:cNvSpPr>
      </xdr:nvSpPr>
      <xdr:spPr bwMode="auto">
        <a:xfrm>
          <a:off x="4476750" y="1162050"/>
          <a:ext cx="304800" cy="2940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4004"/>
    <xdr:sp macro="" textlink="">
      <xdr:nvSpPr>
        <xdr:cNvPr id="70393" name="avatar">
          <a:extLst>
            <a:ext uri="{FF2B5EF4-FFF2-40B4-BE49-F238E27FC236}">
              <a16:creationId xmlns:a16="http://schemas.microsoft.com/office/drawing/2014/main" id="{0C0155CD-C23C-4FF9-9B90-1EDDF299D5B9}"/>
            </a:ext>
          </a:extLst>
        </xdr:cNvPr>
        <xdr:cNvSpPr>
          <a:spLocks noChangeAspect="1" noChangeArrowheads="1"/>
        </xdr:cNvSpPr>
      </xdr:nvSpPr>
      <xdr:spPr bwMode="auto">
        <a:xfrm>
          <a:off x="0" y="1162050"/>
          <a:ext cx="304800" cy="2940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2828245</xdr:colOff>
      <xdr:row>128</xdr:row>
      <xdr:rowOff>0</xdr:rowOff>
    </xdr:from>
    <xdr:ext cx="1179875" cy="1143000"/>
    <xdr:sp macro="" textlink="">
      <xdr:nvSpPr>
        <xdr:cNvPr id="70394" name="avatar">
          <a:extLst>
            <a:ext uri="{FF2B5EF4-FFF2-40B4-BE49-F238E27FC236}">
              <a16:creationId xmlns:a16="http://schemas.microsoft.com/office/drawing/2014/main" id="{E46E7B49-1612-460D-8BAD-951E7A274188}"/>
            </a:ext>
          </a:extLst>
        </xdr:cNvPr>
        <xdr:cNvSpPr>
          <a:spLocks noChangeAspect="1" noChangeArrowheads="1"/>
        </xdr:cNvSpPr>
      </xdr:nvSpPr>
      <xdr:spPr bwMode="auto">
        <a:xfrm>
          <a:off x="2830150" y="1162050"/>
          <a:ext cx="1179875" cy="11430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395" name="avatar">
          <a:extLst>
            <a:ext uri="{FF2B5EF4-FFF2-40B4-BE49-F238E27FC236}">
              <a16:creationId xmlns:a16="http://schemas.microsoft.com/office/drawing/2014/main" id="{B14533F0-6CD8-4CBE-8D91-0C0CB81222F8}"/>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396" name="avatar">
          <a:extLst>
            <a:ext uri="{FF2B5EF4-FFF2-40B4-BE49-F238E27FC236}">
              <a16:creationId xmlns:a16="http://schemas.microsoft.com/office/drawing/2014/main" id="{5D3755D2-2626-4C55-A595-624F6A9A9FA4}"/>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97" name="avatar">
          <a:extLst>
            <a:ext uri="{FF2B5EF4-FFF2-40B4-BE49-F238E27FC236}">
              <a16:creationId xmlns:a16="http://schemas.microsoft.com/office/drawing/2014/main" id="{B4B2DBF1-FFE3-4682-AF08-CDE913161CA3}"/>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4639"/>
    <xdr:sp macro="" textlink="">
      <xdr:nvSpPr>
        <xdr:cNvPr id="70398" name="avatar">
          <a:extLst>
            <a:ext uri="{FF2B5EF4-FFF2-40B4-BE49-F238E27FC236}">
              <a16:creationId xmlns:a16="http://schemas.microsoft.com/office/drawing/2014/main" id="{E2EB577A-B561-4AF7-8F46-04A49B06A582}"/>
            </a:ext>
          </a:extLst>
        </xdr:cNvPr>
        <xdr:cNvSpPr>
          <a:spLocks noChangeAspect="1" noChangeArrowheads="1"/>
        </xdr:cNvSpPr>
      </xdr:nvSpPr>
      <xdr:spPr bwMode="auto">
        <a:xfrm>
          <a:off x="0" y="1162050"/>
          <a:ext cx="304800" cy="2946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99" name="avatar">
          <a:extLst>
            <a:ext uri="{FF2B5EF4-FFF2-40B4-BE49-F238E27FC236}">
              <a16:creationId xmlns:a16="http://schemas.microsoft.com/office/drawing/2014/main" id="{102BD0EF-8CE8-4EDB-A404-C174FE52D6A6}"/>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400" name="avatar">
          <a:extLst>
            <a:ext uri="{FF2B5EF4-FFF2-40B4-BE49-F238E27FC236}">
              <a16:creationId xmlns:a16="http://schemas.microsoft.com/office/drawing/2014/main" id="{05E9B57D-61DA-4010-914B-35FD8246593E}"/>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01" name="avatar">
          <a:extLst>
            <a:ext uri="{FF2B5EF4-FFF2-40B4-BE49-F238E27FC236}">
              <a16:creationId xmlns:a16="http://schemas.microsoft.com/office/drawing/2014/main" id="{B615F3B6-E23E-41E6-AB73-9B84149E0EBE}"/>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402" name="avatar">
          <a:extLst>
            <a:ext uri="{FF2B5EF4-FFF2-40B4-BE49-F238E27FC236}">
              <a16:creationId xmlns:a16="http://schemas.microsoft.com/office/drawing/2014/main" id="{7AACA08C-AF30-4178-B544-EBFC7DA9958F}"/>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403" name="avatar">
          <a:extLst>
            <a:ext uri="{FF2B5EF4-FFF2-40B4-BE49-F238E27FC236}">
              <a16:creationId xmlns:a16="http://schemas.microsoft.com/office/drawing/2014/main" id="{7A67CAA9-2D0D-46AE-948C-DA58774746EE}"/>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404" name="avatar">
          <a:extLst>
            <a:ext uri="{FF2B5EF4-FFF2-40B4-BE49-F238E27FC236}">
              <a16:creationId xmlns:a16="http://schemas.microsoft.com/office/drawing/2014/main" id="{373F323C-F4EE-453C-AEED-E44A8A01540E}"/>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05" name="avatar">
          <a:extLst>
            <a:ext uri="{FF2B5EF4-FFF2-40B4-BE49-F238E27FC236}">
              <a16:creationId xmlns:a16="http://schemas.microsoft.com/office/drawing/2014/main" id="{428B20C0-94AD-4480-A968-2E53D02D3E68}"/>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406" name="avatar">
          <a:extLst>
            <a:ext uri="{FF2B5EF4-FFF2-40B4-BE49-F238E27FC236}">
              <a16:creationId xmlns:a16="http://schemas.microsoft.com/office/drawing/2014/main" id="{E94F8ECA-9122-43A7-BB76-548239C707B7}"/>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07" name="avatar">
          <a:extLst>
            <a:ext uri="{FF2B5EF4-FFF2-40B4-BE49-F238E27FC236}">
              <a16:creationId xmlns:a16="http://schemas.microsoft.com/office/drawing/2014/main" id="{60E10ED0-1343-46B5-A47E-C7EC4A9A1DBD}"/>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408" name="avatar">
          <a:extLst>
            <a:ext uri="{FF2B5EF4-FFF2-40B4-BE49-F238E27FC236}">
              <a16:creationId xmlns:a16="http://schemas.microsoft.com/office/drawing/2014/main" id="{E21F552C-CB06-433D-A260-C4502EE60FD9}"/>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09" name="avatar">
          <a:extLst>
            <a:ext uri="{FF2B5EF4-FFF2-40B4-BE49-F238E27FC236}">
              <a16:creationId xmlns:a16="http://schemas.microsoft.com/office/drawing/2014/main" id="{78290EF8-59A9-4421-8261-3B23AAD56103}"/>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410" name="avatar">
          <a:extLst>
            <a:ext uri="{FF2B5EF4-FFF2-40B4-BE49-F238E27FC236}">
              <a16:creationId xmlns:a16="http://schemas.microsoft.com/office/drawing/2014/main" id="{F6880138-7E4C-4098-81F0-B4FA1856F349}"/>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411" name="avatar">
          <a:extLst>
            <a:ext uri="{FF2B5EF4-FFF2-40B4-BE49-F238E27FC236}">
              <a16:creationId xmlns:a16="http://schemas.microsoft.com/office/drawing/2014/main" id="{D79A69D3-14E1-4AF0-87E7-1395B1EF152B}"/>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412" name="avatar">
          <a:extLst>
            <a:ext uri="{FF2B5EF4-FFF2-40B4-BE49-F238E27FC236}">
              <a16:creationId xmlns:a16="http://schemas.microsoft.com/office/drawing/2014/main" id="{3C08DCE0-64F2-4A94-A2AD-90782A8FC362}"/>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13" name="avatar">
          <a:extLst>
            <a:ext uri="{FF2B5EF4-FFF2-40B4-BE49-F238E27FC236}">
              <a16:creationId xmlns:a16="http://schemas.microsoft.com/office/drawing/2014/main" id="{D1C46EB6-DC97-48D6-80F9-4BF2056F7A6B}"/>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414" name="avatar">
          <a:extLst>
            <a:ext uri="{FF2B5EF4-FFF2-40B4-BE49-F238E27FC236}">
              <a16:creationId xmlns:a16="http://schemas.microsoft.com/office/drawing/2014/main" id="{FA5DFAD1-1D6E-4A94-9A73-535F1B8BC14C}"/>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15" name="avatar">
          <a:extLst>
            <a:ext uri="{FF2B5EF4-FFF2-40B4-BE49-F238E27FC236}">
              <a16:creationId xmlns:a16="http://schemas.microsoft.com/office/drawing/2014/main" id="{DB71385F-D103-4568-9C2D-1C838636A5D7}"/>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416" name="avatar">
          <a:extLst>
            <a:ext uri="{FF2B5EF4-FFF2-40B4-BE49-F238E27FC236}">
              <a16:creationId xmlns:a16="http://schemas.microsoft.com/office/drawing/2014/main" id="{814334AF-3FDC-4C67-BB62-98FBE6FC7895}"/>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17" name="avatar">
          <a:extLst>
            <a:ext uri="{FF2B5EF4-FFF2-40B4-BE49-F238E27FC236}">
              <a16:creationId xmlns:a16="http://schemas.microsoft.com/office/drawing/2014/main" id="{C30A74FB-E4DF-4770-B566-711DBE87B24D}"/>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418" name="avatar">
          <a:extLst>
            <a:ext uri="{FF2B5EF4-FFF2-40B4-BE49-F238E27FC236}">
              <a16:creationId xmlns:a16="http://schemas.microsoft.com/office/drawing/2014/main" id="{A32165EE-81C1-490C-A7A7-6D1BA870BD17}"/>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419" name="avatar">
          <a:extLst>
            <a:ext uri="{FF2B5EF4-FFF2-40B4-BE49-F238E27FC236}">
              <a16:creationId xmlns:a16="http://schemas.microsoft.com/office/drawing/2014/main" id="{B58FEA7E-59D3-4E37-9106-153EE05730DF}"/>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420" name="avatar">
          <a:extLst>
            <a:ext uri="{FF2B5EF4-FFF2-40B4-BE49-F238E27FC236}">
              <a16:creationId xmlns:a16="http://schemas.microsoft.com/office/drawing/2014/main" id="{7F6998DD-FC14-48C1-886C-177A0E53829F}"/>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21" name="avatar">
          <a:extLst>
            <a:ext uri="{FF2B5EF4-FFF2-40B4-BE49-F238E27FC236}">
              <a16:creationId xmlns:a16="http://schemas.microsoft.com/office/drawing/2014/main" id="{50B2AE8F-EBE5-4BDD-96FF-020683DD31CC}"/>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422" name="avatar">
          <a:extLst>
            <a:ext uri="{FF2B5EF4-FFF2-40B4-BE49-F238E27FC236}">
              <a16:creationId xmlns:a16="http://schemas.microsoft.com/office/drawing/2014/main" id="{124B68B3-3980-483B-9236-2CD92CB149C6}"/>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23" name="avatar">
          <a:extLst>
            <a:ext uri="{FF2B5EF4-FFF2-40B4-BE49-F238E27FC236}">
              <a16:creationId xmlns:a16="http://schemas.microsoft.com/office/drawing/2014/main" id="{376674F2-F03A-41C7-B111-BCB48094D61B}"/>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424" name="avatar">
          <a:extLst>
            <a:ext uri="{FF2B5EF4-FFF2-40B4-BE49-F238E27FC236}">
              <a16:creationId xmlns:a16="http://schemas.microsoft.com/office/drawing/2014/main" id="{C70559E2-D736-4E8F-A84F-F28E5E451E06}"/>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25" name="avatar">
          <a:extLst>
            <a:ext uri="{FF2B5EF4-FFF2-40B4-BE49-F238E27FC236}">
              <a16:creationId xmlns:a16="http://schemas.microsoft.com/office/drawing/2014/main" id="{131C8920-500A-4181-A6CC-339BCDA1BA4D}"/>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426" name="avatar">
          <a:extLst>
            <a:ext uri="{FF2B5EF4-FFF2-40B4-BE49-F238E27FC236}">
              <a16:creationId xmlns:a16="http://schemas.microsoft.com/office/drawing/2014/main" id="{098A50C4-1059-44B4-A05D-49806B246791}"/>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427" name="avatar">
          <a:extLst>
            <a:ext uri="{FF2B5EF4-FFF2-40B4-BE49-F238E27FC236}">
              <a16:creationId xmlns:a16="http://schemas.microsoft.com/office/drawing/2014/main" id="{2B9C112B-58D7-49D4-9CE5-E605ECBC3450}"/>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428" name="avatar">
          <a:extLst>
            <a:ext uri="{FF2B5EF4-FFF2-40B4-BE49-F238E27FC236}">
              <a16:creationId xmlns:a16="http://schemas.microsoft.com/office/drawing/2014/main" id="{7610B4B0-39BB-486D-AD13-774D2DDCF7EB}"/>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29" name="avatar">
          <a:extLst>
            <a:ext uri="{FF2B5EF4-FFF2-40B4-BE49-F238E27FC236}">
              <a16:creationId xmlns:a16="http://schemas.microsoft.com/office/drawing/2014/main" id="{85DD7618-4594-4EA6-85FB-35C52C32EE06}"/>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430" name="avatar">
          <a:extLst>
            <a:ext uri="{FF2B5EF4-FFF2-40B4-BE49-F238E27FC236}">
              <a16:creationId xmlns:a16="http://schemas.microsoft.com/office/drawing/2014/main" id="{04DB0064-2554-400C-9217-D6DB0E918A8A}"/>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31" name="avatar">
          <a:extLst>
            <a:ext uri="{FF2B5EF4-FFF2-40B4-BE49-F238E27FC236}">
              <a16:creationId xmlns:a16="http://schemas.microsoft.com/office/drawing/2014/main" id="{878723FF-DB14-4940-88DC-BFE4D6BE293B}"/>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432" name="avatar">
          <a:extLst>
            <a:ext uri="{FF2B5EF4-FFF2-40B4-BE49-F238E27FC236}">
              <a16:creationId xmlns:a16="http://schemas.microsoft.com/office/drawing/2014/main" id="{554FD4AB-29FC-4A77-895A-86D749FB2AF9}"/>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33" name="avatar">
          <a:extLst>
            <a:ext uri="{FF2B5EF4-FFF2-40B4-BE49-F238E27FC236}">
              <a16:creationId xmlns:a16="http://schemas.microsoft.com/office/drawing/2014/main" id="{9D2E15B3-14FD-458E-BE79-6DCA3C8978D4}"/>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434" name="avatar">
          <a:extLst>
            <a:ext uri="{FF2B5EF4-FFF2-40B4-BE49-F238E27FC236}">
              <a16:creationId xmlns:a16="http://schemas.microsoft.com/office/drawing/2014/main" id="{3589B921-8D68-4DE5-9386-CC06894E1B15}"/>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435" name="avatar">
          <a:extLst>
            <a:ext uri="{FF2B5EF4-FFF2-40B4-BE49-F238E27FC236}">
              <a16:creationId xmlns:a16="http://schemas.microsoft.com/office/drawing/2014/main" id="{1DC48E3A-5251-4E86-A2C8-56B977BB37D0}"/>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436" name="avatar">
          <a:extLst>
            <a:ext uri="{FF2B5EF4-FFF2-40B4-BE49-F238E27FC236}">
              <a16:creationId xmlns:a16="http://schemas.microsoft.com/office/drawing/2014/main" id="{FDF18609-D2A6-406A-AC4E-61467278A700}"/>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37" name="avatar">
          <a:extLst>
            <a:ext uri="{FF2B5EF4-FFF2-40B4-BE49-F238E27FC236}">
              <a16:creationId xmlns:a16="http://schemas.microsoft.com/office/drawing/2014/main" id="{7EC0F0DC-C51F-4A85-A6DE-7F01E33E5BB1}"/>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438" name="avatar">
          <a:extLst>
            <a:ext uri="{FF2B5EF4-FFF2-40B4-BE49-F238E27FC236}">
              <a16:creationId xmlns:a16="http://schemas.microsoft.com/office/drawing/2014/main" id="{65E8DC1E-07D8-4CEC-B339-665C18A3C96E}"/>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39" name="avatar">
          <a:extLst>
            <a:ext uri="{FF2B5EF4-FFF2-40B4-BE49-F238E27FC236}">
              <a16:creationId xmlns:a16="http://schemas.microsoft.com/office/drawing/2014/main" id="{C5CE25E3-9338-4B94-955C-BBF791EEEF8C}"/>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440" name="avatar">
          <a:extLst>
            <a:ext uri="{FF2B5EF4-FFF2-40B4-BE49-F238E27FC236}">
              <a16:creationId xmlns:a16="http://schemas.microsoft.com/office/drawing/2014/main" id="{5520DD8E-AD6F-4B2A-9D5B-FAF76C57A6A3}"/>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41" name="avatar">
          <a:extLst>
            <a:ext uri="{FF2B5EF4-FFF2-40B4-BE49-F238E27FC236}">
              <a16:creationId xmlns:a16="http://schemas.microsoft.com/office/drawing/2014/main" id="{AB5FB070-80CF-4E1F-B439-CFBCB37A40CC}"/>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442" name="avatar">
          <a:extLst>
            <a:ext uri="{FF2B5EF4-FFF2-40B4-BE49-F238E27FC236}">
              <a16:creationId xmlns:a16="http://schemas.microsoft.com/office/drawing/2014/main" id="{8752F0B9-F8E6-4E1C-BF8B-DA741E640C8D}"/>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443" name="avatar">
          <a:extLst>
            <a:ext uri="{FF2B5EF4-FFF2-40B4-BE49-F238E27FC236}">
              <a16:creationId xmlns:a16="http://schemas.microsoft.com/office/drawing/2014/main" id="{DAD2ADDD-FE06-4982-B88D-C8119DC0846E}"/>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444" name="avatar">
          <a:extLst>
            <a:ext uri="{FF2B5EF4-FFF2-40B4-BE49-F238E27FC236}">
              <a16:creationId xmlns:a16="http://schemas.microsoft.com/office/drawing/2014/main" id="{39BE6673-DE33-4F19-B1E1-C8FF706E3103}"/>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45" name="avatar">
          <a:extLst>
            <a:ext uri="{FF2B5EF4-FFF2-40B4-BE49-F238E27FC236}">
              <a16:creationId xmlns:a16="http://schemas.microsoft.com/office/drawing/2014/main" id="{4C53CFC9-20EC-4649-80AB-E5CDFF2025C4}"/>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446" name="avatar">
          <a:extLst>
            <a:ext uri="{FF2B5EF4-FFF2-40B4-BE49-F238E27FC236}">
              <a16:creationId xmlns:a16="http://schemas.microsoft.com/office/drawing/2014/main" id="{697A6558-BC4E-45CB-9F18-ACD1DB3A884C}"/>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47" name="avatar">
          <a:extLst>
            <a:ext uri="{FF2B5EF4-FFF2-40B4-BE49-F238E27FC236}">
              <a16:creationId xmlns:a16="http://schemas.microsoft.com/office/drawing/2014/main" id="{7B45163B-835B-40F0-8394-738AC961AC69}"/>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448" name="avatar">
          <a:extLst>
            <a:ext uri="{FF2B5EF4-FFF2-40B4-BE49-F238E27FC236}">
              <a16:creationId xmlns:a16="http://schemas.microsoft.com/office/drawing/2014/main" id="{16B27F5F-B66E-450D-BDCD-D25A8028647B}"/>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49" name="avatar">
          <a:extLst>
            <a:ext uri="{FF2B5EF4-FFF2-40B4-BE49-F238E27FC236}">
              <a16:creationId xmlns:a16="http://schemas.microsoft.com/office/drawing/2014/main" id="{92E34C87-5CFE-4346-BC33-6C96E3DF4C7A}"/>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450" name="avatar">
          <a:extLst>
            <a:ext uri="{FF2B5EF4-FFF2-40B4-BE49-F238E27FC236}">
              <a16:creationId xmlns:a16="http://schemas.microsoft.com/office/drawing/2014/main" id="{CC52552C-1CCA-4B39-909C-0E75259EC6AC}"/>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451" name="avatar">
          <a:extLst>
            <a:ext uri="{FF2B5EF4-FFF2-40B4-BE49-F238E27FC236}">
              <a16:creationId xmlns:a16="http://schemas.microsoft.com/office/drawing/2014/main" id="{0DE28F4C-97B9-4D8C-BE86-40632AE866CF}"/>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452" name="avatar">
          <a:extLst>
            <a:ext uri="{FF2B5EF4-FFF2-40B4-BE49-F238E27FC236}">
              <a16:creationId xmlns:a16="http://schemas.microsoft.com/office/drawing/2014/main" id="{E86698B8-B8A5-4B99-97D3-AA14A6B94CF9}"/>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53" name="avatar">
          <a:extLst>
            <a:ext uri="{FF2B5EF4-FFF2-40B4-BE49-F238E27FC236}">
              <a16:creationId xmlns:a16="http://schemas.microsoft.com/office/drawing/2014/main" id="{15DD551C-7AB8-467C-B64E-AFF5FF0AED35}"/>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454" name="avatar">
          <a:extLst>
            <a:ext uri="{FF2B5EF4-FFF2-40B4-BE49-F238E27FC236}">
              <a16:creationId xmlns:a16="http://schemas.microsoft.com/office/drawing/2014/main" id="{E159438A-87C2-46A4-A754-13DBCCB6F2DB}"/>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55" name="avatar">
          <a:extLst>
            <a:ext uri="{FF2B5EF4-FFF2-40B4-BE49-F238E27FC236}">
              <a16:creationId xmlns:a16="http://schemas.microsoft.com/office/drawing/2014/main" id="{B02055F4-756F-4900-9E3D-BC2AFD4B94FF}"/>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456" name="avatar">
          <a:extLst>
            <a:ext uri="{FF2B5EF4-FFF2-40B4-BE49-F238E27FC236}">
              <a16:creationId xmlns:a16="http://schemas.microsoft.com/office/drawing/2014/main" id="{51186118-4AB6-4249-AE02-8B401B3B21D8}"/>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57" name="avatar">
          <a:extLst>
            <a:ext uri="{FF2B5EF4-FFF2-40B4-BE49-F238E27FC236}">
              <a16:creationId xmlns:a16="http://schemas.microsoft.com/office/drawing/2014/main" id="{71363389-FD10-4A95-B016-F3B49D893EE2}"/>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458" name="avatar">
          <a:extLst>
            <a:ext uri="{FF2B5EF4-FFF2-40B4-BE49-F238E27FC236}">
              <a16:creationId xmlns:a16="http://schemas.microsoft.com/office/drawing/2014/main" id="{45CCCA1C-4163-4CF8-8DDC-5932F9CB005F}"/>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459" name="avatar">
          <a:extLst>
            <a:ext uri="{FF2B5EF4-FFF2-40B4-BE49-F238E27FC236}">
              <a16:creationId xmlns:a16="http://schemas.microsoft.com/office/drawing/2014/main" id="{DF7022BC-BB13-4E46-BCD1-F979367B1F38}"/>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460" name="avatar">
          <a:extLst>
            <a:ext uri="{FF2B5EF4-FFF2-40B4-BE49-F238E27FC236}">
              <a16:creationId xmlns:a16="http://schemas.microsoft.com/office/drawing/2014/main" id="{F047418F-88F4-469B-9CA1-2C0E90BD8DA0}"/>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61" name="avatar">
          <a:extLst>
            <a:ext uri="{FF2B5EF4-FFF2-40B4-BE49-F238E27FC236}">
              <a16:creationId xmlns:a16="http://schemas.microsoft.com/office/drawing/2014/main" id="{FF371A79-1FBE-4175-9C4E-4E1A04E29532}"/>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462" name="avatar">
          <a:extLst>
            <a:ext uri="{FF2B5EF4-FFF2-40B4-BE49-F238E27FC236}">
              <a16:creationId xmlns:a16="http://schemas.microsoft.com/office/drawing/2014/main" id="{A3A73985-E241-4BE9-A7BC-7D6BFCD1D446}"/>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63" name="avatar">
          <a:extLst>
            <a:ext uri="{FF2B5EF4-FFF2-40B4-BE49-F238E27FC236}">
              <a16:creationId xmlns:a16="http://schemas.microsoft.com/office/drawing/2014/main" id="{84DB1392-CE92-47EF-81D6-2AFAC3CD6DFE}"/>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464" name="avatar">
          <a:extLst>
            <a:ext uri="{FF2B5EF4-FFF2-40B4-BE49-F238E27FC236}">
              <a16:creationId xmlns:a16="http://schemas.microsoft.com/office/drawing/2014/main" id="{413A94A1-8E5C-44D5-BBF6-D914D3202F11}"/>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65" name="avatar">
          <a:extLst>
            <a:ext uri="{FF2B5EF4-FFF2-40B4-BE49-F238E27FC236}">
              <a16:creationId xmlns:a16="http://schemas.microsoft.com/office/drawing/2014/main" id="{D64F97FE-5116-45DE-8DAA-B2E4B520EF89}"/>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466" name="avatar">
          <a:extLst>
            <a:ext uri="{FF2B5EF4-FFF2-40B4-BE49-F238E27FC236}">
              <a16:creationId xmlns:a16="http://schemas.microsoft.com/office/drawing/2014/main" id="{96A8B819-28EC-4B6D-A5A1-4A61D13C3536}"/>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467" name="avatar">
          <a:extLst>
            <a:ext uri="{FF2B5EF4-FFF2-40B4-BE49-F238E27FC236}">
              <a16:creationId xmlns:a16="http://schemas.microsoft.com/office/drawing/2014/main" id="{13FA5B01-D80F-4CD0-B714-AC4525B749F8}"/>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468" name="avatar">
          <a:extLst>
            <a:ext uri="{FF2B5EF4-FFF2-40B4-BE49-F238E27FC236}">
              <a16:creationId xmlns:a16="http://schemas.microsoft.com/office/drawing/2014/main" id="{4F64581E-8020-4DF9-BB02-4DA56D406F6A}"/>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69" name="avatar">
          <a:extLst>
            <a:ext uri="{FF2B5EF4-FFF2-40B4-BE49-F238E27FC236}">
              <a16:creationId xmlns:a16="http://schemas.microsoft.com/office/drawing/2014/main" id="{2C6385BF-68A6-4ED8-9CEE-45D44EFA2676}"/>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470" name="avatar">
          <a:extLst>
            <a:ext uri="{FF2B5EF4-FFF2-40B4-BE49-F238E27FC236}">
              <a16:creationId xmlns:a16="http://schemas.microsoft.com/office/drawing/2014/main" id="{F234BE20-8C1E-406A-BE6F-A9FFE26BECA2}"/>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71" name="avatar">
          <a:extLst>
            <a:ext uri="{FF2B5EF4-FFF2-40B4-BE49-F238E27FC236}">
              <a16:creationId xmlns:a16="http://schemas.microsoft.com/office/drawing/2014/main" id="{61016A20-CDAF-435E-91B4-C04A02652C4B}"/>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472" name="avatar">
          <a:extLst>
            <a:ext uri="{FF2B5EF4-FFF2-40B4-BE49-F238E27FC236}">
              <a16:creationId xmlns:a16="http://schemas.microsoft.com/office/drawing/2014/main" id="{951C47C5-5B5A-491D-9B6A-AD2DAB7C4CF4}"/>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73" name="avatar">
          <a:extLst>
            <a:ext uri="{FF2B5EF4-FFF2-40B4-BE49-F238E27FC236}">
              <a16:creationId xmlns:a16="http://schemas.microsoft.com/office/drawing/2014/main" id="{6900C067-6756-4C4B-BBAD-6D9333E863E5}"/>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474" name="avatar">
          <a:extLst>
            <a:ext uri="{FF2B5EF4-FFF2-40B4-BE49-F238E27FC236}">
              <a16:creationId xmlns:a16="http://schemas.microsoft.com/office/drawing/2014/main" id="{D7D24CD0-6422-4A36-99CD-FF579F3845E8}"/>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475" name="avatar">
          <a:extLst>
            <a:ext uri="{FF2B5EF4-FFF2-40B4-BE49-F238E27FC236}">
              <a16:creationId xmlns:a16="http://schemas.microsoft.com/office/drawing/2014/main" id="{BC60E455-DC52-49B8-8192-DE219047D149}"/>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476" name="avatar">
          <a:extLst>
            <a:ext uri="{FF2B5EF4-FFF2-40B4-BE49-F238E27FC236}">
              <a16:creationId xmlns:a16="http://schemas.microsoft.com/office/drawing/2014/main" id="{3B47FFE4-16A2-43C6-9856-B31927217674}"/>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77" name="avatar">
          <a:extLst>
            <a:ext uri="{FF2B5EF4-FFF2-40B4-BE49-F238E27FC236}">
              <a16:creationId xmlns:a16="http://schemas.microsoft.com/office/drawing/2014/main" id="{C5BA11B2-DC65-4346-90EF-05D0BED7662C}"/>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478" name="avatar">
          <a:extLst>
            <a:ext uri="{FF2B5EF4-FFF2-40B4-BE49-F238E27FC236}">
              <a16:creationId xmlns:a16="http://schemas.microsoft.com/office/drawing/2014/main" id="{2CA59B48-744C-41D2-9EB8-2E4BD6D7A311}"/>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79" name="avatar">
          <a:extLst>
            <a:ext uri="{FF2B5EF4-FFF2-40B4-BE49-F238E27FC236}">
              <a16:creationId xmlns:a16="http://schemas.microsoft.com/office/drawing/2014/main" id="{1418323B-7C10-4143-A3FF-449DE086BB4E}"/>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480" name="avatar">
          <a:extLst>
            <a:ext uri="{FF2B5EF4-FFF2-40B4-BE49-F238E27FC236}">
              <a16:creationId xmlns:a16="http://schemas.microsoft.com/office/drawing/2014/main" id="{AA02E119-B709-477F-ABCC-95B5F791BAE5}"/>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81" name="avatar">
          <a:extLst>
            <a:ext uri="{FF2B5EF4-FFF2-40B4-BE49-F238E27FC236}">
              <a16:creationId xmlns:a16="http://schemas.microsoft.com/office/drawing/2014/main" id="{3DE57F07-A9A6-4C66-8CE9-B7B55F9BC316}"/>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482" name="avatar">
          <a:extLst>
            <a:ext uri="{FF2B5EF4-FFF2-40B4-BE49-F238E27FC236}">
              <a16:creationId xmlns:a16="http://schemas.microsoft.com/office/drawing/2014/main" id="{2531271F-5263-4618-B88B-AC4035530B88}"/>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483" name="avatar">
          <a:extLst>
            <a:ext uri="{FF2B5EF4-FFF2-40B4-BE49-F238E27FC236}">
              <a16:creationId xmlns:a16="http://schemas.microsoft.com/office/drawing/2014/main" id="{BA972E4E-DEF2-476D-A2C3-A3ABAD6AC21C}"/>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484" name="avatar">
          <a:extLst>
            <a:ext uri="{FF2B5EF4-FFF2-40B4-BE49-F238E27FC236}">
              <a16:creationId xmlns:a16="http://schemas.microsoft.com/office/drawing/2014/main" id="{5E66CECD-5A39-4C78-81CF-9575F3FCD063}"/>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85" name="avatar">
          <a:extLst>
            <a:ext uri="{FF2B5EF4-FFF2-40B4-BE49-F238E27FC236}">
              <a16:creationId xmlns:a16="http://schemas.microsoft.com/office/drawing/2014/main" id="{562EBE8E-65E4-4F7D-93F6-30F892B0810C}"/>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486" name="avatar">
          <a:extLst>
            <a:ext uri="{FF2B5EF4-FFF2-40B4-BE49-F238E27FC236}">
              <a16:creationId xmlns:a16="http://schemas.microsoft.com/office/drawing/2014/main" id="{82F3126F-B644-4CD0-A5A4-FFADE069321C}"/>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87" name="avatar">
          <a:extLst>
            <a:ext uri="{FF2B5EF4-FFF2-40B4-BE49-F238E27FC236}">
              <a16:creationId xmlns:a16="http://schemas.microsoft.com/office/drawing/2014/main" id="{FF6D8DFF-7072-4387-9D9E-2E57A6CB8ACC}"/>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488" name="avatar">
          <a:extLst>
            <a:ext uri="{FF2B5EF4-FFF2-40B4-BE49-F238E27FC236}">
              <a16:creationId xmlns:a16="http://schemas.microsoft.com/office/drawing/2014/main" id="{153935F9-FD72-40CD-AEDB-FD7E914B4194}"/>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89" name="avatar">
          <a:extLst>
            <a:ext uri="{FF2B5EF4-FFF2-40B4-BE49-F238E27FC236}">
              <a16:creationId xmlns:a16="http://schemas.microsoft.com/office/drawing/2014/main" id="{B9D7D716-04E2-4588-BC1D-00525940101D}"/>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490" name="avatar">
          <a:extLst>
            <a:ext uri="{FF2B5EF4-FFF2-40B4-BE49-F238E27FC236}">
              <a16:creationId xmlns:a16="http://schemas.microsoft.com/office/drawing/2014/main" id="{EBBF381F-2E69-4858-8E2D-98D517116331}"/>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491" name="avatar">
          <a:extLst>
            <a:ext uri="{FF2B5EF4-FFF2-40B4-BE49-F238E27FC236}">
              <a16:creationId xmlns:a16="http://schemas.microsoft.com/office/drawing/2014/main" id="{1FA99213-C3EE-4CE4-9C82-CD37156AA6FC}"/>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492" name="avatar">
          <a:extLst>
            <a:ext uri="{FF2B5EF4-FFF2-40B4-BE49-F238E27FC236}">
              <a16:creationId xmlns:a16="http://schemas.microsoft.com/office/drawing/2014/main" id="{ACC9BC5E-6C4C-465F-91E8-648B02683A9C}"/>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93" name="avatar">
          <a:extLst>
            <a:ext uri="{FF2B5EF4-FFF2-40B4-BE49-F238E27FC236}">
              <a16:creationId xmlns:a16="http://schemas.microsoft.com/office/drawing/2014/main" id="{E68B61E7-DA9A-49C7-B520-DA20B3E780FD}"/>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494" name="avatar">
          <a:extLst>
            <a:ext uri="{FF2B5EF4-FFF2-40B4-BE49-F238E27FC236}">
              <a16:creationId xmlns:a16="http://schemas.microsoft.com/office/drawing/2014/main" id="{90C1449A-7660-4B76-BA0F-A40AC0CC4929}"/>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95" name="avatar">
          <a:extLst>
            <a:ext uri="{FF2B5EF4-FFF2-40B4-BE49-F238E27FC236}">
              <a16:creationId xmlns:a16="http://schemas.microsoft.com/office/drawing/2014/main" id="{0AE3D74C-F3E8-4F8B-BFFF-91B69B0CC357}"/>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496" name="avatar">
          <a:extLst>
            <a:ext uri="{FF2B5EF4-FFF2-40B4-BE49-F238E27FC236}">
              <a16:creationId xmlns:a16="http://schemas.microsoft.com/office/drawing/2014/main" id="{80AB371E-A22A-4B9F-923C-3C42FD5AF310}"/>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97" name="avatar">
          <a:extLst>
            <a:ext uri="{FF2B5EF4-FFF2-40B4-BE49-F238E27FC236}">
              <a16:creationId xmlns:a16="http://schemas.microsoft.com/office/drawing/2014/main" id="{E4276E08-DBE9-46B2-9F42-2E103204227D}"/>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498" name="avatar">
          <a:extLst>
            <a:ext uri="{FF2B5EF4-FFF2-40B4-BE49-F238E27FC236}">
              <a16:creationId xmlns:a16="http://schemas.microsoft.com/office/drawing/2014/main" id="{03F663E4-8221-4DF8-8835-A73121EA0C81}"/>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499" name="avatar">
          <a:extLst>
            <a:ext uri="{FF2B5EF4-FFF2-40B4-BE49-F238E27FC236}">
              <a16:creationId xmlns:a16="http://schemas.microsoft.com/office/drawing/2014/main" id="{8CF49D59-5761-470D-AB0E-61403386F012}"/>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500" name="avatar">
          <a:extLst>
            <a:ext uri="{FF2B5EF4-FFF2-40B4-BE49-F238E27FC236}">
              <a16:creationId xmlns:a16="http://schemas.microsoft.com/office/drawing/2014/main" id="{2CA8A08E-E48B-46F0-9AB7-0E2D2367B4F1}"/>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01" name="avatar">
          <a:extLst>
            <a:ext uri="{FF2B5EF4-FFF2-40B4-BE49-F238E27FC236}">
              <a16:creationId xmlns:a16="http://schemas.microsoft.com/office/drawing/2014/main" id="{79E16340-D565-4ACC-BB22-DF082267378A}"/>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502" name="avatar">
          <a:extLst>
            <a:ext uri="{FF2B5EF4-FFF2-40B4-BE49-F238E27FC236}">
              <a16:creationId xmlns:a16="http://schemas.microsoft.com/office/drawing/2014/main" id="{7A2D12F9-2919-4D7C-ACB3-A5C813F8BC5D}"/>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03" name="avatar">
          <a:extLst>
            <a:ext uri="{FF2B5EF4-FFF2-40B4-BE49-F238E27FC236}">
              <a16:creationId xmlns:a16="http://schemas.microsoft.com/office/drawing/2014/main" id="{4E121B3D-F046-4DAF-98DA-A4BDBC6E4AB2}"/>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504" name="avatar">
          <a:extLst>
            <a:ext uri="{FF2B5EF4-FFF2-40B4-BE49-F238E27FC236}">
              <a16:creationId xmlns:a16="http://schemas.microsoft.com/office/drawing/2014/main" id="{7416653F-F793-4F8C-9682-C2A534113C92}"/>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05" name="avatar">
          <a:extLst>
            <a:ext uri="{FF2B5EF4-FFF2-40B4-BE49-F238E27FC236}">
              <a16:creationId xmlns:a16="http://schemas.microsoft.com/office/drawing/2014/main" id="{7F1811E6-935E-468D-B070-A38E88387A78}"/>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506" name="avatar">
          <a:extLst>
            <a:ext uri="{FF2B5EF4-FFF2-40B4-BE49-F238E27FC236}">
              <a16:creationId xmlns:a16="http://schemas.microsoft.com/office/drawing/2014/main" id="{666A05E9-9C0D-4D82-9D8E-370E7ACD25BC}"/>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507" name="avatar">
          <a:extLst>
            <a:ext uri="{FF2B5EF4-FFF2-40B4-BE49-F238E27FC236}">
              <a16:creationId xmlns:a16="http://schemas.microsoft.com/office/drawing/2014/main" id="{DB7AB52E-E13C-4DDB-982C-58D45C129306}"/>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508" name="avatar">
          <a:extLst>
            <a:ext uri="{FF2B5EF4-FFF2-40B4-BE49-F238E27FC236}">
              <a16:creationId xmlns:a16="http://schemas.microsoft.com/office/drawing/2014/main" id="{1C06ADD5-7D93-4402-AFCB-B32C51B0487C}"/>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09" name="avatar">
          <a:extLst>
            <a:ext uri="{FF2B5EF4-FFF2-40B4-BE49-F238E27FC236}">
              <a16:creationId xmlns:a16="http://schemas.microsoft.com/office/drawing/2014/main" id="{8C81E446-6578-48CD-A74E-F52B8E8F1B86}"/>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510" name="avatar">
          <a:extLst>
            <a:ext uri="{FF2B5EF4-FFF2-40B4-BE49-F238E27FC236}">
              <a16:creationId xmlns:a16="http://schemas.microsoft.com/office/drawing/2014/main" id="{B70FB30F-6E8B-4DE7-B4C4-40451A03B2CC}"/>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11" name="avatar">
          <a:extLst>
            <a:ext uri="{FF2B5EF4-FFF2-40B4-BE49-F238E27FC236}">
              <a16:creationId xmlns:a16="http://schemas.microsoft.com/office/drawing/2014/main" id="{372ACD34-0147-4933-8EEB-31DE8A1F5AB9}"/>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512" name="avatar">
          <a:extLst>
            <a:ext uri="{FF2B5EF4-FFF2-40B4-BE49-F238E27FC236}">
              <a16:creationId xmlns:a16="http://schemas.microsoft.com/office/drawing/2014/main" id="{6261DF67-1E5B-46DE-A17C-3293A35BF1DA}"/>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13" name="avatar">
          <a:extLst>
            <a:ext uri="{FF2B5EF4-FFF2-40B4-BE49-F238E27FC236}">
              <a16:creationId xmlns:a16="http://schemas.microsoft.com/office/drawing/2014/main" id="{DB28FCCA-DAD7-4571-9EB0-03AD0ED178F8}"/>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514" name="avatar">
          <a:extLst>
            <a:ext uri="{FF2B5EF4-FFF2-40B4-BE49-F238E27FC236}">
              <a16:creationId xmlns:a16="http://schemas.microsoft.com/office/drawing/2014/main" id="{019120F4-75E5-4BB2-9246-01C7227931E2}"/>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515" name="avatar">
          <a:extLst>
            <a:ext uri="{FF2B5EF4-FFF2-40B4-BE49-F238E27FC236}">
              <a16:creationId xmlns:a16="http://schemas.microsoft.com/office/drawing/2014/main" id="{296AC08E-A359-46C9-ABC0-DB9AA7708D9E}"/>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516" name="avatar">
          <a:extLst>
            <a:ext uri="{FF2B5EF4-FFF2-40B4-BE49-F238E27FC236}">
              <a16:creationId xmlns:a16="http://schemas.microsoft.com/office/drawing/2014/main" id="{EF7ACB89-D539-4D84-8D3C-26641DAE325B}"/>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17" name="avatar">
          <a:extLst>
            <a:ext uri="{FF2B5EF4-FFF2-40B4-BE49-F238E27FC236}">
              <a16:creationId xmlns:a16="http://schemas.microsoft.com/office/drawing/2014/main" id="{75A0CD65-7952-4204-B02B-E0BC760001D7}"/>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518" name="avatar">
          <a:extLst>
            <a:ext uri="{FF2B5EF4-FFF2-40B4-BE49-F238E27FC236}">
              <a16:creationId xmlns:a16="http://schemas.microsoft.com/office/drawing/2014/main" id="{330E07C1-140E-4D5B-A51D-C05EAFB6CB81}"/>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19" name="avatar">
          <a:extLst>
            <a:ext uri="{FF2B5EF4-FFF2-40B4-BE49-F238E27FC236}">
              <a16:creationId xmlns:a16="http://schemas.microsoft.com/office/drawing/2014/main" id="{93DEA11F-608A-4C10-AF3C-E9D203C32FCA}"/>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520" name="avatar">
          <a:extLst>
            <a:ext uri="{FF2B5EF4-FFF2-40B4-BE49-F238E27FC236}">
              <a16:creationId xmlns:a16="http://schemas.microsoft.com/office/drawing/2014/main" id="{349D6DA4-C901-422B-A35E-0DBC9BE77756}"/>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21" name="avatar">
          <a:extLst>
            <a:ext uri="{FF2B5EF4-FFF2-40B4-BE49-F238E27FC236}">
              <a16:creationId xmlns:a16="http://schemas.microsoft.com/office/drawing/2014/main" id="{D4E9E191-B521-4745-A202-262951E9B303}"/>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522" name="avatar">
          <a:extLst>
            <a:ext uri="{FF2B5EF4-FFF2-40B4-BE49-F238E27FC236}">
              <a16:creationId xmlns:a16="http://schemas.microsoft.com/office/drawing/2014/main" id="{C4A4C073-DDCF-49A1-A151-A0BAEA054B21}"/>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523" name="avatar">
          <a:extLst>
            <a:ext uri="{FF2B5EF4-FFF2-40B4-BE49-F238E27FC236}">
              <a16:creationId xmlns:a16="http://schemas.microsoft.com/office/drawing/2014/main" id="{3902735A-8546-475D-901A-31ED30BE26F6}"/>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524" name="avatar">
          <a:extLst>
            <a:ext uri="{FF2B5EF4-FFF2-40B4-BE49-F238E27FC236}">
              <a16:creationId xmlns:a16="http://schemas.microsoft.com/office/drawing/2014/main" id="{ACC3CE0E-F033-4104-8A58-6C713889116A}"/>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25" name="avatar">
          <a:extLst>
            <a:ext uri="{FF2B5EF4-FFF2-40B4-BE49-F238E27FC236}">
              <a16:creationId xmlns:a16="http://schemas.microsoft.com/office/drawing/2014/main" id="{CDD09B75-A8C8-4873-BB81-AC44AE5414EE}"/>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526" name="avatar">
          <a:extLst>
            <a:ext uri="{FF2B5EF4-FFF2-40B4-BE49-F238E27FC236}">
              <a16:creationId xmlns:a16="http://schemas.microsoft.com/office/drawing/2014/main" id="{6248B7B5-8447-4530-843F-5739CD7A840B}"/>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27" name="avatar">
          <a:extLst>
            <a:ext uri="{FF2B5EF4-FFF2-40B4-BE49-F238E27FC236}">
              <a16:creationId xmlns:a16="http://schemas.microsoft.com/office/drawing/2014/main" id="{A24ACD2E-5549-42AA-89EE-3777427A5A85}"/>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528" name="avatar">
          <a:extLst>
            <a:ext uri="{FF2B5EF4-FFF2-40B4-BE49-F238E27FC236}">
              <a16:creationId xmlns:a16="http://schemas.microsoft.com/office/drawing/2014/main" id="{BE97DB33-35F5-482D-B883-AEF94DB91690}"/>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29" name="avatar">
          <a:extLst>
            <a:ext uri="{FF2B5EF4-FFF2-40B4-BE49-F238E27FC236}">
              <a16:creationId xmlns:a16="http://schemas.microsoft.com/office/drawing/2014/main" id="{D839326A-592D-486B-9DBE-3837EC3B5AD4}"/>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530" name="avatar">
          <a:extLst>
            <a:ext uri="{FF2B5EF4-FFF2-40B4-BE49-F238E27FC236}">
              <a16:creationId xmlns:a16="http://schemas.microsoft.com/office/drawing/2014/main" id="{0B67217C-A38F-4EB5-81D9-06B17096A423}"/>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531" name="avatar">
          <a:extLst>
            <a:ext uri="{FF2B5EF4-FFF2-40B4-BE49-F238E27FC236}">
              <a16:creationId xmlns:a16="http://schemas.microsoft.com/office/drawing/2014/main" id="{7CCDBB9E-E9CB-4135-B58B-06D09ECC7B37}"/>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532" name="avatar">
          <a:extLst>
            <a:ext uri="{FF2B5EF4-FFF2-40B4-BE49-F238E27FC236}">
              <a16:creationId xmlns:a16="http://schemas.microsoft.com/office/drawing/2014/main" id="{2DA4B56B-FFFF-494B-A0F3-5428BC3A3E32}"/>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33" name="avatar">
          <a:extLst>
            <a:ext uri="{FF2B5EF4-FFF2-40B4-BE49-F238E27FC236}">
              <a16:creationId xmlns:a16="http://schemas.microsoft.com/office/drawing/2014/main" id="{344C72FB-0737-412A-B9B5-9510CDA37FC9}"/>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534" name="avatar">
          <a:extLst>
            <a:ext uri="{FF2B5EF4-FFF2-40B4-BE49-F238E27FC236}">
              <a16:creationId xmlns:a16="http://schemas.microsoft.com/office/drawing/2014/main" id="{28F69DC4-2A29-45A6-8C7D-9B40CE80526B}"/>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35" name="avatar">
          <a:extLst>
            <a:ext uri="{FF2B5EF4-FFF2-40B4-BE49-F238E27FC236}">
              <a16:creationId xmlns:a16="http://schemas.microsoft.com/office/drawing/2014/main" id="{AECE631A-8E3F-40E5-9D76-303F17C4E191}"/>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536" name="avatar">
          <a:extLst>
            <a:ext uri="{FF2B5EF4-FFF2-40B4-BE49-F238E27FC236}">
              <a16:creationId xmlns:a16="http://schemas.microsoft.com/office/drawing/2014/main" id="{2C09A306-736E-490E-A280-460CFF34A1D1}"/>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37" name="avatar">
          <a:extLst>
            <a:ext uri="{FF2B5EF4-FFF2-40B4-BE49-F238E27FC236}">
              <a16:creationId xmlns:a16="http://schemas.microsoft.com/office/drawing/2014/main" id="{890911BD-83AB-4BD1-8E3A-C1388984BB8F}"/>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538" name="avatar">
          <a:extLst>
            <a:ext uri="{FF2B5EF4-FFF2-40B4-BE49-F238E27FC236}">
              <a16:creationId xmlns:a16="http://schemas.microsoft.com/office/drawing/2014/main" id="{A4FFAFA7-2D2A-4257-A1CD-FCC5CC7B4C36}"/>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539" name="avatar">
          <a:extLst>
            <a:ext uri="{FF2B5EF4-FFF2-40B4-BE49-F238E27FC236}">
              <a16:creationId xmlns:a16="http://schemas.microsoft.com/office/drawing/2014/main" id="{4EFBA415-FF9E-41AA-B8C9-5ACAC70807B4}"/>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540" name="avatar">
          <a:extLst>
            <a:ext uri="{FF2B5EF4-FFF2-40B4-BE49-F238E27FC236}">
              <a16:creationId xmlns:a16="http://schemas.microsoft.com/office/drawing/2014/main" id="{15FC51EA-3367-4274-99F6-77138DE6FEB9}"/>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41" name="avatar">
          <a:extLst>
            <a:ext uri="{FF2B5EF4-FFF2-40B4-BE49-F238E27FC236}">
              <a16:creationId xmlns:a16="http://schemas.microsoft.com/office/drawing/2014/main" id="{2B4F16D6-D864-4397-903D-3F7F13A852C3}"/>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542" name="avatar">
          <a:extLst>
            <a:ext uri="{FF2B5EF4-FFF2-40B4-BE49-F238E27FC236}">
              <a16:creationId xmlns:a16="http://schemas.microsoft.com/office/drawing/2014/main" id="{F5CEF6B6-EEF4-4DA9-8270-8A2F2B23986D}"/>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43" name="avatar">
          <a:extLst>
            <a:ext uri="{FF2B5EF4-FFF2-40B4-BE49-F238E27FC236}">
              <a16:creationId xmlns:a16="http://schemas.microsoft.com/office/drawing/2014/main" id="{7AEE716D-1C43-4003-B936-06BBF446F663}"/>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11150"/>
    <xdr:sp macro="" textlink="">
      <xdr:nvSpPr>
        <xdr:cNvPr id="70544" name="avatar">
          <a:extLst>
            <a:ext uri="{FF2B5EF4-FFF2-40B4-BE49-F238E27FC236}">
              <a16:creationId xmlns:a16="http://schemas.microsoft.com/office/drawing/2014/main" id="{947FD2D4-A20F-4368-8839-F494399A061E}"/>
            </a:ext>
          </a:extLst>
        </xdr:cNvPr>
        <xdr:cNvSpPr>
          <a:spLocks noChangeAspect="1" noChangeArrowheads="1"/>
        </xdr:cNvSpPr>
      </xdr:nvSpPr>
      <xdr:spPr bwMode="auto">
        <a:xfrm>
          <a:off x="4476750" y="116205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6704"/>
    <xdr:sp macro="" textlink="">
      <xdr:nvSpPr>
        <xdr:cNvPr id="70545" name="avatar">
          <a:extLst>
            <a:ext uri="{FF2B5EF4-FFF2-40B4-BE49-F238E27FC236}">
              <a16:creationId xmlns:a16="http://schemas.microsoft.com/office/drawing/2014/main" id="{AB68DB76-0503-46EE-8651-044B0CF8524B}"/>
            </a:ext>
          </a:extLst>
        </xdr:cNvPr>
        <xdr:cNvSpPr>
          <a:spLocks noChangeAspect="1" noChangeArrowheads="1"/>
        </xdr:cNvSpPr>
      </xdr:nvSpPr>
      <xdr:spPr bwMode="auto">
        <a:xfrm>
          <a:off x="0" y="1162050"/>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46" name="avatar">
          <a:extLst>
            <a:ext uri="{FF2B5EF4-FFF2-40B4-BE49-F238E27FC236}">
              <a16:creationId xmlns:a16="http://schemas.microsoft.com/office/drawing/2014/main" id="{BCB74397-C6BB-47B1-8335-1DF4378D749B}"/>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07974"/>
    <xdr:sp macro="" textlink="">
      <xdr:nvSpPr>
        <xdr:cNvPr id="70547" name="avatar">
          <a:extLst>
            <a:ext uri="{FF2B5EF4-FFF2-40B4-BE49-F238E27FC236}">
              <a16:creationId xmlns:a16="http://schemas.microsoft.com/office/drawing/2014/main" id="{3E737F99-717E-4A41-90C3-6F101011D00E}"/>
            </a:ext>
          </a:extLst>
        </xdr:cNvPr>
        <xdr:cNvSpPr>
          <a:spLocks noChangeAspect="1" noChangeArrowheads="1"/>
        </xdr:cNvSpPr>
      </xdr:nvSpPr>
      <xdr:spPr bwMode="auto">
        <a:xfrm>
          <a:off x="4476750" y="1162050"/>
          <a:ext cx="304800" cy="3079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7974"/>
    <xdr:sp macro="" textlink="">
      <xdr:nvSpPr>
        <xdr:cNvPr id="70548" name="avatar">
          <a:extLst>
            <a:ext uri="{FF2B5EF4-FFF2-40B4-BE49-F238E27FC236}">
              <a16:creationId xmlns:a16="http://schemas.microsoft.com/office/drawing/2014/main" id="{7183110D-5193-44B5-9915-87FBF54AFCC7}"/>
            </a:ext>
          </a:extLst>
        </xdr:cNvPr>
        <xdr:cNvSpPr>
          <a:spLocks noChangeAspect="1" noChangeArrowheads="1"/>
        </xdr:cNvSpPr>
      </xdr:nvSpPr>
      <xdr:spPr bwMode="auto">
        <a:xfrm>
          <a:off x="0" y="1162050"/>
          <a:ext cx="304800" cy="3079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5274"/>
    <xdr:sp macro="" textlink="">
      <xdr:nvSpPr>
        <xdr:cNvPr id="70549" name="avatar">
          <a:extLst>
            <a:ext uri="{FF2B5EF4-FFF2-40B4-BE49-F238E27FC236}">
              <a16:creationId xmlns:a16="http://schemas.microsoft.com/office/drawing/2014/main" id="{C18A314B-11D5-4269-96FC-6B12385A0A50}"/>
            </a:ext>
          </a:extLst>
        </xdr:cNvPr>
        <xdr:cNvSpPr>
          <a:spLocks noChangeAspect="1" noChangeArrowheads="1"/>
        </xdr:cNvSpPr>
      </xdr:nvSpPr>
      <xdr:spPr bwMode="auto">
        <a:xfrm>
          <a:off x="447675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550" name="avatar">
          <a:extLst>
            <a:ext uri="{FF2B5EF4-FFF2-40B4-BE49-F238E27FC236}">
              <a16:creationId xmlns:a16="http://schemas.microsoft.com/office/drawing/2014/main" id="{CD5CC052-FDF2-4ADD-96B9-7E80C2389CBF}"/>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13718"/>
    <xdr:sp macro="" textlink="">
      <xdr:nvSpPr>
        <xdr:cNvPr id="70551" name="avatar">
          <a:extLst>
            <a:ext uri="{FF2B5EF4-FFF2-40B4-BE49-F238E27FC236}">
              <a16:creationId xmlns:a16="http://schemas.microsoft.com/office/drawing/2014/main" id="{9470FDE5-748D-4EA7-A659-CD3C6AEADF6E}"/>
            </a:ext>
          </a:extLst>
        </xdr:cNvPr>
        <xdr:cNvSpPr>
          <a:spLocks noChangeAspect="1" noChangeArrowheads="1"/>
        </xdr:cNvSpPr>
      </xdr:nvSpPr>
      <xdr:spPr bwMode="auto">
        <a:xfrm>
          <a:off x="4476750" y="1162050"/>
          <a:ext cx="304800" cy="31371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6704"/>
    <xdr:sp macro="" textlink="">
      <xdr:nvSpPr>
        <xdr:cNvPr id="70552" name="avatar">
          <a:extLst>
            <a:ext uri="{FF2B5EF4-FFF2-40B4-BE49-F238E27FC236}">
              <a16:creationId xmlns:a16="http://schemas.microsoft.com/office/drawing/2014/main" id="{F2514323-28DF-4BCA-A92D-5760085D5B38}"/>
            </a:ext>
          </a:extLst>
        </xdr:cNvPr>
        <xdr:cNvSpPr>
          <a:spLocks noChangeAspect="1" noChangeArrowheads="1"/>
        </xdr:cNvSpPr>
      </xdr:nvSpPr>
      <xdr:spPr bwMode="auto">
        <a:xfrm>
          <a:off x="0" y="1162050"/>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53" name="avatar">
          <a:extLst>
            <a:ext uri="{FF2B5EF4-FFF2-40B4-BE49-F238E27FC236}">
              <a16:creationId xmlns:a16="http://schemas.microsoft.com/office/drawing/2014/main" id="{7D5BC67C-0D99-4B04-A7B0-FC194A23B729}"/>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23850"/>
    <xdr:sp macro="" textlink="">
      <xdr:nvSpPr>
        <xdr:cNvPr id="70554" name="avatar">
          <a:extLst>
            <a:ext uri="{FF2B5EF4-FFF2-40B4-BE49-F238E27FC236}">
              <a16:creationId xmlns:a16="http://schemas.microsoft.com/office/drawing/2014/main" id="{29F317F3-86FF-4291-9B97-4F63E423579E}"/>
            </a:ext>
          </a:extLst>
        </xdr:cNvPr>
        <xdr:cNvSpPr>
          <a:spLocks noChangeAspect="1" noChangeArrowheads="1"/>
        </xdr:cNvSpPr>
      </xdr:nvSpPr>
      <xdr:spPr bwMode="auto">
        <a:xfrm>
          <a:off x="4476750" y="1162050"/>
          <a:ext cx="304800" cy="3238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6704"/>
    <xdr:sp macro="" textlink="">
      <xdr:nvSpPr>
        <xdr:cNvPr id="70555" name="avatar">
          <a:extLst>
            <a:ext uri="{FF2B5EF4-FFF2-40B4-BE49-F238E27FC236}">
              <a16:creationId xmlns:a16="http://schemas.microsoft.com/office/drawing/2014/main" id="{547CCE03-C885-42EA-B4B4-497F2936EBA7}"/>
            </a:ext>
          </a:extLst>
        </xdr:cNvPr>
        <xdr:cNvSpPr>
          <a:spLocks noChangeAspect="1" noChangeArrowheads="1"/>
        </xdr:cNvSpPr>
      </xdr:nvSpPr>
      <xdr:spPr bwMode="auto">
        <a:xfrm>
          <a:off x="0" y="1162050"/>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56" name="avatar">
          <a:extLst>
            <a:ext uri="{FF2B5EF4-FFF2-40B4-BE49-F238E27FC236}">
              <a16:creationId xmlns:a16="http://schemas.microsoft.com/office/drawing/2014/main" id="{2E2ADC54-7580-449A-8D62-5D8CF32FC3D0}"/>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557" name="avatar">
          <a:extLst>
            <a:ext uri="{FF2B5EF4-FFF2-40B4-BE49-F238E27FC236}">
              <a16:creationId xmlns:a16="http://schemas.microsoft.com/office/drawing/2014/main" id="{2280FDDA-AA58-456C-86C9-8B340A9BBA00}"/>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58" name="avatar">
          <a:extLst>
            <a:ext uri="{FF2B5EF4-FFF2-40B4-BE49-F238E27FC236}">
              <a16:creationId xmlns:a16="http://schemas.microsoft.com/office/drawing/2014/main" id="{A2C472F0-FD1C-469E-A75F-C73BADD143F4}"/>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559" name="avatar">
          <a:extLst>
            <a:ext uri="{FF2B5EF4-FFF2-40B4-BE49-F238E27FC236}">
              <a16:creationId xmlns:a16="http://schemas.microsoft.com/office/drawing/2014/main" id="{2E450F7F-FDAB-4750-B54E-D1CA732DDBCC}"/>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560" name="avatar">
          <a:extLst>
            <a:ext uri="{FF2B5EF4-FFF2-40B4-BE49-F238E27FC236}">
              <a16:creationId xmlns:a16="http://schemas.microsoft.com/office/drawing/2014/main" id="{D552E5A7-46F6-4BA8-B4EC-00058EF722C4}"/>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561" name="avatar">
          <a:extLst>
            <a:ext uri="{FF2B5EF4-FFF2-40B4-BE49-F238E27FC236}">
              <a16:creationId xmlns:a16="http://schemas.microsoft.com/office/drawing/2014/main" id="{2D16E166-1A8A-4576-917B-B558C06045C9}"/>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62" name="avatar">
          <a:extLst>
            <a:ext uri="{FF2B5EF4-FFF2-40B4-BE49-F238E27FC236}">
              <a16:creationId xmlns:a16="http://schemas.microsoft.com/office/drawing/2014/main" id="{B2AE094F-8650-4147-B241-DFD66DF80342}"/>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563" name="avatar">
          <a:extLst>
            <a:ext uri="{FF2B5EF4-FFF2-40B4-BE49-F238E27FC236}">
              <a16:creationId xmlns:a16="http://schemas.microsoft.com/office/drawing/2014/main" id="{AAE33815-4707-4B0A-8FD4-5D7CD000BD37}"/>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64" name="avatar">
          <a:extLst>
            <a:ext uri="{FF2B5EF4-FFF2-40B4-BE49-F238E27FC236}">
              <a16:creationId xmlns:a16="http://schemas.microsoft.com/office/drawing/2014/main" id="{0E5F429F-D22C-4BE7-AA16-76EBC514F8D8}"/>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565" name="avatar">
          <a:extLst>
            <a:ext uri="{FF2B5EF4-FFF2-40B4-BE49-F238E27FC236}">
              <a16:creationId xmlns:a16="http://schemas.microsoft.com/office/drawing/2014/main" id="{5C31241E-3202-42C2-9EF9-E090D90703F0}"/>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66" name="avatar">
          <a:extLst>
            <a:ext uri="{FF2B5EF4-FFF2-40B4-BE49-F238E27FC236}">
              <a16:creationId xmlns:a16="http://schemas.microsoft.com/office/drawing/2014/main" id="{F0CC048A-67E7-44FE-97B3-18AD2F20FCD4}"/>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567" name="avatar">
          <a:extLst>
            <a:ext uri="{FF2B5EF4-FFF2-40B4-BE49-F238E27FC236}">
              <a16:creationId xmlns:a16="http://schemas.microsoft.com/office/drawing/2014/main" id="{8DD50E70-FC58-4C4A-A7F8-BA94CA77DBCB}"/>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568" name="avatar">
          <a:extLst>
            <a:ext uri="{FF2B5EF4-FFF2-40B4-BE49-F238E27FC236}">
              <a16:creationId xmlns:a16="http://schemas.microsoft.com/office/drawing/2014/main" id="{CACFE598-1460-4DAE-B2C5-CDF628504EAB}"/>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569" name="avatar">
          <a:extLst>
            <a:ext uri="{FF2B5EF4-FFF2-40B4-BE49-F238E27FC236}">
              <a16:creationId xmlns:a16="http://schemas.microsoft.com/office/drawing/2014/main" id="{86CAA5F3-AED4-48C4-B70A-4AE546BD3554}"/>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70" name="avatar">
          <a:extLst>
            <a:ext uri="{FF2B5EF4-FFF2-40B4-BE49-F238E27FC236}">
              <a16:creationId xmlns:a16="http://schemas.microsoft.com/office/drawing/2014/main" id="{1264648A-1F14-4E6E-BBE5-74DFCB940BF8}"/>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571" name="avatar">
          <a:extLst>
            <a:ext uri="{FF2B5EF4-FFF2-40B4-BE49-F238E27FC236}">
              <a16:creationId xmlns:a16="http://schemas.microsoft.com/office/drawing/2014/main" id="{F4B46393-1127-42BD-A3D9-2C1C226E5136}"/>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72" name="avatar">
          <a:extLst>
            <a:ext uri="{FF2B5EF4-FFF2-40B4-BE49-F238E27FC236}">
              <a16:creationId xmlns:a16="http://schemas.microsoft.com/office/drawing/2014/main" id="{959C7BF6-0FB9-49E7-A8DE-B7835580676C}"/>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573" name="avatar">
          <a:extLst>
            <a:ext uri="{FF2B5EF4-FFF2-40B4-BE49-F238E27FC236}">
              <a16:creationId xmlns:a16="http://schemas.microsoft.com/office/drawing/2014/main" id="{82732EAF-EBB3-4BCD-B169-94A1349F75EA}"/>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74" name="avatar">
          <a:extLst>
            <a:ext uri="{FF2B5EF4-FFF2-40B4-BE49-F238E27FC236}">
              <a16:creationId xmlns:a16="http://schemas.microsoft.com/office/drawing/2014/main" id="{11467BEB-4458-4794-9AE0-1DE258ECFBE1}"/>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575" name="avatar">
          <a:extLst>
            <a:ext uri="{FF2B5EF4-FFF2-40B4-BE49-F238E27FC236}">
              <a16:creationId xmlns:a16="http://schemas.microsoft.com/office/drawing/2014/main" id="{42E5DC45-444D-421D-B5F2-588B36084A48}"/>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576" name="avatar">
          <a:extLst>
            <a:ext uri="{FF2B5EF4-FFF2-40B4-BE49-F238E27FC236}">
              <a16:creationId xmlns:a16="http://schemas.microsoft.com/office/drawing/2014/main" id="{D7C7C14B-1E0B-4297-AF2E-0E6778C2BE9E}"/>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577" name="avatar">
          <a:extLst>
            <a:ext uri="{FF2B5EF4-FFF2-40B4-BE49-F238E27FC236}">
              <a16:creationId xmlns:a16="http://schemas.microsoft.com/office/drawing/2014/main" id="{3C5BDB7D-EEAB-4505-9488-27900630913D}"/>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78" name="avatar">
          <a:extLst>
            <a:ext uri="{FF2B5EF4-FFF2-40B4-BE49-F238E27FC236}">
              <a16:creationId xmlns:a16="http://schemas.microsoft.com/office/drawing/2014/main" id="{65A52703-A2BE-407F-9124-D4ADB9AC37B3}"/>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579" name="avatar">
          <a:extLst>
            <a:ext uri="{FF2B5EF4-FFF2-40B4-BE49-F238E27FC236}">
              <a16:creationId xmlns:a16="http://schemas.microsoft.com/office/drawing/2014/main" id="{965C41C3-4C74-420F-93C4-C6019E397EA2}"/>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80" name="avatar">
          <a:extLst>
            <a:ext uri="{FF2B5EF4-FFF2-40B4-BE49-F238E27FC236}">
              <a16:creationId xmlns:a16="http://schemas.microsoft.com/office/drawing/2014/main" id="{3263F8AD-FAFB-4BCD-90E4-3989B92448A5}"/>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581" name="avatar">
          <a:extLst>
            <a:ext uri="{FF2B5EF4-FFF2-40B4-BE49-F238E27FC236}">
              <a16:creationId xmlns:a16="http://schemas.microsoft.com/office/drawing/2014/main" id="{A7829E45-BA12-4B97-BC9C-EC1496FC88E7}"/>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82" name="avatar">
          <a:extLst>
            <a:ext uri="{FF2B5EF4-FFF2-40B4-BE49-F238E27FC236}">
              <a16:creationId xmlns:a16="http://schemas.microsoft.com/office/drawing/2014/main" id="{8823AF1F-3812-434D-8B41-51CDD61AB3FC}"/>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583" name="avatar">
          <a:extLst>
            <a:ext uri="{FF2B5EF4-FFF2-40B4-BE49-F238E27FC236}">
              <a16:creationId xmlns:a16="http://schemas.microsoft.com/office/drawing/2014/main" id="{9AD671F8-CC15-47A1-A946-108E20251C17}"/>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584" name="avatar">
          <a:extLst>
            <a:ext uri="{FF2B5EF4-FFF2-40B4-BE49-F238E27FC236}">
              <a16:creationId xmlns:a16="http://schemas.microsoft.com/office/drawing/2014/main" id="{58DF0377-1403-458E-985E-DFFD111843E4}"/>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585" name="avatar">
          <a:extLst>
            <a:ext uri="{FF2B5EF4-FFF2-40B4-BE49-F238E27FC236}">
              <a16:creationId xmlns:a16="http://schemas.microsoft.com/office/drawing/2014/main" id="{8C20BCE4-9B7A-4277-956C-D7A72DF5E681}"/>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86" name="avatar">
          <a:extLst>
            <a:ext uri="{FF2B5EF4-FFF2-40B4-BE49-F238E27FC236}">
              <a16:creationId xmlns:a16="http://schemas.microsoft.com/office/drawing/2014/main" id="{D368D443-BB71-4674-B121-B109D3E10079}"/>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587" name="avatar">
          <a:extLst>
            <a:ext uri="{FF2B5EF4-FFF2-40B4-BE49-F238E27FC236}">
              <a16:creationId xmlns:a16="http://schemas.microsoft.com/office/drawing/2014/main" id="{9EBE850F-B85C-4872-8871-40C6B68FBB08}"/>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88" name="avatar">
          <a:extLst>
            <a:ext uri="{FF2B5EF4-FFF2-40B4-BE49-F238E27FC236}">
              <a16:creationId xmlns:a16="http://schemas.microsoft.com/office/drawing/2014/main" id="{4E6939F1-D48F-4306-AC77-E240EBA79003}"/>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589" name="avatar">
          <a:extLst>
            <a:ext uri="{FF2B5EF4-FFF2-40B4-BE49-F238E27FC236}">
              <a16:creationId xmlns:a16="http://schemas.microsoft.com/office/drawing/2014/main" id="{E90B6576-AE76-4BEA-BBC1-5998AA8BBCF5}"/>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90" name="avatar">
          <a:extLst>
            <a:ext uri="{FF2B5EF4-FFF2-40B4-BE49-F238E27FC236}">
              <a16:creationId xmlns:a16="http://schemas.microsoft.com/office/drawing/2014/main" id="{FA17C58F-6281-4013-BC66-95F654E40722}"/>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591" name="avatar">
          <a:extLst>
            <a:ext uri="{FF2B5EF4-FFF2-40B4-BE49-F238E27FC236}">
              <a16:creationId xmlns:a16="http://schemas.microsoft.com/office/drawing/2014/main" id="{6F1F3593-E76C-4203-965A-F76ABC8E5497}"/>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592" name="avatar">
          <a:extLst>
            <a:ext uri="{FF2B5EF4-FFF2-40B4-BE49-F238E27FC236}">
              <a16:creationId xmlns:a16="http://schemas.microsoft.com/office/drawing/2014/main" id="{3D6EEFFE-8390-471E-9F94-29629780D6CD}"/>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593" name="avatar">
          <a:extLst>
            <a:ext uri="{FF2B5EF4-FFF2-40B4-BE49-F238E27FC236}">
              <a16:creationId xmlns:a16="http://schemas.microsoft.com/office/drawing/2014/main" id="{B93C4698-05CC-496D-85DF-B4107F23C2A0}"/>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94" name="avatar">
          <a:extLst>
            <a:ext uri="{FF2B5EF4-FFF2-40B4-BE49-F238E27FC236}">
              <a16:creationId xmlns:a16="http://schemas.microsoft.com/office/drawing/2014/main" id="{258B000D-B02E-4816-A26D-A65183F5D082}"/>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595" name="avatar">
          <a:extLst>
            <a:ext uri="{FF2B5EF4-FFF2-40B4-BE49-F238E27FC236}">
              <a16:creationId xmlns:a16="http://schemas.microsoft.com/office/drawing/2014/main" id="{93D62D8F-E7F4-4620-893F-A6AE22954A7B}"/>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96" name="avatar">
          <a:extLst>
            <a:ext uri="{FF2B5EF4-FFF2-40B4-BE49-F238E27FC236}">
              <a16:creationId xmlns:a16="http://schemas.microsoft.com/office/drawing/2014/main" id="{2743D16F-15EB-4D2A-B5F8-FC8FA952003F}"/>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597" name="avatar">
          <a:extLst>
            <a:ext uri="{FF2B5EF4-FFF2-40B4-BE49-F238E27FC236}">
              <a16:creationId xmlns:a16="http://schemas.microsoft.com/office/drawing/2014/main" id="{DA264E8D-1223-411C-8D1C-A2221607CC11}"/>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98" name="avatar">
          <a:extLst>
            <a:ext uri="{FF2B5EF4-FFF2-40B4-BE49-F238E27FC236}">
              <a16:creationId xmlns:a16="http://schemas.microsoft.com/office/drawing/2014/main" id="{023A3038-5942-4C15-A627-666236D205B1}"/>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599" name="avatar">
          <a:extLst>
            <a:ext uri="{FF2B5EF4-FFF2-40B4-BE49-F238E27FC236}">
              <a16:creationId xmlns:a16="http://schemas.microsoft.com/office/drawing/2014/main" id="{C29F0214-4711-49FC-983D-340614C0F568}"/>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600" name="avatar">
          <a:extLst>
            <a:ext uri="{FF2B5EF4-FFF2-40B4-BE49-F238E27FC236}">
              <a16:creationId xmlns:a16="http://schemas.microsoft.com/office/drawing/2014/main" id="{F72C49FF-C09B-4F39-8DD5-D83F4C78957E}"/>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601" name="avatar">
          <a:extLst>
            <a:ext uri="{FF2B5EF4-FFF2-40B4-BE49-F238E27FC236}">
              <a16:creationId xmlns:a16="http://schemas.microsoft.com/office/drawing/2014/main" id="{5234316B-AFC6-4842-9E37-5756186EB1AE}"/>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02" name="avatar">
          <a:extLst>
            <a:ext uri="{FF2B5EF4-FFF2-40B4-BE49-F238E27FC236}">
              <a16:creationId xmlns:a16="http://schemas.microsoft.com/office/drawing/2014/main" id="{FDA1EE0D-65F7-4F98-BA5C-28AE032B48EE}"/>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603" name="avatar">
          <a:extLst>
            <a:ext uri="{FF2B5EF4-FFF2-40B4-BE49-F238E27FC236}">
              <a16:creationId xmlns:a16="http://schemas.microsoft.com/office/drawing/2014/main" id="{11C0A4C3-8731-443D-88F1-A10DE1D2011E}"/>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04" name="avatar">
          <a:extLst>
            <a:ext uri="{FF2B5EF4-FFF2-40B4-BE49-F238E27FC236}">
              <a16:creationId xmlns:a16="http://schemas.microsoft.com/office/drawing/2014/main" id="{774957D8-8456-4C84-A1CC-C268340D246F}"/>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605" name="avatar">
          <a:extLst>
            <a:ext uri="{FF2B5EF4-FFF2-40B4-BE49-F238E27FC236}">
              <a16:creationId xmlns:a16="http://schemas.microsoft.com/office/drawing/2014/main" id="{FEC8FE07-0300-4086-833B-89C23A71CC19}"/>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06" name="avatar">
          <a:extLst>
            <a:ext uri="{FF2B5EF4-FFF2-40B4-BE49-F238E27FC236}">
              <a16:creationId xmlns:a16="http://schemas.microsoft.com/office/drawing/2014/main" id="{657ACC47-ACA9-488C-830C-190127490368}"/>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607" name="avatar">
          <a:extLst>
            <a:ext uri="{FF2B5EF4-FFF2-40B4-BE49-F238E27FC236}">
              <a16:creationId xmlns:a16="http://schemas.microsoft.com/office/drawing/2014/main" id="{07DFC705-D281-463E-A4FD-7814B5EDE29D}"/>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608" name="avatar">
          <a:extLst>
            <a:ext uri="{FF2B5EF4-FFF2-40B4-BE49-F238E27FC236}">
              <a16:creationId xmlns:a16="http://schemas.microsoft.com/office/drawing/2014/main" id="{79874677-39C8-45ED-8210-AD9953C04893}"/>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609" name="avatar">
          <a:extLst>
            <a:ext uri="{FF2B5EF4-FFF2-40B4-BE49-F238E27FC236}">
              <a16:creationId xmlns:a16="http://schemas.microsoft.com/office/drawing/2014/main" id="{EE084C36-49E0-47DB-967E-401336E1578E}"/>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10" name="avatar">
          <a:extLst>
            <a:ext uri="{FF2B5EF4-FFF2-40B4-BE49-F238E27FC236}">
              <a16:creationId xmlns:a16="http://schemas.microsoft.com/office/drawing/2014/main" id="{FE6FE524-0D61-48D5-A61F-B7A2DF7E430E}"/>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611" name="avatar">
          <a:extLst>
            <a:ext uri="{FF2B5EF4-FFF2-40B4-BE49-F238E27FC236}">
              <a16:creationId xmlns:a16="http://schemas.microsoft.com/office/drawing/2014/main" id="{BFE0F9CF-CF2D-4A44-A164-1CC5DBBC9B51}"/>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12" name="avatar">
          <a:extLst>
            <a:ext uri="{FF2B5EF4-FFF2-40B4-BE49-F238E27FC236}">
              <a16:creationId xmlns:a16="http://schemas.microsoft.com/office/drawing/2014/main" id="{639EF61F-9F99-46D1-ABD0-9AE65D32BD27}"/>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613" name="avatar">
          <a:extLst>
            <a:ext uri="{FF2B5EF4-FFF2-40B4-BE49-F238E27FC236}">
              <a16:creationId xmlns:a16="http://schemas.microsoft.com/office/drawing/2014/main" id="{F15B64B2-3AC1-475B-9B78-AD33D6E7E2C6}"/>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14" name="avatar">
          <a:extLst>
            <a:ext uri="{FF2B5EF4-FFF2-40B4-BE49-F238E27FC236}">
              <a16:creationId xmlns:a16="http://schemas.microsoft.com/office/drawing/2014/main" id="{CE29DE25-F4C6-4540-ADEF-CBEBD6035694}"/>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615" name="avatar">
          <a:extLst>
            <a:ext uri="{FF2B5EF4-FFF2-40B4-BE49-F238E27FC236}">
              <a16:creationId xmlns:a16="http://schemas.microsoft.com/office/drawing/2014/main" id="{F9131FA8-5E7B-4AEE-8B3E-AA13FBC63159}"/>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616" name="avatar">
          <a:extLst>
            <a:ext uri="{FF2B5EF4-FFF2-40B4-BE49-F238E27FC236}">
              <a16:creationId xmlns:a16="http://schemas.microsoft.com/office/drawing/2014/main" id="{F4626123-9B73-41E6-B659-09940784930C}"/>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617" name="avatar">
          <a:extLst>
            <a:ext uri="{FF2B5EF4-FFF2-40B4-BE49-F238E27FC236}">
              <a16:creationId xmlns:a16="http://schemas.microsoft.com/office/drawing/2014/main" id="{0D1C3625-EC14-4FC4-993C-6117459AD231}"/>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18" name="avatar">
          <a:extLst>
            <a:ext uri="{FF2B5EF4-FFF2-40B4-BE49-F238E27FC236}">
              <a16:creationId xmlns:a16="http://schemas.microsoft.com/office/drawing/2014/main" id="{D25634B8-9EC0-4F91-AC65-FD60FAACF4A6}"/>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619" name="avatar">
          <a:extLst>
            <a:ext uri="{FF2B5EF4-FFF2-40B4-BE49-F238E27FC236}">
              <a16:creationId xmlns:a16="http://schemas.microsoft.com/office/drawing/2014/main" id="{46125A37-64F5-4B6E-B591-AA854C47828A}"/>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20" name="avatar">
          <a:extLst>
            <a:ext uri="{FF2B5EF4-FFF2-40B4-BE49-F238E27FC236}">
              <a16:creationId xmlns:a16="http://schemas.microsoft.com/office/drawing/2014/main" id="{00F688A5-C675-4C9E-81B3-A891B6A4D473}"/>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621" name="avatar">
          <a:extLst>
            <a:ext uri="{FF2B5EF4-FFF2-40B4-BE49-F238E27FC236}">
              <a16:creationId xmlns:a16="http://schemas.microsoft.com/office/drawing/2014/main" id="{88276259-6662-43B5-93C5-EAA8C3167EA9}"/>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22" name="avatar">
          <a:extLst>
            <a:ext uri="{FF2B5EF4-FFF2-40B4-BE49-F238E27FC236}">
              <a16:creationId xmlns:a16="http://schemas.microsoft.com/office/drawing/2014/main" id="{2F32ED04-8125-4489-B8EE-3E944603C727}"/>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623" name="avatar">
          <a:extLst>
            <a:ext uri="{FF2B5EF4-FFF2-40B4-BE49-F238E27FC236}">
              <a16:creationId xmlns:a16="http://schemas.microsoft.com/office/drawing/2014/main" id="{1B9F57A7-09F5-49D0-A068-B09AD452B521}"/>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624" name="avatar">
          <a:extLst>
            <a:ext uri="{FF2B5EF4-FFF2-40B4-BE49-F238E27FC236}">
              <a16:creationId xmlns:a16="http://schemas.microsoft.com/office/drawing/2014/main" id="{CA871EC3-C145-4860-B2E2-68B55A3C04D5}"/>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625" name="avatar">
          <a:extLst>
            <a:ext uri="{FF2B5EF4-FFF2-40B4-BE49-F238E27FC236}">
              <a16:creationId xmlns:a16="http://schemas.microsoft.com/office/drawing/2014/main" id="{BB159E04-E5AB-49F2-9DCB-B4212AE400C9}"/>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26" name="avatar">
          <a:extLst>
            <a:ext uri="{FF2B5EF4-FFF2-40B4-BE49-F238E27FC236}">
              <a16:creationId xmlns:a16="http://schemas.microsoft.com/office/drawing/2014/main" id="{C6D9D56B-5BA5-40D7-9884-9B4B549A60C2}"/>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627" name="avatar">
          <a:extLst>
            <a:ext uri="{FF2B5EF4-FFF2-40B4-BE49-F238E27FC236}">
              <a16:creationId xmlns:a16="http://schemas.microsoft.com/office/drawing/2014/main" id="{A6E5F6EF-9EBB-4B15-85D7-8C05FF5B0C48}"/>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28" name="avatar">
          <a:extLst>
            <a:ext uri="{FF2B5EF4-FFF2-40B4-BE49-F238E27FC236}">
              <a16:creationId xmlns:a16="http://schemas.microsoft.com/office/drawing/2014/main" id="{954C85C9-3AC3-40C8-9B1B-DD70A2668D84}"/>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629" name="avatar">
          <a:extLst>
            <a:ext uri="{FF2B5EF4-FFF2-40B4-BE49-F238E27FC236}">
              <a16:creationId xmlns:a16="http://schemas.microsoft.com/office/drawing/2014/main" id="{7714D074-EE8C-4190-A1A8-95409508ACA6}"/>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30" name="avatar">
          <a:extLst>
            <a:ext uri="{FF2B5EF4-FFF2-40B4-BE49-F238E27FC236}">
              <a16:creationId xmlns:a16="http://schemas.microsoft.com/office/drawing/2014/main" id="{F37F812A-677B-4E9A-979A-0C0C4208A0D0}"/>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631" name="avatar">
          <a:extLst>
            <a:ext uri="{FF2B5EF4-FFF2-40B4-BE49-F238E27FC236}">
              <a16:creationId xmlns:a16="http://schemas.microsoft.com/office/drawing/2014/main" id="{BFFC1E60-0030-4346-8D45-83A3D530DBA6}"/>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632" name="avatar">
          <a:extLst>
            <a:ext uri="{FF2B5EF4-FFF2-40B4-BE49-F238E27FC236}">
              <a16:creationId xmlns:a16="http://schemas.microsoft.com/office/drawing/2014/main" id="{029A92E2-5F68-40B6-B0E5-9B8668ABB230}"/>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633" name="avatar">
          <a:extLst>
            <a:ext uri="{FF2B5EF4-FFF2-40B4-BE49-F238E27FC236}">
              <a16:creationId xmlns:a16="http://schemas.microsoft.com/office/drawing/2014/main" id="{D248216C-88BD-4FB7-8F91-BB5A740E8278}"/>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34" name="avatar">
          <a:extLst>
            <a:ext uri="{FF2B5EF4-FFF2-40B4-BE49-F238E27FC236}">
              <a16:creationId xmlns:a16="http://schemas.microsoft.com/office/drawing/2014/main" id="{CB873D5E-2133-4E4D-AEC5-23A8DCD44DD0}"/>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635" name="avatar">
          <a:extLst>
            <a:ext uri="{FF2B5EF4-FFF2-40B4-BE49-F238E27FC236}">
              <a16:creationId xmlns:a16="http://schemas.microsoft.com/office/drawing/2014/main" id="{8A55F0CE-B870-4FD9-B1E3-DB2F965BEFF8}"/>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36" name="avatar">
          <a:extLst>
            <a:ext uri="{FF2B5EF4-FFF2-40B4-BE49-F238E27FC236}">
              <a16:creationId xmlns:a16="http://schemas.microsoft.com/office/drawing/2014/main" id="{5230EDE5-0CFA-49A2-BC52-77DE57A5F9E3}"/>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637" name="avatar">
          <a:extLst>
            <a:ext uri="{FF2B5EF4-FFF2-40B4-BE49-F238E27FC236}">
              <a16:creationId xmlns:a16="http://schemas.microsoft.com/office/drawing/2014/main" id="{5961BED1-79AE-4BE6-B008-25C73F1A59C2}"/>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38" name="avatar">
          <a:extLst>
            <a:ext uri="{FF2B5EF4-FFF2-40B4-BE49-F238E27FC236}">
              <a16:creationId xmlns:a16="http://schemas.microsoft.com/office/drawing/2014/main" id="{4E2882A9-3E8C-43CA-A1A7-F5770B07A8AF}"/>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639" name="avatar">
          <a:extLst>
            <a:ext uri="{FF2B5EF4-FFF2-40B4-BE49-F238E27FC236}">
              <a16:creationId xmlns:a16="http://schemas.microsoft.com/office/drawing/2014/main" id="{24E3D96C-525F-43A3-BE2D-ECE45290AE5D}"/>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640" name="avatar">
          <a:extLst>
            <a:ext uri="{FF2B5EF4-FFF2-40B4-BE49-F238E27FC236}">
              <a16:creationId xmlns:a16="http://schemas.microsoft.com/office/drawing/2014/main" id="{079A4493-C76D-4E4B-A6CD-62E04C47D03E}"/>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641" name="avatar">
          <a:extLst>
            <a:ext uri="{FF2B5EF4-FFF2-40B4-BE49-F238E27FC236}">
              <a16:creationId xmlns:a16="http://schemas.microsoft.com/office/drawing/2014/main" id="{2FAC389E-542B-4BB2-8CF8-AB49418B9276}"/>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42" name="avatar">
          <a:extLst>
            <a:ext uri="{FF2B5EF4-FFF2-40B4-BE49-F238E27FC236}">
              <a16:creationId xmlns:a16="http://schemas.microsoft.com/office/drawing/2014/main" id="{5CF688F2-A04E-4E53-AA92-D439709DC5DC}"/>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643" name="avatar">
          <a:extLst>
            <a:ext uri="{FF2B5EF4-FFF2-40B4-BE49-F238E27FC236}">
              <a16:creationId xmlns:a16="http://schemas.microsoft.com/office/drawing/2014/main" id="{A58F7E31-709F-4365-A691-B6662078A83D}"/>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44" name="avatar">
          <a:extLst>
            <a:ext uri="{FF2B5EF4-FFF2-40B4-BE49-F238E27FC236}">
              <a16:creationId xmlns:a16="http://schemas.microsoft.com/office/drawing/2014/main" id="{9AE7D353-A066-44EF-84B3-DD9FBB5241E9}"/>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645" name="avatar">
          <a:extLst>
            <a:ext uri="{FF2B5EF4-FFF2-40B4-BE49-F238E27FC236}">
              <a16:creationId xmlns:a16="http://schemas.microsoft.com/office/drawing/2014/main" id="{3ED2B79A-6FA1-4D83-A748-CC7DE6FCF649}"/>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46" name="avatar">
          <a:extLst>
            <a:ext uri="{FF2B5EF4-FFF2-40B4-BE49-F238E27FC236}">
              <a16:creationId xmlns:a16="http://schemas.microsoft.com/office/drawing/2014/main" id="{EADDDB83-A905-4510-A6C3-CC3E4BC6D0F6}"/>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647" name="avatar">
          <a:extLst>
            <a:ext uri="{FF2B5EF4-FFF2-40B4-BE49-F238E27FC236}">
              <a16:creationId xmlns:a16="http://schemas.microsoft.com/office/drawing/2014/main" id="{68180115-5571-4F22-90A5-2EA128971139}"/>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648" name="avatar">
          <a:extLst>
            <a:ext uri="{FF2B5EF4-FFF2-40B4-BE49-F238E27FC236}">
              <a16:creationId xmlns:a16="http://schemas.microsoft.com/office/drawing/2014/main" id="{51D09B8A-65C2-40A2-B96C-CD0DFA4A7A2C}"/>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649" name="avatar">
          <a:extLst>
            <a:ext uri="{FF2B5EF4-FFF2-40B4-BE49-F238E27FC236}">
              <a16:creationId xmlns:a16="http://schemas.microsoft.com/office/drawing/2014/main" id="{C8CAD976-4033-4DB9-B200-712003122E4D}"/>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50" name="avatar">
          <a:extLst>
            <a:ext uri="{FF2B5EF4-FFF2-40B4-BE49-F238E27FC236}">
              <a16:creationId xmlns:a16="http://schemas.microsoft.com/office/drawing/2014/main" id="{7788F1BF-0ED1-4621-91EF-A347BF05EB52}"/>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651" name="avatar">
          <a:extLst>
            <a:ext uri="{FF2B5EF4-FFF2-40B4-BE49-F238E27FC236}">
              <a16:creationId xmlns:a16="http://schemas.microsoft.com/office/drawing/2014/main" id="{096407AC-CB1B-4EA5-B6A8-C0628E99DF25}"/>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52" name="avatar">
          <a:extLst>
            <a:ext uri="{FF2B5EF4-FFF2-40B4-BE49-F238E27FC236}">
              <a16:creationId xmlns:a16="http://schemas.microsoft.com/office/drawing/2014/main" id="{EB5BE305-7974-4F6E-82C6-106A03FC1E3F}"/>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653" name="avatar">
          <a:extLst>
            <a:ext uri="{FF2B5EF4-FFF2-40B4-BE49-F238E27FC236}">
              <a16:creationId xmlns:a16="http://schemas.microsoft.com/office/drawing/2014/main" id="{6B06744D-6C2C-41D1-9B41-63CA4FFCA828}"/>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54" name="avatar">
          <a:extLst>
            <a:ext uri="{FF2B5EF4-FFF2-40B4-BE49-F238E27FC236}">
              <a16:creationId xmlns:a16="http://schemas.microsoft.com/office/drawing/2014/main" id="{B7ADC750-E5D2-4A28-B024-DDB34AC722D4}"/>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655" name="avatar">
          <a:extLst>
            <a:ext uri="{FF2B5EF4-FFF2-40B4-BE49-F238E27FC236}">
              <a16:creationId xmlns:a16="http://schemas.microsoft.com/office/drawing/2014/main" id="{71C962B4-D939-4D16-860F-1456DD518C2D}"/>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656" name="avatar">
          <a:extLst>
            <a:ext uri="{FF2B5EF4-FFF2-40B4-BE49-F238E27FC236}">
              <a16:creationId xmlns:a16="http://schemas.microsoft.com/office/drawing/2014/main" id="{9E4F0817-7F62-4C4C-80D4-0F0C5C7E02C9}"/>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657" name="avatar">
          <a:extLst>
            <a:ext uri="{FF2B5EF4-FFF2-40B4-BE49-F238E27FC236}">
              <a16:creationId xmlns:a16="http://schemas.microsoft.com/office/drawing/2014/main" id="{5634E665-E375-4F18-B714-AE331812A449}"/>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58" name="avatar">
          <a:extLst>
            <a:ext uri="{FF2B5EF4-FFF2-40B4-BE49-F238E27FC236}">
              <a16:creationId xmlns:a16="http://schemas.microsoft.com/office/drawing/2014/main" id="{FAC15B17-4740-4601-9DF5-191792FE954C}"/>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659" name="avatar">
          <a:extLst>
            <a:ext uri="{FF2B5EF4-FFF2-40B4-BE49-F238E27FC236}">
              <a16:creationId xmlns:a16="http://schemas.microsoft.com/office/drawing/2014/main" id="{C21DE245-928F-4956-BE28-5194CF653241}"/>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60" name="avatar">
          <a:extLst>
            <a:ext uri="{FF2B5EF4-FFF2-40B4-BE49-F238E27FC236}">
              <a16:creationId xmlns:a16="http://schemas.microsoft.com/office/drawing/2014/main" id="{55A127AC-A445-442F-8AAA-56CCFF857BAE}"/>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661" name="avatar">
          <a:extLst>
            <a:ext uri="{FF2B5EF4-FFF2-40B4-BE49-F238E27FC236}">
              <a16:creationId xmlns:a16="http://schemas.microsoft.com/office/drawing/2014/main" id="{94313857-4414-4070-9766-142188EF82DA}"/>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62" name="avatar">
          <a:extLst>
            <a:ext uri="{FF2B5EF4-FFF2-40B4-BE49-F238E27FC236}">
              <a16:creationId xmlns:a16="http://schemas.microsoft.com/office/drawing/2014/main" id="{621ED562-81AE-4901-BD24-82BA812BC096}"/>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663" name="avatar">
          <a:extLst>
            <a:ext uri="{FF2B5EF4-FFF2-40B4-BE49-F238E27FC236}">
              <a16:creationId xmlns:a16="http://schemas.microsoft.com/office/drawing/2014/main" id="{2ECAC385-A919-4AAC-B197-FA785F2A1D5C}"/>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664" name="avatar">
          <a:extLst>
            <a:ext uri="{FF2B5EF4-FFF2-40B4-BE49-F238E27FC236}">
              <a16:creationId xmlns:a16="http://schemas.microsoft.com/office/drawing/2014/main" id="{8258665F-7F4C-472C-9CCE-7785D5FEB3D7}"/>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665" name="avatar">
          <a:extLst>
            <a:ext uri="{FF2B5EF4-FFF2-40B4-BE49-F238E27FC236}">
              <a16:creationId xmlns:a16="http://schemas.microsoft.com/office/drawing/2014/main" id="{DD9CE004-4A02-48A5-82BD-19E742D13944}"/>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66" name="avatar">
          <a:extLst>
            <a:ext uri="{FF2B5EF4-FFF2-40B4-BE49-F238E27FC236}">
              <a16:creationId xmlns:a16="http://schemas.microsoft.com/office/drawing/2014/main" id="{AAD36514-1C2F-4E93-ABCD-6BC403D14CBA}"/>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667" name="avatar">
          <a:extLst>
            <a:ext uri="{FF2B5EF4-FFF2-40B4-BE49-F238E27FC236}">
              <a16:creationId xmlns:a16="http://schemas.microsoft.com/office/drawing/2014/main" id="{A3EC2A95-AD31-4327-BC1A-8FED8D507BE9}"/>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68" name="avatar">
          <a:extLst>
            <a:ext uri="{FF2B5EF4-FFF2-40B4-BE49-F238E27FC236}">
              <a16:creationId xmlns:a16="http://schemas.microsoft.com/office/drawing/2014/main" id="{4A32B2E7-E8BA-4D30-9EFD-B0FEAD3F305E}"/>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669" name="avatar">
          <a:extLst>
            <a:ext uri="{FF2B5EF4-FFF2-40B4-BE49-F238E27FC236}">
              <a16:creationId xmlns:a16="http://schemas.microsoft.com/office/drawing/2014/main" id="{DD6C3319-6FDE-40FD-8F45-7FD5E053D3D2}"/>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70" name="avatar">
          <a:extLst>
            <a:ext uri="{FF2B5EF4-FFF2-40B4-BE49-F238E27FC236}">
              <a16:creationId xmlns:a16="http://schemas.microsoft.com/office/drawing/2014/main" id="{B8F934E2-60C7-4418-983E-DEBB8B374107}"/>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671" name="avatar">
          <a:extLst>
            <a:ext uri="{FF2B5EF4-FFF2-40B4-BE49-F238E27FC236}">
              <a16:creationId xmlns:a16="http://schemas.microsoft.com/office/drawing/2014/main" id="{4C2B014D-AF41-4CC2-83A7-19913EF3E832}"/>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672" name="avatar">
          <a:extLst>
            <a:ext uri="{FF2B5EF4-FFF2-40B4-BE49-F238E27FC236}">
              <a16:creationId xmlns:a16="http://schemas.microsoft.com/office/drawing/2014/main" id="{90EC2DE4-EEE2-41C2-A68E-C0ED06379665}"/>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673" name="avatar">
          <a:extLst>
            <a:ext uri="{FF2B5EF4-FFF2-40B4-BE49-F238E27FC236}">
              <a16:creationId xmlns:a16="http://schemas.microsoft.com/office/drawing/2014/main" id="{E4EBC045-CA91-4A44-AC4E-F37F2DB8DE71}"/>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74" name="avatar">
          <a:extLst>
            <a:ext uri="{FF2B5EF4-FFF2-40B4-BE49-F238E27FC236}">
              <a16:creationId xmlns:a16="http://schemas.microsoft.com/office/drawing/2014/main" id="{AC112959-1AAB-4262-A86F-4CCC83626733}"/>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675" name="avatar">
          <a:extLst>
            <a:ext uri="{FF2B5EF4-FFF2-40B4-BE49-F238E27FC236}">
              <a16:creationId xmlns:a16="http://schemas.microsoft.com/office/drawing/2014/main" id="{9B04DCA2-8ECF-4D03-B920-08696355AD71}"/>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76" name="avatar">
          <a:extLst>
            <a:ext uri="{FF2B5EF4-FFF2-40B4-BE49-F238E27FC236}">
              <a16:creationId xmlns:a16="http://schemas.microsoft.com/office/drawing/2014/main" id="{EFB91438-69DE-42BC-990D-3BEF4F34F8CE}"/>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677" name="avatar">
          <a:extLst>
            <a:ext uri="{FF2B5EF4-FFF2-40B4-BE49-F238E27FC236}">
              <a16:creationId xmlns:a16="http://schemas.microsoft.com/office/drawing/2014/main" id="{A4FC0AC0-708B-41FA-BF61-43B174E9AD5D}"/>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78" name="avatar">
          <a:extLst>
            <a:ext uri="{FF2B5EF4-FFF2-40B4-BE49-F238E27FC236}">
              <a16:creationId xmlns:a16="http://schemas.microsoft.com/office/drawing/2014/main" id="{EEEFF8BC-BC99-4151-930A-7F7B82048895}"/>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679" name="avatar">
          <a:extLst>
            <a:ext uri="{FF2B5EF4-FFF2-40B4-BE49-F238E27FC236}">
              <a16:creationId xmlns:a16="http://schemas.microsoft.com/office/drawing/2014/main" id="{6CE88E23-97C1-4488-A2D9-5BD1D351D0AF}"/>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680" name="avatar">
          <a:extLst>
            <a:ext uri="{FF2B5EF4-FFF2-40B4-BE49-F238E27FC236}">
              <a16:creationId xmlns:a16="http://schemas.microsoft.com/office/drawing/2014/main" id="{5F6C0FF8-CEFA-47BE-8EA9-DB3041CB1F57}"/>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681" name="avatar">
          <a:extLst>
            <a:ext uri="{FF2B5EF4-FFF2-40B4-BE49-F238E27FC236}">
              <a16:creationId xmlns:a16="http://schemas.microsoft.com/office/drawing/2014/main" id="{8946A67E-A73C-44FF-95B1-B3B1DD27CE79}"/>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82" name="avatar">
          <a:extLst>
            <a:ext uri="{FF2B5EF4-FFF2-40B4-BE49-F238E27FC236}">
              <a16:creationId xmlns:a16="http://schemas.microsoft.com/office/drawing/2014/main" id="{10403118-773E-42E0-BC46-A12A9C0D7423}"/>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683" name="avatar">
          <a:extLst>
            <a:ext uri="{FF2B5EF4-FFF2-40B4-BE49-F238E27FC236}">
              <a16:creationId xmlns:a16="http://schemas.microsoft.com/office/drawing/2014/main" id="{A05ABBC5-941B-4D72-9650-30CE731AB702}"/>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84" name="avatar">
          <a:extLst>
            <a:ext uri="{FF2B5EF4-FFF2-40B4-BE49-F238E27FC236}">
              <a16:creationId xmlns:a16="http://schemas.microsoft.com/office/drawing/2014/main" id="{E9A1598B-2BCB-47FA-821E-68D5C8E9A0EA}"/>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685" name="avatar">
          <a:extLst>
            <a:ext uri="{FF2B5EF4-FFF2-40B4-BE49-F238E27FC236}">
              <a16:creationId xmlns:a16="http://schemas.microsoft.com/office/drawing/2014/main" id="{2CBD231D-DD94-4814-9266-6B530D67A469}"/>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86" name="avatar">
          <a:extLst>
            <a:ext uri="{FF2B5EF4-FFF2-40B4-BE49-F238E27FC236}">
              <a16:creationId xmlns:a16="http://schemas.microsoft.com/office/drawing/2014/main" id="{5CCC2CBD-245F-43D3-9F03-AE05E0E9C6A2}"/>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687" name="avatar">
          <a:extLst>
            <a:ext uri="{FF2B5EF4-FFF2-40B4-BE49-F238E27FC236}">
              <a16:creationId xmlns:a16="http://schemas.microsoft.com/office/drawing/2014/main" id="{F3F69FC8-398C-46A5-8CDF-AC6744914A0A}"/>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688" name="avatar">
          <a:extLst>
            <a:ext uri="{FF2B5EF4-FFF2-40B4-BE49-F238E27FC236}">
              <a16:creationId xmlns:a16="http://schemas.microsoft.com/office/drawing/2014/main" id="{F5F63444-7090-482A-A603-4BF2E573BB81}"/>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689" name="avatar">
          <a:extLst>
            <a:ext uri="{FF2B5EF4-FFF2-40B4-BE49-F238E27FC236}">
              <a16:creationId xmlns:a16="http://schemas.microsoft.com/office/drawing/2014/main" id="{4073F449-7C86-4F20-AAE5-245293814968}"/>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90" name="avatar">
          <a:extLst>
            <a:ext uri="{FF2B5EF4-FFF2-40B4-BE49-F238E27FC236}">
              <a16:creationId xmlns:a16="http://schemas.microsoft.com/office/drawing/2014/main" id="{1B2027FB-5661-429C-976D-6EB6AF5CC917}"/>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691" name="avatar">
          <a:extLst>
            <a:ext uri="{FF2B5EF4-FFF2-40B4-BE49-F238E27FC236}">
              <a16:creationId xmlns:a16="http://schemas.microsoft.com/office/drawing/2014/main" id="{361766E1-0F91-4DE3-8B72-8B75AB0038C1}"/>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92" name="avatar">
          <a:extLst>
            <a:ext uri="{FF2B5EF4-FFF2-40B4-BE49-F238E27FC236}">
              <a16:creationId xmlns:a16="http://schemas.microsoft.com/office/drawing/2014/main" id="{D8C92960-1592-4467-8CF5-DF43381C9C5F}"/>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693" name="avatar">
          <a:extLst>
            <a:ext uri="{FF2B5EF4-FFF2-40B4-BE49-F238E27FC236}">
              <a16:creationId xmlns:a16="http://schemas.microsoft.com/office/drawing/2014/main" id="{E202D51C-4BB4-4B4C-9630-AA9551F5638F}"/>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94" name="avatar">
          <a:extLst>
            <a:ext uri="{FF2B5EF4-FFF2-40B4-BE49-F238E27FC236}">
              <a16:creationId xmlns:a16="http://schemas.microsoft.com/office/drawing/2014/main" id="{7F872347-F72E-4A3B-9C64-5F2B27237066}"/>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695" name="avatar">
          <a:extLst>
            <a:ext uri="{FF2B5EF4-FFF2-40B4-BE49-F238E27FC236}">
              <a16:creationId xmlns:a16="http://schemas.microsoft.com/office/drawing/2014/main" id="{7B95A986-F5C8-4569-9820-7B5ACE3AC78A}"/>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696" name="avatar">
          <a:extLst>
            <a:ext uri="{FF2B5EF4-FFF2-40B4-BE49-F238E27FC236}">
              <a16:creationId xmlns:a16="http://schemas.microsoft.com/office/drawing/2014/main" id="{E976011F-A880-4A8D-8AEC-A41F2DCA3CD7}"/>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697" name="avatar">
          <a:extLst>
            <a:ext uri="{FF2B5EF4-FFF2-40B4-BE49-F238E27FC236}">
              <a16:creationId xmlns:a16="http://schemas.microsoft.com/office/drawing/2014/main" id="{689982D0-8935-4715-8F20-8CC78164F641}"/>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98" name="avatar">
          <a:extLst>
            <a:ext uri="{FF2B5EF4-FFF2-40B4-BE49-F238E27FC236}">
              <a16:creationId xmlns:a16="http://schemas.microsoft.com/office/drawing/2014/main" id="{3CFD6614-7957-44CC-BC39-D8349DCFD3F6}"/>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699" name="avatar">
          <a:extLst>
            <a:ext uri="{FF2B5EF4-FFF2-40B4-BE49-F238E27FC236}">
              <a16:creationId xmlns:a16="http://schemas.microsoft.com/office/drawing/2014/main" id="{A9D8934D-2EFE-4119-BD86-CC310CB1A0D7}"/>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00" name="avatar">
          <a:extLst>
            <a:ext uri="{FF2B5EF4-FFF2-40B4-BE49-F238E27FC236}">
              <a16:creationId xmlns:a16="http://schemas.microsoft.com/office/drawing/2014/main" id="{F4EE74DD-EB9F-453F-96FF-F89A73E50097}"/>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83528"/>
    <xdr:sp macro="" textlink="">
      <xdr:nvSpPr>
        <xdr:cNvPr id="70701" name="avatar">
          <a:extLst>
            <a:ext uri="{FF2B5EF4-FFF2-40B4-BE49-F238E27FC236}">
              <a16:creationId xmlns:a16="http://schemas.microsoft.com/office/drawing/2014/main" id="{777F754F-4AFB-43D4-86FC-7793EB0D0F4B}"/>
            </a:ext>
          </a:extLst>
        </xdr:cNvPr>
        <xdr:cNvSpPr>
          <a:spLocks noChangeAspect="1" noChangeArrowheads="1"/>
        </xdr:cNvSpPr>
      </xdr:nvSpPr>
      <xdr:spPr bwMode="auto">
        <a:xfrm>
          <a:off x="4476750" y="1162050"/>
          <a:ext cx="304800" cy="28352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2892"/>
    <xdr:sp macro="" textlink="">
      <xdr:nvSpPr>
        <xdr:cNvPr id="70702" name="avatar">
          <a:extLst>
            <a:ext uri="{FF2B5EF4-FFF2-40B4-BE49-F238E27FC236}">
              <a16:creationId xmlns:a16="http://schemas.microsoft.com/office/drawing/2014/main" id="{A25F0669-E054-4C31-AFD3-5A8C9F7EB032}"/>
            </a:ext>
          </a:extLst>
        </xdr:cNvPr>
        <xdr:cNvSpPr>
          <a:spLocks noChangeAspect="1" noChangeArrowheads="1"/>
        </xdr:cNvSpPr>
      </xdr:nvSpPr>
      <xdr:spPr bwMode="auto">
        <a:xfrm>
          <a:off x="0" y="1162050"/>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03" name="avatar">
          <a:extLst>
            <a:ext uri="{FF2B5EF4-FFF2-40B4-BE49-F238E27FC236}">
              <a16:creationId xmlns:a16="http://schemas.microsoft.com/office/drawing/2014/main" id="{FE57FF91-7F2B-4D19-9886-0D188D5D89EA}"/>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82892"/>
    <xdr:sp macro="" textlink="">
      <xdr:nvSpPr>
        <xdr:cNvPr id="70704" name="avatar">
          <a:extLst>
            <a:ext uri="{FF2B5EF4-FFF2-40B4-BE49-F238E27FC236}">
              <a16:creationId xmlns:a16="http://schemas.microsoft.com/office/drawing/2014/main" id="{4622F8BA-F523-4E78-8B26-BADFB4AC9044}"/>
            </a:ext>
          </a:extLst>
        </xdr:cNvPr>
        <xdr:cNvSpPr>
          <a:spLocks noChangeAspect="1" noChangeArrowheads="1"/>
        </xdr:cNvSpPr>
      </xdr:nvSpPr>
      <xdr:spPr bwMode="auto">
        <a:xfrm>
          <a:off x="4476750" y="1162050"/>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2892"/>
    <xdr:sp macro="" textlink="">
      <xdr:nvSpPr>
        <xdr:cNvPr id="70705" name="avatar">
          <a:extLst>
            <a:ext uri="{FF2B5EF4-FFF2-40B4-BE49-F238E27FC236}">
              <a16:creationId xmlns:a16="http://schemas.microsoft.com/office/drawing/2014/main" id="{D93EA1B4-AF41-4392-BFAD-03CDC7830553}"/>
            </a:ext>
          </a:extLst>
        </xdr:cNvPr>
        <xdr:cNvSpPr>
          <a:spLocks noChangeAspect="1" noChangeArrowheads="1"/>
        </xdr:cNvSpPr>
      </xdr:nvSpPr>
      <xdr:spPr bwMode="auto">
        <a:xfrm>
          <a:off x="0" y="1162050"/>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5274"/>
    <xdr:sp macro="" textlink="">
      <xdr:nvSpPr>
        <xdr:cNvPr id="70706" name="avatar">
          <a:extLst>
            <a:ext uri="{FF2B5EF4-FFF2-40B4-BE49-F238E27FC236}">
              <a16:creationId xmlns:a16="http://schemas.microsoft.com/office/drawing/2014/main" id="{EA548535-9414-40E3-9E00-DC97758A3E7B}"/>
            </a:ext>
          </a:extLst>
        </xdr:cNvPr>
        <xdr:cNvSpPr>
          <a:spLocks noChangeAspect="1" noChangeArrowheads="1"/>
        </xdr:cNvSpPr>
      </xdr:nvSpPr>
      <xdr:spPr bwMode="auto">
        <a:xfrm>
          <a:off x="447675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707" name="avatar">
          <a:extLst>
            <a:ext uri="{FF2B5EF4-FFF2-40B4-BE49-F238E27FC236}">
              <a16:creationId xmlns:a16="http://schemas.microsoft.com/office/drawing/2014/main" id="{E13A749E-D6A1-4156-A282-8AAF0890E373}"/>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83556"/>
    <xdr:sp macro="" textlink="">
      <xdr:nvSpPr>
        <xdr:cNvPr id="70708" name="avatar">
          <a:extLst>
            <a:ext uri="{FF2B5EF4-FFF2-40B4-BE49-F238E27FC236}">
              <a16:creationId xmlns:a16="http://schemas.microsoft.com/office/drawing/2014/main" id="{BCA47D01-ABFD-44F7-B441-8963288C2C6B}"/>
            </a:ext>
          </a:extLst>
        </xdr:cNvPr>
        <xdr:cNvSpPr>
          <a:spLocks noChangeAspect="1" noChangeArrowheads="1"/>
        </xdr:cNvSpPr>
      </xdr:nvSpPr>
      <xdr:spPr bwMode="auto">
        <a:xfrm>
          <a:off x="4476750" y="1162050"/>
          <a:ext cx="304800" cy="28355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2892"/>
    <xdr:sp macro="" textlink="">
      <xdr:nvSpPr>
        <xdr:cNvPr id="70709" name="avatar">
          <a:extLst>
            <a:ext uri="{FF2B5EF4-FFF2-40B4-BE49-F238E27FC236}">
              <a16:creationId xmlns:a16="http://schemas.microsoft.com/office/drawing/2014/main" id="{ED426133-B4B1-41CA-98AC-69FC2BE25FA9}"/>
            </a:ext>
          </a:extLst>
        </xdr:cNvPr>
        <xdr:cNvSpPr>
          <a:spLocks noChangeAspect="1" noChangeArrowheads="1"/>
        </xdr:cNvSpPr>
      </xdr:nvSpPr>
      <xdr:spPr bwMode="auto">
        <a:xfrm>
          <a:off x="0" y="1162050"/>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10" name="avatar">
          <a:extLst>
            <a:ext uri="{FF2B5EF4-FFF2-40B4-BE49-F238E27FC236}">
              <a16:creationId xmlns:a16="http://schemas.microsoft.com/office/drawing/2014/main" id="{BEF6AA1C-99E4-4C64-AF64-03ADF89EEBDC}"/>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07051"/>
    <xdr:sp macro="" textlink="">
      <xdr:nvSpPr>
        <xdr:cNvPr id="70711" name="avatar">
          <a:extLst>
            <a:ext uri="{FF2B5EF4-FFF2-40B4-BE49-F238E27FC236}">
              <a16:creationId xmlns:a16="http://schemas.microsoft.com/office/drawing/2014/main" id="{D2A2960D-F207-43DA-BF39-5D26B3B5EC0B}"/>
            </a:ext>
          </a:extLst>
        </xdr:cNvPr>
        <xdr:cNvSpPr>
          <a:spLocks noChangeAspect="1" noChangeArrowheads="1"/>
        </xdr:cNvSpPr>
      </xdr:nvSpPr>
      <xdr:spPr bwMode="auto">
        <a:xfrm>
          <a:off x="4476750" y="1162050"/>
          <a:ext cx="304800" cy="30705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4162"/>
    <xdr:sp macro="" textlink="">
      <xdr:nvSpPr>
        <xdr:cNvPr id="70712" name="avatar">
          <a:extLst>
            <a:ext uri="{FF2B5EF4-FFF2-40B4-BE49-F238E27FC236}">
              <a16:creationId xmlns:a16="http://schemas.microsoft.com/office/drawing/2014/main" id="{30FAB55C-DAB2-4FE4-9AF2-33533068D5E5}"/>
            </a:ext>
          </a:extLst>
        </xdr:cNvPr>
        <xdr:cNvSpPr>
          <a:spLocks noChangeAspect="1" noChangeArrowheads="1"/>
        </xdr:cNvSpPr>
      </xdr:nvSpPr>
      <xdr:spPr bwMode="auto">
        <a:xfrm>
          <a:off x="0" y="1162050"/>
          <a:ext cx="304800" cy="28416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13" name="avatar">
          <a:extLst>
            <a:ext uri="{FF2B5EF4-FFF2-40B4-BE49-F238E27FC236}">
              <a16:creationId xmlns:a16="http://schemas.microsoft.com/office/drawing/2014/main" id="{BCAAA3E5-25C9-4C26-8B42-2D88FB888C8F}"/>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11150"/>
    <xdr:sp macro="" textlink="">
      <xdr:nvSpPr>
        <xdr:cNvPr id="70714" name="avatar">
          <a:extLst>
            <a:ext uri="{FF2B5EF4-FFF2-40B4-BE49-F238E27FC236}">
              <a16:creationId xmlns:a16="http://schemas.microsoft.com/office/drawing/2014/main" id="{54C186E6-A559-4805-8788-2F63B5575BFC}"/>
            </a:ext>
          </a:extLst>
        </xdr:cNvPr>
        <xdr:cNvSpPr>
          <a:spLocks noChangeAspect="1" noChangeArrowheads="1"/>
        </xdr:cNvSpPr>
      </xdr:nvSpPr>
      <xdr:spPr bwMode="auto">
        <a:xfrm>
          <a:off x="4476750" y="116205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6704"/>
    <xdr:sp macro="" textlink="">
      <xdr:nvSpPr>
        <xdr:cNvPr id="70715" name="avatar">
          <a:extLst>
            <a:ext uri="{FF2B5EF4-FFF2-40B4-BE49-F238E27FC236}">
              <a16:creationId xmlns:a16="http://schemas.microsoft.com/office/drawing/2014/main" id="{7A18160E-8199-4A3A-B33B-E58E6A7F445D}"/>
            </a:ext>
          </a:extLst>
        </xdr:cNvPr>
        <xdr:cNvSpPr>
          <a:spLocks noChangeAspect="1" noChangeArrowheads="1"/>
        </xdr:cNvSpPr>
      </xdr:nvSpPr>
      <xdr:spPr bwMode="auto">
        <a:xfrm>
          <a:off x="0" y="1162050"/>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16" name="avatar">
          <a:extLst>
            <a:ext uri="{FF2B5EF4-FFF2-40B4-BE49-F238E27FC236}">
              <a16:creationId xmlns:a16="http://schemas.microsoft.com/office/drawing/2014/main" id="{29CC9A58-8975-4C74-BA36-25D6AEE4611F}"/>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07974"/>
    <xdr:sp macro="" textlink="">
      <xdr:nvSpPr>
        <xdr:cNvPr id="70717" name="avatar">
          <a:extLst>
            <a:ext uri="{FF2B5EF4-FFF2-40B4-BE49-F238E27FC236}">
              <a16:creationId xmlns:a16="http://schemas.microsoft.com/office/drawing/2014/main" id="{3BC923CC-D5E0-4016-8F83-A7D6939D4BD3}"/>
            </a:ext>
          </a:extLst>
        </xdr:cNvPr>
        <xdr:cNvSpPr>
          <a:spLocks noChangeAspect="1" noChangeArrowheads="1"/>
        </xdr:cNvSpPr>
      </xdr:nvSpPr>
      <xdr:spPr bwMode="auto">
        <a:xfrm>
          <a:off x="4476750" y="1162050"/>
          <a:ext cx="304800" cy="3079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7974"/>
    <xdr:sp macro="" textlink="">
      <xdr:nvSpPr>
        <xdr:cNvPr id="70718" name="avatar">
          <a:extLst>
            <a:ext uri="{FF2B5EF4-FFF2-40B4-BE49-F238E27FC236}">
              <a16:creationId xmlns:a16="http://schemas.microsoft.com/office/drawing/2014/main" id="{890BC1BB-D080-4DDF-80AC-1AAE8A5DFFE1}"/>
            </a:ext>
          </a:extLst>
        </xdr:cNvPr>
        <xdr:cNvSpPr>
          <a:spLocks noChangeAspect="1" noChangeArrowheads="1"/>
        </xdr:cNvSpPr>
      </xdr:nvSpPr>
      <xdr:spPr bwMode="auto">
        <a:xfrm>
          <a:off x="0" y="1162050"/>
          <a:ext cx="304800" cy="3079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5274"/>
    <xdr:sp macro="" textlink="">
      <xdr:nvSpPr>
        <xdr:cNvPr id="70719" name="avatar">
          <a:extLst>
            <a:ext uri="{FF2B5EF4-FFF2-40B4-BE49-F238E27FC236}">
              <a16:creationId xmlns:a16="http://schemas.microsoft.com/office/drawing/2014/main" id="{5D71AC2B-B142-4D8B-92C9-9FAF3495D0FB}"/>
            </a:ext>
          </a:extLst>
        </xdr:cNvPr>
        <xdr:cNvSpPr>
          <a:spLocks noChangeAspect="1" noChangeArrowheads="1"/>
        </xdr:cNvSpPr>
      </xdr:nvSpPr>
      <xdr:spPr bwMode="auto">
        <a:xfrm>
          <a:off x="447675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720" name="avatar">
          <a:extLst>
            <a:ext uri="{FF2B5EF4-FFF2-40B4-BE49-F238E27FC236}">
              <a16:creationId xmlns:a16="http://schemas.microsoft.com/office/drawing/2014/main" id="{500213A6-645B-4524-90B0-69DD1147AFE3}"/>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13718"/>
    <xdr:sp macro="" textlink="">
      <xdr:nvSpPr>
        <xdr:cNvPr id="70721" name="avatar">
          <a:extLst>
            <a:ext uri="{FF2B5EF4-FFF2-40B4-BE49-F238E27FC236}">
              <a16:creationId xmlns:a16="http://schemas.microsoft.com/office/drawing/2014/main" id="{B157FB49-F156-479B-BB08-78F79ADC5C32}"/>
            </a:ext>
          </a:extLst>
        </xdr:cNvPr>
        <xdr:cNvSpPr>
          <a:spLocks noChangeAspect="1" noChangeArrowheads="1"/>
        </xdr:cNvSpPr>
      </xdr:nvSpPr>
      <xdr:spPr bwMode="auto">
        <a:xfrm>
          <a:off x="4476750" y="1162050"/>
          <a:ext cx="304800" cy="31371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6704"/>
    <xdr:sp macro="" textlink="">
      <xdr:nvSpPr>
        <xdr:cNvPr id="70722" name="avatar">
          <a:extLst>
            <a:ext uri="{FF2B5EF4-FFF2-40B4-BE49-F238E27FC236}">
              <a16:creationId xmlns:a16="http://schemas.microsoft.com/office/drawing/2014/main" id="{4A5DB88E-FE65-4D4B-A0FE-8AFF16FF37D0}"/>
            </a:ext>
          </a:extLst>
        </xdr:cNvPr>
        <xdr:cNvSpPr>
          <a:spLocks noChangeAspect="1" noChangeArrowheads="1"/>
        </xdr:cNvSpPr>
      </xdr:nvSpPr>
      <xdr:spPr bwMode="auto">
        <a:xfrm>
          <a:off x="0" y="1162050"/>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23" name="avatar">
          <a:extLst>
            <a:ext uri="{FF2B5EF4-FFF2-40B4-BE49-F238E27FC236}">
              <a16:creationId xmlns:a16="http://schemas.microsoft.com/office/drawing/2014/main" id="{EDE4B3B3-BB6D-44A2-AA16-7B7AE6469A5C}"/>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23850"/>
    <xdr:sp macro="" textlink="">
      <xdr:nvSpPr>
        <xdr:cNvPr id="70724" name="avatar">
          <a:extLst>
            <a:ext uri="{FF2B5EF4-FFF2-40B4-BE49-F238E27FC236}">
              <a16:creationId xmlns:a16="http://schemas.microsoft.com/office/drawing/2014/main" id="{0E4F9F89-761B-4886-B3A7-002667F97B7A}"/>
            </a:ext>
          </a:extLst>
        </xdr:cNvPr>
        <xdr:cNvSpPr>
          <a:spLocks noChangeAspect="1" noChangeArrowheads="1"/>
        </xdr:cNvSpPr>
      </xdr:nvSpPr>
      <xdr:spPr bwMode="auto">
        <a:xfrm>
          <a:off x="4476750" y="1162050"/>
          <a:ext cx="304800" cy="3238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6704"/>
    <xdr:sp macro="" textlink="">
      <xdr:nvSpPr>
        <xdr:cNvPr id="70725" name="avatar">
          <a:extLst>
            <a:ext uri="{FF2B5EF4-FFF2-40B4-BE49-F238E27FC236}">
              <a16:creationId xmlns:a16="http://schemas.microsoft.com/office/drawing/2014/main" id="{BAF965E1-0E4D-4752-BD81-1AA29EF93CC2}"/>
            </a:ext>
          </a:extLst>
        </xdr:cNvPr>
        <xdr:cNvSpPr>
          <a:spLocks noChangeAspect="1" noChangeArrowheads="1"/>
        </xdr:cNvSpPr>
      </xdr:nvSpPr>
      <xdr:spPr bwMode="auto">
        <a:xfrm>
          <a:off x="0" y="1162050"/>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26" name="avatar">
          <a:extLst>
            <a:ext uri="{FF2B5EF4-FFF2-40B4-BE49-F238E27FC236}">
              <a16:creationId xmlns:a16="http://schemas.microsoft.com/office/drawing/2014/main" id="{FB4C9184-3CC9-4B7A-9029-974FC958E1E1}"/>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727" name="avatar">
          <a:extLst>
            <a:ext uri="{FF2B5EF4-FFF2-40B4-BE49-F238E27FC236}">
              <a16:creationId xmlns:a16="http://schemas.microsoft.com/office/drawing/2014/main" id="{C55F422A-CD72-4CB8-9BEF-BA471982F99A}"/>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28" name="avatar">
          <a:extLst>
            <a:ext uri="{FF2B5EF4-FFF2-40B4-BE49-F238E27FC236}">
              <a16:creationId xmlns:a16="http://schemas.microsoft.com/office/drawing/2014/main" id="{843F8240-B93A-432D-8892-328591160A88}"/>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729" name="avatar">
          <a:extLst>
            <a:ext uri="{FF2B5EF4-FFF2-40B4-BE49-F238E27FC236}">
              <a16:creationId xmlns:a16="http://schemas.microsoft.com/office/drawing/2014/main" id="{AE95FAA7-E7B0-4CE3-BB1D-08987FA82A0E}"/>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730" name="avatar">
          <a:extLst>
            <a:ext uri="{FF2B5EF4-FFF2-40B4-BE49-F238E27FC236}">
              <a16:creationId xmlns:a16="http://schemas.microsoft.com/office/drawing/2014/main" id="{ED87F171-8191-49FC-8549-6F8757E675E8}"/>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731" name="avatar">
          <a:extLst>
            <a:ext uri="{FF2B5EF4-FFF2-40B4-BE49-F238E27FC236}">
              <a16:creationId xmlns:a16="http://schemas.microsoft.com/office/drawing/2014/main" id="{D2C0498E-3966-4788-BC7D-43A7C92A72A0}"/>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32" name="avatar">
          <a:extLst>
            <a:ext uri="{FF2B5EF4-FFF2-40B4-BE49-F238E27FC236}">
              <a16:creationId xmlns:a16="http://schemas.microsoft.com/office/drawing/2014/main" id="{845162AC-0E93-435E-8849-F14B0163928A}"/>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733" name="avatar">
          <a:extLst>
            <a:ext uri="{FF2B5EF4-FFF2-40B4-BE49-F238E27FC236}">
              <a16:creationId xmlns:a16="http://schemas.microsoft.com/office/drawing/2014/main" id="{2FB06B54-5291-460E-BF67-AB3ABBCACE61}"/>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34" name="avatar">
          <a:extLst>
            <a:ext uri="{FF2B5EF4-FFF2-40B4-BE49-F238E27FC236}">
              <a16:creationId xmlns:a16="http://schemas.microsoft.com/office/drawing/2014/main" id="{CF354777-8FE5-4535-9BEA-B1AB0EA01A7C}"/>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735" name="avatar">
          <a:extLst>
            <a:ext uri="{FF2B5EF4-FFF2-40B4-BE49-F238E27FC236}">
              <a16:creationId xmlns:a16="http://schemas.microsoft.com/office/drawing/2014/main" id="{C25C3C94-BC58-420B-B3CE-5F674E226640}"/>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36" name="avatar">
          <a:extLst>
            <a:ext uri="{FF2B5EF4-FFF2-40B4-BE49-F238E27FC236}">
              <a16:creationId xmlns:a16="http://schemas.microsoft.com/office/drawing/2014/main" id="{318BD747-6185-4AE6-AF6E-4647C8F1217A}"/>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737" name="avatar">
          <a:extLst>
            <a:ext uri="{FF2B5EF4-FFF2-40B4-BE49-F238E27FC236}">
              <a16:creationId xmlns:a16="http://schemas.microsoft.com/office/drawing/2014/main" id="{2608155E-D94C-4C87-AB44-9D01342DDFA8}"/>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738" name="avatar">
          <a:extLst>
            <a:ext uri="{FF2B5EF4-FFF2-40B4-BE49-F238E27FC236}">
              <a16:creationId xmlns:a16="http://schemas.microsoft.com/office/drawing/2014/main" id="{2E45AC6D-B41D-4F83-A90B-43E0BA29222B}"/>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739" name="avatar">
          <a:extLst>
            <a:ext uri="{FF2B5EF4-FFF2-40B4-BE49-F238E27FC236}">
              <a16:creationId xmlns:a16="http://schemas.microsoft.com/office/drawing/2014/main" id="{4F880615-272D-440B-ACDB-025F4F743FC5}"/>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40" name="avatar">
          <a:extLst>
            <a:ext uri="{FF2B5EF4-FFF2-40B4-BE49-F238E27FC236}">
              <a16:creationId xmlns:a16="http://schemas.microsoft.com/office/drawing/2014/main" id="{387BF142-4FEE-4CF8-B342-1D509E6C097D}"/>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741" name="avatar">
          <a:extLst>
            <a:ext uri="{FF2B5EF4-FFF2-40B4-BE49-F238E27FC236}">
              <a16:creationId xmlns:a16="http://schemas.microsoft.com/office/drawing/2014/main" id="{65836350-A360-4320-9557-EBE7D427E179}"/>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42" name="avatar">
          <a:extLst>
            <a:ext uri="{FF2B5EF4-FFF2-40B4-BE49-F238E27FC236}">
              <a16:creationId xmlns:a16="http://schemas.microsoft.com/office/drawing/2014/main" id="{3FA93441-C05A-4CAC-A632-FD0594130041}"/>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743" name="avatar">
          <a:extLst>
            <a:ext uri="{FF2B5EF4-FFF2-40B4-BE49-F238E27FC236}">
              <a16:creationId xmlns:a16="http://schemas.microsoft.com/office/drawing/2014/main" id="{99D411EC-078C-437A-A527-45286688B206}"/>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44" name="avatar">
          <a:extLst>
            <a:ext uri="{FF2B5EF4-FFF2-40B4-BE49-F238E27FC236}">
              <a16:creationId xmlns:a16="http://schemas.microsoft.com/office/drawing/2014/main" id="{75AC5C65-E7E1-4DC0-9A57-595CD7E01CF3}"/>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745" name="avatar">
          <a:extLst>
            <a:ext uri="{FF2B5EF4-FFF2-40B4-BE49-F238E27FC236}">
              <a16:creationId xmlns:a16="http://schemas.microsoft.com/office/drawing/2014/main" id="{474020BF-CB75-475F-85B4-83A545A57AC4}"/>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746" name="avatar">
          <a:extLst>
            <a:ext uri="{FF2B5EF4-FFF2-40B4-BE49-F238E27FC236}">
              <a16:creationId xmlns:a16="http://schemas.microsoft.com/office/drawing/2014/main" id="{9800DC83-E414-4BF9-831A-4822CC01ED46}"/>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747" name="avatar">
          <a:extLst>
            <a:ext uri="{FF2B5EF4-FFF2-40B4-BE49-F238E27FC236}">
              <a16:creationId xmlns:a16="http://schemas.microsoft.com/office/drawing/2014/main" id="{11C89B04-7650-40B7-91E6-E463CE8047C1}"/>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48" name="avatar">
          <a:extLst>
            <a:ext uri="{FF2B5EF4-FFF2-40B4-BE49-F238E27FC236}">
              <a16:creationId xmlns:a16="http://schemas.microsoft.com/office/drawing/2014/main" id="{7D832190-3DE6-4339-86C6-6968BAD02EEC}"/>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749" name="avatar">
          <a:extLst>
            <a:ext uri="{FF2B5EF4-FFF2-40B4-BE49-F238E27FC236}">
              <a16:creationId xmlns:a16="http://schemas.microsoft.com/office/drawing/2014/main" id="{61D3978A-2067-4BE9-BAF1-EFA5B20DE005}"/>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50" name="avatar">
          <a:extLst>
            <a:ext uri="{FF2B5EF4-FFF2-40B4-BE49-F238E27FC236}">
              <a16:creationId xmlns:a16="http://schemas.microsoft.com/office/drawing/2014/main" id="{AB31A22A-6305-4357-88D8-818B97B8AD19}"/>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751" name="avatar">
          <a:extLst>
            <a:ext uri="{FF2B5EF4-FFF2-40B4-BE49-F238E27FC236}">
              <a16:creationId xmlns:a16="http://schemas.microsoft.com/office/drawing/2014/main" id="{111C1920-8D25-4B88-8B07-7CE6F7AB6F88}"/>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52" name="avatar">
          <a:extLst>
            <a:ext uri="{FF2B5EF4-FFF2-40B4-BE49-F238E27FC236}">
              <a16:creationId xmlns:a16="http://schemas.microsoft.com/office/drawing/2014/main" id="{2B02E098-265F-4F13-9F52-A5285A0179B4}"/>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753" name="avatar">
          <a:extLst>
            <a:ext uri="{FF2B5EF4-FFF2-40B4-BE49-F238E27FC236}">
              <a16:creationId xmlns:a16="http://schemas.microsoft.com/office/drawing/2014/main" id="{47CB392B-01C4-46C6-8BC9-C69EB02BEF66}"/>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754" name="avatar">
          <a:extLst>
            <a:ext uri="{FF2B5EF4-FFF2-40B4-BE49-F238E27FC236}">
              <a16:creationId xmlns:a16="http://schemas.microsoft.com/office/drawing/2014/main" id="{F56C34A8-1B76-4EA5-AD9C-B8E8AC67C938}"/>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755" name="avatar">
          <a:extLst>
            <a:ext uri="{FF2B5EF4-FFF2-40B4-BE49-F238E27FC236}">
              <a16:creationId xmlns:a16="http://schemas.microsoft.com/office/drawing/2014/main" id="{FED6BA0B-6DB0-44BF-8698-84CD26E2BA4F}"/>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56" name="avatar">
          <a:extLst>
            <a:ext uri="{FF2B5EF4-FFF2-40B4-BE49-F238E27FC236}">
              <a16:creationId xmlns:a16="http://schemas.microsoft.com/office/drawing/2014/main" id="{F884D31A-9FCE-4E35-A825-DB96ABC0ECD8}"/>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757" name="avatar">
          <a:extLst>
            <a:ext uri="{FF2B5EF4-FFF2-40B4-BE49-F238E27FC236}">
              <a16:creationId xmlns:a16="http://schemas.microsoft.com/office/drawing/2014/main" id="{CD8544E9-23C1-48BB-8D19-22A7240302A5}"/>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58" name="avatar">
          <a:extLst>
            <a:ext uri="{FF2B5EF4-FFF2-40B4-BE49-F238E27FC236}">
              <a16:creationId xmlns:a16="http://schemas.microsoft.com/office/drawing/2014/main" id="{42B9E0DF-5528-4AEB-93E3-220EB72F7EF1}"/>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759" name="avatar">
          <a:extLst>
            <a:ext uri="{FF2B5EF4-FFF2-40B4-BE49-F238E27FC236}">
              <a16:creationId xmlns:a16="http://schemas.microsoft.com/office/drawing/2014/main" id="{BE353CFB-2598-43D5-8115-E9D613288907}"/>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60" name="avatar">
          <a:extLst>
            <a:ext uri="{FF2B5EF4-FFF2-40B4-BE49-F238E27FC236}">
              <a16:creationId xmlns:a16="http://schemas.microsoft.com/office/drawing/2014/main" id="{CF2AB3EA-4EAE-4E2E-9515-31833CB8AA94}"/>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761" name="avatar">
          <a:extLst>
            <a:ext uri="{FF2B5EF4-FFF2-40B4-BE49-F238E27FC236}">
              <a16:creationId xmlns:a16="http://schemas.microsoft.com/office/drawing/2014/main" id="{A4240DD2-9FEC-438A-A93D-9E9087B56D21}"/>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762" name="avatar">
          <a:extLst>
            <a:ext uri="{FF2B5EF4-FFF2-40B4-BE49-F238E27FC236}">
              <a16:creationId xmlns:a16="http://schemas.microsoft.com/office/drawing/2014/main" id="{53B59778-1C5E-4FBC-98EC-D5192D032481}"/>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763" name="avatar">
          <a:extLst>
            <a:ext uri="{FF2B5EF4-FFF2-40B4-BE49-F238E27FC236}">
              <a16:creationId xmlns:a16="http://schemas.microsoft.com/office/drawing/2014/main" id="{20CE2A78-4006-4A75-8BC8-09D21EF4A8E7}"/>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64" name="avatar">
          <a:extLst>
            <a:ext uri="{FF2B5EF4-FFF2-40B4-BE49-F238E27FC236}">
              <a16:creationId xmlns:a16="http://schemas.microsoft.com/office/drawing/2014/main" id="{123E782E-03EA-45C9-A77D-2B1D1BD00765}"/>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765" name="avatar">
          <a:extLst>
            <a:ext uri="{FF2B5EF4-FFF2-40B4-BE49-F238E27FC236}">
              <a16:creationId xmlns:a16="http://schemas.microsoft.com/office/drawing/2014/main" id="{BBBF7A3B-B033-4EEE-8D1B-D19EFD893E1E}"/>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66" name="avatar">
          <a:extLst>
            <a:ext uri="{FF2B5EF4-FFF2-40B4-BE49-F238E27FC236}">
              <a16:creationId xmlns:a16="http://schemas.microsoft.com/office/drawing/2014/main" id="{B17C8507-F36D-433C-BE3E-81BAA857E41D}"/>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767" name="avatar">
          <a:extLst>
            <a:ext uri="{FF2B5EF4-FFF2-40B4-BE49-F238E27FC236}">
              <a16:creationId xmlns:a16="http://schemas.microsoft.com/office/drawing/2014/main" id="{2A348881-A055-4D8D-A11E-4082308B1189}"/>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68" name="avatar">
          <a:extLst>
            <a:ext uri="{FF2B5EF4-FFF2-40B4-BE49-F238E27FC236}">
              <a16:creationId xmlns:a16="http://schemas.microsoft.com/office/drawing/2014/main" id="{2753B68E-15D6-4966-B8C7-2421692FED5A}"/>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769" name="avatar">
          <a:extLst>
            <a:ext uri="{FF2B5EF4-FFF2-40B4-BE49-F238E27FC236}">
              <a16:creationId xmlns:a16="http://schemas.microsoft.com/office/drawing/2014/main" id="{17F2B5F6-F086-4051-A0FA-069891E84BE7}"/>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770" name="avatar">
          <a:extLst>
            <a:ext uri="{FF2B5EF4-FFF2-40B4-BE49-F238E27FC236}">
              <a16:creationId xmlns:a16="http://schemas.microsoft.com/office/drawing/2014/main" id="{4A28ABD2-B30B-445E-BB73-F379874D264A}"/>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771" name="avatar">
          <a:extLst>
            <a:ext uri="{FF2B5EF4-FFF2-40B4-BE49-F238E27FC236}">
              <a16:creationId xmlns:a16="http://schemas.microsoft.com/office/drawing/2014/main" id="{BB332FA1-9D1E-48AD-9A16-187AC5161787}"/>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72" name="avatar">
          <a:extLst>
            <a:ext uri="{FF2B5EF4-FFF2-40B4-BE49-F238E27FC236}">
              <a16:creationId xmlns:a16="http://schemas.microsoft.com/office/drawing/2014/main" id="{73C58B28-376E-49CD-A4E9-45DA4C5B410A}"/>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773" name="avatar">
          <a:extLst>
            <a:ext uri="{FF2B5EF4-FFF2-40B4-BE49-F238E27FC236}">
              <a16:creationId xmlns:a16="http://schemas.microsoft.com/office/drawing/2014/main" id="{9C316346-DA28-4552-ADB7-E0B4823078E0}"/>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74" name="avatar">
          <a:extLst>
            <a:ext uri="{FF2B5EF4-FFF2-40B4-BE49-F238E27FC236}">
              <a16:creationId xmlns:a16="http://schemas.microsoft.com/office/drawing/2014/main" id="{A3D985CD-6CC2-4428-96FF-118965D5D03F}"/>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775" name="avatar">
          <a:extLst>
            <a:ext uri="{FF2B5EF4-FFF2-40B4-BE49-F238E27FC236}">
              <a16:creationId xmlns:a16="http://schemas.microsoft.com/office/drawing/2014/main" id="{9CD1E031-F8CA-4112-BD71-9EEF03CB4A9F}"/>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76" name="avatar">
          <a:extLst>
            <a:ext uri="{FF2B5EF4-FFF2-40B4-BE49-F238E27FC236}">
              <a16:creationId xmlns:a16="http://schemas.microsoft.com/office/drawing/2014/main" id="{09A039FE-EBA3-4040-8F36-7481593A1D59}"/>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777" name="avatar">
          <a:extLst>
            <a:ext uri="{FF2B5EF4-FFF2-40B4-BE49-F238E27FC236}">
              <a16:creationId xmlns:a16="http://schemas.microsoft.com/office/drawing/2014/main" id="{BA261AC0-0551-4AB1-9C71-EA8AFF4118A4}"/>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778" name="avatar">
          <a:extLst>
            <a:ext uri="{FF2B5EF4-FFF2-40B4-BE49-F238E27FC236}">
              <a16:creationId xmlns:a16="http://schemas.microsoft.com/office/drawing/2014/main" id="{AC2A3139-EA00-4FC9-A729-773ACF48BE1C}"/>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779" name="avatar">
          <a:extLst>
            <a:ext uri="{FF2B5EF4-FFF2-40B4-BE49-F238E27FC236}">
              <a16:creationId xmlns:a16="http://schemas.microsoft.com/office/drawing/2014/main" id="{8B0306B4-2416-4FC3-A5BF-800EE14BCA2D}"/>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80" name="avatar">
          <a:extLst>
            <a:ext uri="{FF2B5EF4-FFF2-40B4-BE49-F238E27FC236}">
              <a16:creationId xmlns:a16="http://schemas.microsoft.com/office/drawing/2014/main" id="{0B28EBD5-8B62-4F29-9E43-34DD35A9F456}"/>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781" name="avatar">
          <a:extLst>
            <a:ext uri="{FF2B5EF4-FFF2-40B4-BE49-F238E27FC236}">
              <a16:creationId xmlns:a16="http://schemas.microsoft.com/office/drawing/2014/main" id="{B49EA8EE-7C6A-455C-BCAE-1C7A61208523}"/>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82" name="avatar">
          <a:extLst>
            <a:ext uri="{FF2B5EF4-FFF2-40B4-BE49-F238E27FC236}">
              <a16:creationId xmlns:a16="http://schemas.microsoft.com/office/drawing/2014/main" id="{2773AD29-950F-4CBC-80C8-3B3F7965F682}"/>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783" name="avatar">
          <a:extLst>
            <a:ext uri="{FF2B5EF4-FFF2-40B4-BE49-F238E27FC236}">
              <a16:creationId xmlns:a16="http://schemas.microsoft.com/office/drawing/2014/main" id="{7F23AE27-89C5-4438-857B-6BD9E0141F42}"/>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84" name="avatar">
          <a:extLst>
            <a:ext uri="{FF2B5EF4-FFF2-40B4-BE49-F238E27FC236}">
              <a16:creationId xmlns:a16="http://schemas.microsoft.com/office/drawing/2014/main" id="{DCC10707-3899-4665-809C-D641876813DA}"/>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785" name="avatar">
          <a:extLst>
            <a:ext uri="{FF2B5EF4-FFF2-40B4-BE49-F238E27FC236}">
              <a16:creationId xmlns:a16="http://schemas.microsoft.com/office/drawing/2014/main" id="{EF07392A-0914-4141-BBED-1083C9F0065D}"/>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786" name="avatar">
          <a:extLst>
            <a:ext uri="{FF2B5EF4-FFF2-40B4-BE49-F238E27FC236}">
              <a16:creationId xmlns:a16="http://schemas.microsoft.com/office/drawing/2014/main" id="{70F0CF1F-313A-44D6-B98B-49DB389883E5}"/>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787" name="avatar">
          <a:extLst>
            <a:ext uri="{FF2B5EF4-FFF2-40B4-BE49-F238E27FC236}">
              <a16:creationId xmlns:a16="http://schemas.microsoft.com/office/drawing/2014/main" id="{184BFD53-27D6-49FE-88B4-185DAAAC377A}"/>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88" name="avatar">
          <a:extLst>
            <a:ext uri="{FF2B5EF4-FFF2-40B4-BE49-F238E27FC236}">
              <a16:creationId xmlns:a16="http://schemas.microsoft.com/office/drawing/2014/main" id="{5236A9DB-1E79-401C-A273-9C40E65829D5}"/>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789" name="avatar">
          <a:extLst>
            <a:ext uri="{FF2B5EF4-FFF2-40B4-BE49-F238E27FC236}">
              <a16:creationId xmlns:a16="http://schemas.microsoft.com/office/drawing/2014/main" id="{5AEAFCCC-4FE5-43D2-B521-C52FA3919D93}"/>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90" name="avatar">
          <a:extLst>
            <a:ext uri="{FF2B5EF4-FFF2-40B4-BE49-F238E27FC236}">
              <a16:creationId xmlns:a16="http://schemas.microsoft.com/office/drawing/2014/main" id="{6503CB93-06EB-4462-A0BF-C71304904552}"/>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791" name="avatar">
          <a:extLst>
            <a:ext uri="{FF2B5EF4-FFF2-40B4-BE49-F238E27FC236}">
              <a16:creationId xmlns:a16="http://schemas.microsoft.com/office/drawing/2014/main" id="{C5D587B2-FB6E-4DA0-B7C4-40394BB3756E}"/>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92" name="avatar">
          <a:extLst>
            <a:ext uri="{FF2B5EF4-FFF2-40B4-BE49-F238E27FC236}">
              <a16:creationId xmlns:a16="http://schemas.microsoft.com/office/drawing/2014/main" id="{BA2893F2-6789-418C-825F-7B19EA46C6BC}"/>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793" name="avatar">
          <a:extLst>
            <a:ext uri="{FF2B5EF4-FFF2-40B4-BE49-F238E27FC236}">
              <a16:creationId xmlns:a16="http://schemas.microsoft.com/office/drawing/2014/main" id="{557C0F58-30E9-4287-BD02-51EBC0D68358}"/>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794" name="avatar">
          <a:extLst>
            <a:ext uri="{FF2B5EF4-FFF2-40B4-BE49-F238E27FC236}">
              <a16:creationId xmlns:a16="http://schemas.microsoft.com/office/drawing/2014/main" id="{46093C41-22E5-4EB9-8442-F166958CA4B1}"/>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795" name="avatar">
          <a:extLst>
            <a:ext uri="{FF2B5EF4-FFF2-40B4-BE49-F238E27FC236}">
              <a16:creationId xmlns:a16="http://schemas.microsoft.com/office/drawing/2014/main" id="{D5E44697-2A4B-483F-BF02-0412E3E4858B}"/>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96" name="avatar">
          <a:extLst>
            <a:ext uri="{FF2B5EF4-FFF2-40B4-BE49-F238E27FC236}">
              <a16:creationId xmlns:a16="http://schemas.microsoft.com/office/drawing/2014/main" id="{9268F71E-68DC-44BC-87A1-9310DC75B411}"/>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797" name="avatar">
          <a:extLst>
            <a:ext uri="{FF2B5EF4-FFF2-40B4-BE49-F238E27FC236}">
              <a16:creationId xmlns:a16="http://schemas.microsoft.com/office/drawing/2014/main" id="{2D46D5F6-5165-4FE9-A4D9-3D100181A716}"/>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98" name="avatar">
          <a:extLst>
            <a:ext uri="{FF2B5EF4-FFF2-40B4-BE49-F238E27FC236}">
              <a16:creationId xmlns:a16="http://schemas.microsoft.com/office/drawing/2014/main" id="{B9A5CC34-27C7-4B40-A8BA-001492ACFF86}"/>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799" name="avatar">
          <a:extLst>
            <a:ext uri="{FF2B5EF4-FFF2-40B4-BE49-F238E27FC236}">
              <a16:creationId xmlns:a16="http://schemas.microsoft.com/office/drawing/2014/main" id="{5412D983-704B-47FA-B14E-88A40F12283C}"/>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00" name="avatar">
          <a:extLst>
            <a:ext uri="{FF2B5EF4-FFF2-40B4-BE49-F238E27FC236}">
              <a16:creationId xmlns:a16="http://schemas.microsoft.com/office/drawing/2014/main" id="{8D83B2DE-C87A-4550-BF01-970AD2269C85}"/>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801" name="avatar">
          <a:extLst>
            <a:ext uri="{FF2B5EF4-FFF2-40B4-BE49-F238E27FC236}">
              <a16:creationId xmlns:a16="http://schemas.microsoft.com/office/drawing/2014/main" id="{A8B3A633-E88E-437D-9109-A23928BC2E2F}"/>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802" name="avatar">
          <a:extLst>
            <a:ext uri="{FF2B5EF4-FFF2-40B4-BE49-F238E27FC236}">
              <a16:creationId xmlns:a16="http://schemas.microsoft.com/office/drawing/2014/main" id="{9F52E916-1D62-4E22-B359-B0EA2FC6BD01}"/>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803" name="avatar">
          <a:extLst>
            <a:ext uri="{FF2B5EF4-FFF2-40B4-BE49-F238E27FC236}">
              <a16:creationId xmlns:a16="http://schemas.microsoft.com/office/drawing/2014/main" id="{0600ED2A-C2D7-4F1E-ACB1-F790AA7BE091}"/>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04" name="avatar">
          <a:extLst>
            <a:ext uri="{FF2B5EF4-FFF2-40B4-BE49-F238E27FC236}">
              <a16:creationId xmlns:a16="http://schemas.microsoft.com/office/drawing/2014/main" id="{8218B92D-D34A-4F5D-8BC2-868EE20C79A0}"/>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805" name="avatar">
          <a:extLst>
            <a:ext uri="{FF2B5EF4-FFF2-40B4-BE49-F238E27FC236}">
              <a16:creationId xmlns:a16="http://schemas.microsoft.com/office/drawing/2014/main" id="{92472E5B-B752-4033-A8EC-73E1CA36F7A7}"/>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06" name="avatar">
          <a:extLst>
            <a:ext uri="{FF2B5EF4-FFF2-40B4-BE49-F238E27FC236}">
              <a16:creationId xmlns:a16="http://schemas.microsoft.com/office/drawing/2014/main" id="{7CE7AA32-BB70-473E-9A2B-FD962E0ADCA5}"/>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807" name="avatar">
          <a:extLst>
            <a:ext uri="{FF2B5EF4-FFF2-40B4-BE49-F238E27FC236}">
              <a16:creationId xmlns:a16="http://schemas.microsoft.com/office/drawing/2014/main" id="{65B1D7F3-A160-414D-9B23-9C8427F772A7}"/>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08" name="avatar">
          <a:extLst>
            <a:ext uri="{FF2B5EF4-FFF2-40B4-BE49-F238E27FC236}">
              <a16:creationId xmlns:a16="http://schemas.microsoft.com/office/drawing/2014/main" id="{DF658DD1-3336-41D1-9EF5-8632E51C40B7}"/>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809" name="avatar">
          <a:extLst>
            <a:ext uri="{FF2B5EF4-FFF2-40B4-BE49-F238E27FC236}">
              <a16:creationId xmlns:a16="http://schemas.microsoft.com/office/drawing/2014/main" id="{2A7B65C8-5405-4D81-94F3-435ECC754C3F}"/>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810" name="avatar">
          <a:extLst>
            <a:ext uri="{FF2B5EF4-FFF2-40B4-BE49-F238E27FC236}">
              <a16:creationId xmlns:a16="http://schemas.microsoft.com/office/drawing/2014/main" id="{F62C3E8E-6D06-4400-AF1D-13CDE77796C5}"/>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811" name="avatar">
          <a:extLst>
            <a:ext uri="{FF2B5EF4-FFF2-40B4-BE49-F238E27FC236}">
              <a16:creationId xmlns:a16="http://schemas.microsoft.com/office/drawing/2014/main" id="{98993260-6F92-4CAC-BFFF-0E3DED1FA8C2}"/>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12" name="avatar">
          <a:extLst>
            <a:ext uri="{FF2B5EF4-FFF2-40B4-BE49-F238E27FC236}">
              <a16:creationId xmlns:a16="http://schemas.microsoft.com/office/drawing/2014/main" id="{98C1E70E-EE85-41F1-A8DF-D8A87CC3DC06}"/>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813" name="avatar">
          <a:extLst>
            <a:ext uri="{FF2B5EF4-FFF2-40B4-BE49-F238E27FC236}">
              <a16:creationId xmlns:a16="http://schemas.microsoft.com/office/drawing/2014/main" id="{B26FE3FD-BF19-4D79-8777-8D84170FEB2A}"/>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14" name="avatar">
          <a:extLst>
            <a:ext uri="{FF2B5EF4-FFF2-40B4-BE49-F238E27FC236}">
              <a16:creationId xmlns:a16="http://schemas.microsoft.com/office/drawing/2014/main" id="{C1990CE4-7DD0-4A13-9A34-745B2E941AA6}"/>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815" name="avatar">
          <a:extLst>
            <a:ext uri="{FF2B5EF4-FFF2-40B4-BE49-F238E27FC236}">
              <a16:creationId xmlns:a16="http://schemas.microsoft.com/office/drawing/2014/main" id="{F8E4363F-5C39-4DFC-B0EE-5AC603A8E02F}"/>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16" name="avatar">
          <a:extLst>
            <a:ext uri="{FF2B5EF4-FFF2-40B4-BE49-F238E27FC236}">
              <a16:creationId xmlns:a16="http://schemas.microsoft.com/office/drawing/2014/main" id="{E72D6F8F-13D3-4BD5-BCEB-72032326831F}"/>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817" name="avatar">
          <a:extLst>
            <a:ext uri="{FF2B5EF4-FFF2-40B4-BE49-F238E27FC236}">
              <a16:creationId xmlns:a16="http://schemas.microsoft.com/office/drawing/2014/main" id="{598596D7-BBC1-43F9-9CF1-FA5CB2C4405E}"/>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818" name="avatar">
          <a:extLst>
            <a:ext uri="{FF2B5EF4-FFF2-40B4-BE49-F238E27FC236}">
              <a16:creationId xmlns:a16="http://schemas.microsoft.com/office/drawing/2014/main" id="{A6D142CE-E556-4C2A-A4F9-62E501EECFF4}"/>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819" name="avatar">
          <a:extLst>
            <a:ext uri="{FF2B5EF4-FFF2-40B4-BE49-F238E27FC236}">
              <a16:creationId xmlns:a16="http://schemas.microsoft.com/office/drawing/2014/main" id="{B956A0BD-A98E-4EE7-A0C8-6BA3F6D2DCD2}"/>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20" name="avatar">
          <a:extLst>
            <a:ext uri="{FF2B5EF4-FFF2-40B4-BE49-F238E27FC236}">
              <a16:creationId xmlns:a16="http://schemas.microsoft.com/office/drawing/2014/main" id="{0109B607-95CF-4F3A-9021-CF47F92F3CF9}"/>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821" name="avatar">
          <a:extLst>
            <a:ext uri="{FF2B5EF4-FFF2-40B4-BE49-F238E27FC236}">
              <a16:creationId xmlns:a16="http://schemas.microsoft.com/office/drawing/2014/main" id="{C6CE1673-6C2F-4E63-8BD2-882329C1976A}"/>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22" name="avatar">
          <a:extLst>
            <a:ext uri="{FF2B5EF4-FFF2-40B4-BE49-F238E27FC236}">
              <a16:creationId xmlns:a16="http://schemas.microsoft.com/office/drawing/2014/main" id="{1F10DEBB-D78F-443F-B688-8190BB5B35F1}"/>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823" name="avatar">
          <a:extLst>
            <a:ext uri="{FF2B5EF4-FFF2-40B4-BE49-F238E27FC236}">
              <a16:creationId xmlns:a16="http://schemas.microsoft.com/office/drawing/2014/main" id="{7FC6F322-3C62-4B7A-A9D0-F1AFFA771AE1}"/>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24" name="avatar">
          <a:extLst>
            <a:ext uri="{FF2B5EF4-FFF2-40B4-BE49-F238E27FC236}">
              <a16:creationId xmlns:a16="http://schemas.microsoft.com/office/drawing/2014/main" id="{D4DEF9B0-C297-4A52-A970-6008AEE6D795}"/>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825" name="avatar">
          <a:extLst>
            <a:ext uri="{FF2B5EF4-FFF2-40B4-BE49-F238E27FC236}">
              <a16:creationId xmlns:a16="http://schemas.microsoft.com/office/drawing/2014/main" id="{2FC8675C-9D9F-435C-8D24-F0B0B146B729}"/>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826" name="avatar">
          <a:extLst>
            <a:ext uri="{FF2B5EF4-FFF2-40B4-BE49-F238E27FC236}">
              <a16:creationId xmlns:a16="http://schemas.microsoft.com/office/drawing/2014/main" id="{F200C406-291A-47B8-9FCF-0AD2E3DC5735}"/>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827" name="avatar">
          <a:extLst>
            <a:ext uri="{FF2B5EF4-FFF2-40B4-BE49-F238E27FC236}">
              <a16:creationId xmlns:a16="http://schemas.microsoft.com/office/drawing/2014/main" id="{E71354F7-A9BE-4D5A-9B56-CC276C422E98}"/>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28" name="avatar">
          <a:extLst>
            <a:ext uri="{FF2B5EF4-FFF2-40B4-BE49-F238E27FC236}">
              <a16:creationId xmlns:a16="http://schemas.microsoft.com/office/drawing/2014/main" id="{85D6EA08-E25B-4C20-B54F-05CBAD466A35}"/>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829" name="avatar">
          <a:extLst>
            <a:ext uri="{FF2B5EF4-FFF2-40B4-BE49-F238E27FC236}">
              <a16:creationId xmlns:a16="http://schemas.microsoft.com/office/drawing/2014/main" id="{C6918BE2-8694-407A-9AB6-7E826CF83516}"/>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30" name="avatar">
          <a:extLst>
            <a:ext uri="{FF2B5EF4-FFF2-40B4-BE49-F238E27FC236}">
              <a16:creationId xmlns:a16="http://schemas.microsoft.com/office/drawing/2014/main" id="{27214D89-28AA-4677-A4B4-02055DB136E9}"/>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831" name="avatar">
          <a:extLst>
            <a:ext uri="{FF2B5EF4-FFF2-40B4-BE49-F238E27FC236}">
              <a16:creationId xmlns:a16="http://schemas.microsoft.com/office/drawing/2014/main" id="{D7E84E0A-B8CC-475B-8787-969E40A93E2D}"/>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32" name="avatar">
          <a:extLst>
            <a:ext uri="{FF2B5EF4-FFF2-40B4-BE49-F238E27FC236}">
              <a16:creationId xmlns:a16="http://schemas.microsoft.com/office/drawing/2014/main" id="{A5162079-DD11-4B50-9EE2-8DF1B9747272}"/>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833" name="avatar">
          <a:extLst>
            <a:ext uri="{FF2B5EF4-FFF2-40B4-BE49-F238E27FC236}">
              <a16:creationId xmlns:a16="http://schemas.microsoft.com/office/drawing/2014/main" id="{F56A40A7-A6FA-4BA2-AF44-167CC1B5E768}"/>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834" name="avatar">
          <a:extLst>
            <a:ext uri="{FF2B5EF4-FFF2-40B4-BE49-F238E27FC236}">
              <a16:creationId xmlns:a16="http://schemas.microsoft.com/office/drawing/2014/main" id="{46F697C1-0188-42B0-8F32-3525BFCDCF2F}"/>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835" name="avatar">
          <a:extLst>
            <a:ext uri="{FF2B5EF4-FFF2-40B4-BE49-F238E27FC236}">
              <a16:creationId xmlns:a16="http://schemas.microsoft.com/office/drawing/2014/main" id="{D8B37C1C-984B-478D-9B13-AB566654BC0A}"/>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36" name="avatar">
          <a:extLst>
            <a:ext uri="{FF2B5EF4-FFF2-40B4-BE49-F238E27FC236}">
              <a16:creationId xmlns:a16="http://schemas.microsoft.com/office/drawing/2014/main" id="{56464A94-2CD8-4B8E-A2BB-9EABC56D78E4}"/>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837" name="avatar">
          <a:extLst>
            <a:ext uri="{FF2B5EF4-FFF2-40B4-BE49-F238E27FC236}">
              <a16:creationId xmlns:a16="http://schemas.microsoft.com/office/drawing/2014/main" id="{DE51FA92-C8EA-4F79-B91C-481F7638F27B}"/>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38" name="avatar">
          <a:extLst>
            <a:ext uri="{FF2B5EF4-FFF2-40B4-BE49-F238E27FC236}">
              <a16:creationId xmlns:a16="http://schemas.microsoft.com/office/drawing/2014/main" id="{201E513C-F8D0-44B7-9342-4C8C2ADEAD10}"/>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839" name="avatar">
          <a:extLst>
            <a:ext uri="{FF2B5EF4-FFF2-40B4-BE49-F238E27FC236}">
              <a16:creationId xmlns:a16="http://schemas.microsoft.com/office/drawing/2014/main" id="{D98C20AE-C710-48A0-B8D6-686F2059D7FB}"/>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40" name="avatar">
          <a:extLst>
            <a:ext uri="{FF2B5EF4-FFF2-40B4-BE49-F238E27FC236}">
              <a16:creationId xmlns:a16="http://schemas.microsoft.com/office/drawing/2014/main" id="{55FCA37E-BF82-4B87-864A-B42815279051}"/>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841" name="avatar">
          <a:extLst>
            <a:ext uri="{FF2B5EF4-FFF2-40B4-BE49-F238E27FC236}">
              <a16:creationId xmlns:a16="http://schemas.microsoft.com/office/drawing/2014/main" id="{D1D9CB4C-CFB7-43AF-87E2-BEA0D2A17790}"/>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842" name="avatar">
          <a:extLst>
            <a:ext uri="{FF2B5EF4-FFF2-40B4-BE49-F238E27FC236}">
              <a16:creationId xmlns:a16="http://schemas.microsoft.com/office/drawing/2014/main" id="{AFE11B5E-5848-4B4D-B3CE-E4E76644D48E}"/>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843" name="avatar">
          <a:extLst>
            <a:ext uri="{FF2B5EF4-FFF2-40B4-BE49-F238E27FC236}">
              <a16:creationId xmlns:a16="http://schemas.microsoft.com/office/drawing/2014/main" id="{8EF6DA2F-3E05-4B56-A838-55F4CBDE648B}"/>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44" name="avatar">
          <a:extLst>
            <a:ext uri="{FF2B5EF4-FFF2-40B4-BE49-F238E27FC236}">
              <a16:creationId xmlns:a16="http://schemas.microsoft.com/office/drawing/2014/main" id="{B319B058-B004-44D4-B9A6-807A8EF47070}"/>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845" name="avatar">
          <a:extLst>
            <a:ext uri="{FF2B5EF4-FFF2-40B4-BE49-F238E27FC236}">
              <a16:creationId xmlns:a16="http://schemas.microsoft.com/office/drawing/2014/main" id="{BEE65315-9753-4462-B4AF-4AE76F9C558D}"/>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46" name="avatar">
          <a:extLst>
            <a:ext uri="{FF2B5EF4-FFF2-40B4-BE49-F238E27FC236}">
              <a16:creationId xmlns:a16="http://schemas.microsoft.com/office/drawing/2014/main" id="{CA73C58A-2903-4AD9-BAC9-0F4A6FA8D64E}"/>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847" name="avatar">
          <a:extLst>
            <a:ext uri="{FF2B5EF4-FFF2-40B4-BE49-F238E27FC236}">
              <a16:creationId xmlns:a16="http://schemas.microsoft.com/office/drawing/2014/main" id="{73D7E23B-7B0C-46DB-97D3-4640CA839C42}"/>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48" name="avatar">
          <a:extLst>
            <a:ext uri="{FF2B5EF4-FFF2-40B4-BE49-F238E27FC236}">
              <a16:creationId xmlns:a16="http://schemas.microsoft.com/office/drawing/2014/main" id="{B9CCAA22-12DC-4679-8FDF-4E85B1097EA9}"/>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849" name="avatar">
          <a:extLst>
            <a:ext uri="{FF2B5EF4-FFF2-40B4-BE49-F238E27FC236}">
              <a16:creationId xmlns:a16="http://schemas.microsoft.com/office/drawing/2014/main" id="{9554B567-1BE9-41F3-9C3E-D4D3B6374701}"/>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850" name="avatar">
          <a:extLst>
            <a:ext uri="{FF2B5EF4-FFF2-40B4-BE49-F238E27FC236}">
              <a16:creationId xmlns:a16="http://schemas.microsoft.com/office/drawing/2014/main" id="{54107D74-C2F7-4978-A8EB-E12AA87E3A75}"/>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851" name="avatar">
          <a:extLst>
            <a:ext uri="{FF2B5EF4-FFF2-40B4-BE49-F238E27FC236}">
              <a16:creationId xmlns:a16="http://schemas.microsoft.com/office/drawing/2014/main" id="{5697AE03-13AE-4959-B14E-CEFE9D494D1B}"/>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52" name="avatar">
          <a:extLst>
            <a:ext uri="{FF2B5EF4-FFF2-40B4-BE49-F238E27FC236}">
              <a16:creationId xmlns:a16="http://schemas.microsoft.com/office/drawing/2014/main" id="{3F524D1C-055A-4DC6-BF3D-F20D869ACB19}"/>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853" name="avatar">
          <a:extLst>
            <a:ext uri="{FF2B5EF4-FFF2-40B4-BE49-F238E27FC236}">
              <a16:creationId xmlns:a16="http://schemas.microsoft.com/office/drawing/2014/main" id="{EACB254D-5C28-4670-9A15-471D08CD7EDA}"/>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54" name="avatar">
          <a:extLst>
            <a:ext uri="{FF2B5EF4-FFF2-40B4-BE49-F238E27FC236}">
              <a16:creationId xmlns:a16="http://schemas.microsoft.com/office/drawing/2014/main" id="{4FF759E2-9FEF-473B-945E-B10100FA6EE0}"/>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855" name="avatar">
          <a:extLst>
            <a:ext uri="{FF2B5EF4-FFF2-40B4-BE49-F238E27FC236}">
              <a16:creationId xmlns:a16="http://schemas.microsoft.com/office/drawing/2014/main" id="{C51D11F2-C325-404A-8D37-ECD646C7BB62}"/>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56" name="avatar">
          <a:extLst>
            <a:ext uri="{FF2B5EF4-FFF2-40B4-BE49-F238E27FC236}">
              <a16:creationId xmlns:a16="http://schemas.microsoft.com/office/drawing/2014/main" id="{498A264E-DC1A-470A-BDEE-8A89088D97CF}"/>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857" name="avatar">
          <a:extLst>
            <a:ext uri="{FF2B5EF4-FFF2-40B4-BE49-F238E27FC236}">
              <a16:creationId xmlns:a16="http://schemas.microsoft.com/office/drawing/2014/main" id="{BCD8DCC8-E315-4D80-8B4B-788D71BD3774}"/>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858" name="avatar">
          <a:extLst>
            <a:ext uri="{FF2B5EF4-FFF2-40B4-BE49-F238E27FC236}">
              <a16:creationId xmlns:a16="http://schemas.microsoft.com/office/drawing/2014/main" id="{3F5C2978-21D7-41A2-8D88-E74E589399D2}"/>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859" name="avatar">
          <a:extLst>
            <a:ext uri="{FF2B5EF4-FFF2-40B4-BE49-F238E27FC236}">
              <a16:creationId xmlns:a16="http://schemas.microsoft.com/office/drawing/2014/main" id="{FC0CE437-C212-4A16-9FB1-4EE5B4E9EBF3}"/>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60" name="avatar">
          <a:extLst>
            <a:ext uri="{FF2B5EF4-FFF2-40B4-BE49-F238E27FC236}">
              <a16:creationId xmlns:a16="http://schemas.microsoft.com/office/drawing/2014/main" id="{E2E64A93-5ACF-4668-A898-80BF330385DB}"/>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861" name="avatar">
          <a:extLst>
            <a:ext uri="{FF2B5EF4-FFF2-40B4-BE49-F238E27FC236}">
              <a16:creationId xmlns:a16="http://schemas.microsoft.com/office/drawing/2014/main" id="{8FF2E57C-E0F8-43CF-A69D-E3190032BA57}"/>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62" name="avatar">
          <a:extLst>
            <a:ext uri="{FF2B5EF4-FFF2-40B4-BE49-F238E27FC236}">
              <a16:creationId xmlns:a16="http://schemas.microsoft.com/office/drawing/2014/main" id="{E8B4D839-B277-4157-9D1B-E59909C3FE00}"/>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863" name="avatar">
          <a:extLst>
            <a:ext uri="{FF2B5EF4-FFF2-40B4-BE49-F238E27FC236}">
              <a16:creationId xmlns:a16="http://schemas.microsoft.com/office/drawing/2014/main" id="{801E5465-2FA2-4898-BCD4-F6A822C3D132}"/>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64" name="avatar">
          <a:extLst>
            <a:ext uri="{FF2B5EF4-FFF2-40B4-BE49-F238E27FC236}">
              <a16:creationId xmlns:a16="http://schemas.microsoft.com/office/drawing/2014/main" id="{07906F26-E5E6-4585-82DD-FE40A1166B53}"/>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865" name="avatar">
          <a:extLst>
            <a:ext uri="{FF2B5EF4-FFF2-40B4-BE49-F238E27FC236}">
              <a16:creationId xmlns:a16="http://schemas.microsoft.com/office/drawing/2014/main" id="{AB4672A9-8C9F-4D23-84AF-1C7FCD8ACB11}"/>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866" name="avatar">
          <a:extLst>
            <a:ext uri="{FF2B5EF4-FFF2-40B4-BE49-F238E27FC236}">
              <a16:creationId xmlns:a16="http://schemas.microsoft.com/office/drawing/2014/main" id="{26EFA5FA-1ACE-4E03-8D28-727887472012}"/>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867" name="avatar">
          <a:extLst>
            <a:ext uri="{FF2B5EF4-FFF2-40B4-BE49-F238E27FC236}">
              <a16:creationId xmlns:a16="http://schemas.microsoft.com/office/drawing/2014/main" id="{BBCDE9B4-D36B-47EF-B668-0A40AC5A427A}"/>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68" name="avatar">
          <a:extLst>
            <a:ext uri="{FF2B5EF4-FFF2-40B4-BE49-F238E27FC236}">
              <a16:creationId xmlns:a16="http://schemas.microsoft.com/office/drawing/2014/main" id="{0D41364F-AE1B-4FB1-B325-3622F278B5E0}"/>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869" name="avatar">
          <a:extLst>
            <a:ext uri="{FF2B5EF4-FFF2-40B4-BE49-F238E27FC236}">
              <a16:creationId xmlns:a16="http://schemas.microsoft.com/office/drawing/2014/main" id="{E80E5492-B23C-4F7A-AF24-86A4545D5350}"/>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70" name="avatar">
          <a:extLst>
            <a:ext uri="{FF2B5EF4-FFF2-40B4-BE49-F238E27FC236}">
              <a16:creationId xmlns:a16="http://schemas.microsoft.com/office/drawing/2014/main" id="{0E72B675-B257-4708-95BC-61E41A999946}"/>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82893"/>
    <xdr:sp macro="" textlink="">
      <xdr:nvSpPr>
        <xdr:cNvPr id="70871" name="avatar">
          <a:extLst>
            <a:ext uri="{FF2B5EF4-FFF2-40B4-BE49-F238E27FC236}">
              <a16:creationId xmlns:a16="http://schemas.microsoft.com/office/drawing/2014/main" id="{2ADCE8F0-F9C7-4574-8474-EB80D0F7EDE3}"/>
            </a:ext>
          </a:extLst>
        </xdr:cNvPr>
        <xdr:cNvSpPr>
          <a:spLocks noChangeAspect="1" noChangeArrowheads="1"/>
        </xdr:cNvSpPr>
      </xdr:nvSpPr>
      <xdr:spPr bwMode="auto">
        <a:xfrm>
          <a:off x="4476750" y="1162050"/>
          <a:ext cx="304800" cy="28289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3527"/>
    <xdr:sp macro="" textlink="">
      <xdr:nvSpPr>
        <xdr:cNvPr id="70872" name="avatar">
          <a:extLst>
            <a:ext uri="{FF2B5EF4-FFF2-40B4-BE49-F238E27FC236}">
              <a16:creationId xmlns:a16="http://schemas.microsoft.com/office/drawing/2014/main" id="{6A820569-92E3-4877-9975-994EEE82B3A4}"/>
            </a:ext>
          </a:extLst>
        </xdr:cNvPr>
        <xdr:cNvSpPr>
          <a:spLocks noChangeAspect="1" noChangeArrowheads="1"/>
        </xdr:cNvSpPr>
      </xdr:nvSpPr>
      <xdr:spPr bwMode="auto">
        <a:xfrm>
          <a:off x="0" y="1162050"/>
          <a:ext cx="304800" cy="28352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73" name="avatar">
          <a:extLst>
            <a:ext uri="{FF2B5EF4-FFF2-40B4-BE49-F238E27FC236}">
              <a16:creationId xmlns:a16="http://schemas.microsoft.com/office/drawing/2014/main" id="{B18156B1-2D90-465D-812B-AC1463E4B7C8}"/>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84162"/>
    <xdr:sp macro="" textlink="">
      <xdr:nvSpPr>
        <xdr:cNvPr id="70874" name="avatar">
          <a:extLst>
            <a:ext uri="{FF2B5EF4-FFF2-40B4-BE49-F238E27FC236}">
              <a16:creationId xmlns:a16="http://schemas.microsoft.com/office/drawing/2014/main" id="{391477CF-86A7-42B7-BA03-8B72B7A48B6E}"/>
            </a:ext>
          </a:extLst>
        </xdr:cNvPr>
        <xdr:cNvSpPr>
          <a:spLocks noChangeAspect="1" noChangeArrowheads="1"/>
        </xdr:cNvSpPr>
      </xdr:nvSpPr>
      <xdr:spPr bwMode="auto">
        <a:xfrm>
          <a:off x="4476750" y="1162050"/>
          <a:ext cx="304800" cy="28416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4162"/>
    <xdr:sp macro="" textlink="">
      <xdr:nvSpPr>
        <xdr:cNvPr id="70875" name="avatar">
          <a:extLst>
            <a:ext uri="{FF2B5EF4-FFF2-40B4-BE49-F238E27FC236}">
              <a16:creationId xmlns:a16="http://schemas.microsoft.com/office/drawing/2014/main" id="{549BAE47-3FC4-4407-8C39-B492D285CF07}"/>
            </a:ext>
          </a:extLst>
        </xdr:cNvPr>
        <xdr:cNvSpPr>
          <a:spLocks noChangeAspect="1" noChangeArrowheads="1"/>
        </xdr:cNvSpPr>
      </xdr:nvSpPr>
      <xdr:spPr bwMode="auto">
        <a:xfrm>
          <a:off x="0" y="1162050"/>
          <a:ext cx="304800" cy="28416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5274"/>
    <xdr:sp macro="" textlink="">
      <xdr:nvSpPr>
        <xdr:cNvPr id="70876" name="avatar">
          <a:extLst>
            <a:ext uri="{FF2B5EF4-FFF2-40B4-BE49-F238E27FC236}">
              <a16:creationId xmlns:a16="http://schemas.microsoft.com/office/drawing/2014/main" id="{E891338B-F1BA-4D63-A51D-0BEEA976C09A}"/>
            </a:ext>
          </a:extLst>
        </xdr:cNvPr>
        <xdr:cNvSpPr>
          <a:spLocks noChangeAspect="1" noChangeArrowheads="1"/>
        </xdr:cNvSpPr>
      </xdr:nvSpPr>
      <xdr:spPr bwMode="auto">
        <a:xfrm>
          <a:off x="447675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877" name="avatar">
          <a:extLst>
            <a:ext uri="{FF2B5EF4-FFF2-40B4-BE49-F238E27FC236}">
              <a16:creationId xmlns:a16="http://schemas.microsoft.com/office/drawing/2014/main" id="{83A046A8-7BCA-40CA-842F-872F6FB4F9C5}"/>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79111"/>
    <xdr:sp macro="" textlink="">
      <xdr:nvSpPr>
        <xdr:cNvPr id="70878" name="avatar">
          <a:extLst>
            <a:ext uri="{FF2B5EF4-FFF2-40B4-BE49-F238E27FC236}">
              <a16:creationId xmlns:a16="http://schemas.microsoft.com/office/drawing/2014/main" id="{BF939AFF-0F37-4ED6-8875-23C96EDF2755}"/>
            </a:ext>
          </a:extLst>
        </xdr:cNvPr>
        <xdr:cNvSpPr>
          <a:spLocks noChangeAspect="1" noChangeArrowheads="1"/>
        </xdr:cNvSpPr>
      </xdr:nvSpPr>
      <xdr:spPr bwMode="auto">
        <a:xfrm>
          <a:off x="4476750" y="1162050"/>
          <a:ext cx="304800" cy="27911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3527"/>
    <xdr:sp macro="" textlink="">
      <xdr:nvSpPr>
        <xdr:cNvPr id="70879" name="avatar">
          <a:extLst>
            <a:ext uri="{FF2B5EF4-FFF2-40B4-BE49-F238E27FC236}">
              <a16:creationId xmlns:a16="http://schemas.microsoft.com/office/drawing/2014/main" id="{733476B9-7C9F-48DA-84AF-CAF4C97A2A3C}"/>
            </a:ext>
          </a:extLst>
        </xdr:cNvPr>
        <xdr:cNvSpPr>
          <a:spLocks noChangeAspect="1" noChangeArrowheads="1"/>
        </xdr:cNvSpPr>
      </xdr:nvSpPr>
      <xdr:spPr bwMode="auto">
        <a:xfrm>
          <a:off x="0" y="1162050"/>
          <a:ext cx="304800" cy="28352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80" name="avatar">
          <a:extLst>
            <a:ext uri="{FF2B5EF4-FFF2-40B4-BE49-F238E27FC236}">
              <a16:creationId xmlns:a16="http://schemas.microsoft.com/office/drawing/2014/main" id="{097808F8-1709-4C3F-9D0F-8572E58B0E75}"/>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07686"/>
    <xdr:sp macro="" textlink="">
      <xdr:nvSpPr>
        <xdr:cNvPr id="70881" name="avatar">
          <a:extLst>
            <a:ext uri="{FF2B5EF4-FFF2-40B4-BE49-F238E27FC236}">
              <a16:creationId xmlns:a16="http://schemas.microsoft.com/office/drawing/2014/main" id="{F3E53517-487F-441A-8B5C-495338ECA3EF}"/>
            </a:ext>
          </a:extLst>
        </xdr:cNvPr>
        <xdr:cNvSpPr>
          <a:spLocks noChangeAspect="1" noChangeArrowheads="1"/>
        </xdr:cNvSpPr>
      </xdr:nvSpPr>
      <xdr:spPr bwMode="auto">
        <a:xfrm>
          <a:off x="4476750" y="1162050"/>
          <a:ext cx="304800" cy="30768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3527"/>
    <xdr:sp macro="" textlink="">
      <xdr:nvSpPr>
        <xdr:cNvPr id="70882" name="avatar">
          <a:extLst>
            <a:ext uri="{FF2B5EF4-FFF2-40B4-BE49-F238E27FC236}">
              <a16:creationId xmlns:a16="http://schemas.microsoft.com/office/drawing/2014/main" id="{734F6227-24C9-4927-BD8F-E39FBC71C1D1}"/>
            </a:ext>
          </a:extLst>
        </xdr:cNvPr>
        <xdr:cNvSpPr>
          <a:spLocks noChangeAspect="1" noChangeArrowheads="1"/>
        </xdr:cNvSpPr>
      </xdr:nvSpPr>
      <xdr:spPr bwMode="auto">
        <a:xfrm>
          <a:off x="0" y="1162050"/>
          <a:ext cx="304800" cy="28352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83" name="avatar">
          <a:extLst>
            <a:ext uri="{FF2B5EF4-FFF2-40B4-BE49-F238E27FC236}">
              <a16:creationId xmlns:a16="http://schemas.microsoft.com/office/drawing/2014/main" id="{89A01800-8081-4FFF-99F6-FE3EC82FA926}"/>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11150"/>
    <xdr:sp macro="" textlink="">
      <xdr:nvSpPr>
        <xdr:cNvPr id="70884" name="avatar">
          <a:extLst>
            <a:ext uri="{FF2B5EF4-FFF2-40B4-BE49-F238E27FC236}">
              <a16:creationId xmlns:a16="http://schemas.microsoft.com/office/drawing/2014/main" id="{F39F96B9-8ACE-40AC-9FED-2EEC3E37FA15}"/>
            </a:ext>
          </a:extLst>
        </xdr:cNvPr>
        <xdr:cNvSpPr>
          <a:spLocks noChangeAspect="1" noChangeArrowheads="1"/>
        </xdr:cNvSpPr>
      </xdr:nvSpPr>
      <xdr:spPr bwMode="auto">
        <a:xfrm>
          <a:off x="4476750" y="116205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6704"/>
    <xdr:sp macro="" textlink="">
      <xdr:nvSpPr>
        <xdr:cNvPr id="70885" name="avatar">
          <a:extLst>
            <a:ext uri="{FF2B5EF4-FFF2-40B4-BE49-F238E27FC236}">
              <a16:creationId xmlns:a16="http://schemas.microsoft.com/office/drawing/2014/main" id="{DED595C2-268B-4B86-8C89-9AD02E1C389D}"/>
            </a:ext>
          </a:extLst>
        </xdr:cNvPr>
        <xdr:cNvSpPr>
          <a:spLocks noChangeAspect="1" noChangeArrowheads="1"/>
        </xdr:cNvSpPr>
      </xdr:nvSpPr>
      <xdr:spPr bwMode="auto">
        <a:xfrm>
          <a:off x="0" y="1162050"/>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86" name="avatar">
          <a:extLst>
            <a:ext uri="{FF2B5EF4-FFF2-40B4-BE49-F238E27FC236}">
              <a16:creationId xmlns:a16="http://schemas.microsoft.com/office/drawing/2014/main" id="{D9CCBAD7-4B23-453F-A34D-F5A9B26C9B3D}"/>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07974"/>
    <xdr:sp macro="" textlink="">
      <xdr:nvSpPr>
        <xdr:cNvPr id="70887" name="avatar">
          <a:extLst>
            <a:ext uri="{FF2B5EF4-FFF2-40B4-BE49-F238E27FC236}">
              <a16:creationId xmlns:a16="http://schemas.microsoft.com/office/drawing/2014/main" id="{A49FC656-887D-4944-981D-16870B217BE3}"/>
            </a:ext>
          </a:extLst>
        </xdr:cNvPr>
        <xdr:cNvSpPr>
          <a:spLocks noChangeAspect="1" noChangeArrowheads="1"/>
        </xdr:cNvSpPr>
      </xdr:nvSpPr>
      <xdr:spPr bwMode="auto">
        <a:xfrm>
          <a:off x="4476750" y="1162050"/>
          <a:ext cx="304800" cy="3079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7974"/>
    <xdr:sp macro="" textlink="">
      <xdr:nvSpPr>
        <xdr:cNvPr id="70888" name="avatar">
          <a:extLst>
            <a:ext uri="{FF2B5EF4-FFF2-40B4-BE49-F238E27FC236}">
              <a16:creationId xmlns:a16="http://schemas.microsoft.com/office/drawing/2014/main" id="{1E3DE95B-B93F-429D-A402-A81E87B046B8}"/>
            </a:ext>
          </a:extLst>
        </xdr:cNvPr>
        <xdr:cNvSpPr>
          <a:spLocks noChangeAspect="1" noChangeArrowheads="1"/>
        </xdr:cNvSpPr>
      </xdr:nvSpPr>
      <xdr:spPr bwMode="auto">
        <a:xfrm>
          <a:off x="0" y="1162050"/>
          <a:ext cx="304800" cy="3079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5274"/>
    <xdr:sp macro="" textlink="">
      <xdr:nvSpPr>
        <xdr:cNvPr id="70889" name="avatar">
          <a:extLst>
            <a:ext uri="{FF2B5EF4-FFF2-40B4-BE49-F238E27FC236}">
              <a16:creationId xmlns:a16="http://schemas.microsoft.com/office/drawing/2014/main" id="{16D9BCCD-9A1B-4361-AA00-6EAFFDF73E48}"/>
            </a:ext>
          </a:extLst>
        </xdr:cNvPr>
        <xdr:cNvSpPr>
          <a:spLocks noChangeAspect="1" noChangeArrowheads="1"/>
        </xdr:cNvSpPr>
      </xdr:nvSpPr>
      <xdr:spPr bwMode="auto">
        <a:xfrm>
          <a:off x="447675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890" name="avatar">
          <a:extLst>
            <a:ext uri="{FF2B5EF4-FFF2-40B4-BE49-F238E27FC236}">
              <a16:creationId xmlns:a16="http://schemas.microsoft.com/office/drawing/2014/main" id="{528F8D4E-D9D3-45DC-990A-964EC61478EA}"/>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15623"/>
    <xdr:sp macro="" textlink="">
      <xdr:nvSpPr>
        <xdr:cNvPr id="70891" name="avatar">
          <a:extLst>
            <a:ext uri="{FF2B5EF4-FFF2-40B4-BE49-F238E27FC236}">
              <a16:creationId xmlns:a16="http://schemas.microsoft.com/office/drawing/2014/main" id="{35199EE3-7310-45CB-90EA-B9AB8522312F}"/>
            </a:ext>
          </a:extLst>
        </xdr:cNvPr>
        <xdr:cNvSpPr>
          <a:spLocks noChangeAspect="1" noChangeArrowheads="1"/>
        </xdr:cNvSpPr>
      </xdr:nvSpPr>
      <xdr:spPr bwMode="auto">
        <a:xfrm>
          <a:off x="4476750" y="1162050"/>
          <a:ext cx="304800" cy="3156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6704"/>
    <xdr:sp macro="" textlink="">
      <xdr:nvSpPr>
        <xdr:cNvPr id="70892" name="avatar">
          <a:extLst>
            <a:ext uri="{FF2B5EF4-FFF2-40B4-BE49-F238E27FC236}">
              <a16:creationId xmlns:a16="http://schemas.microsoft.com/office/drawing/2014/main" id="{30E26D3C-EA4D-4EA3-BD78-0FD3F078B90F}"/>
            </a:ext>
          </a:extLst>
        </xdr:cNvPr>
        <xdr:cNvSpPr>
          <a:spLocks noChangeAspect="1" noChangeArrowheads="1"/>
        </xdr:cNvSpPr>
      </xdr:nvSpPr>
      <xdr:spPr bwMode="auto">
        <a:xfrm>
          <a:off x="0" y="1162050"/>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93" name="avatar">
          <a:extLst>
            <a:ext uri="{FF2B5EF4-FFF2-40B4-BE49-F238E27FC236}">
              <a16:creationId xmlns:a16="http://schemas.microsoft.com/office/drawing/2014/main" id="{CC06DF8F-1C96-47D6-9652-8814EC1655AF}"/>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23850"/>
    <xdr:sp macro="" textlink="">
      <xdr:nvSpPr>
        <xdr:cNvPr id="70894" name="avatar">
          <a:extLst>
            <a:ext uri="{FF2B5EF4-FFF2-40B4-BE49-F238E27FC236}">
              <a16:creationId xmlns:a16="http://schemas.microsoft.com/office/drawing/2014/main" id="{670F160F-8447-426E-AE74-1D92477B1A2A}"/>
            </a:ext>
          </a:extLst>
        </xdr:cNvPr>
        <xdr:cNvSpPr>
          <a:spLocks noChangeAspect="1" noChangeArrowheads="1"/>
        </xdr:cNvSpPr>
      </xdr:nvSpPr>
      <xdr:spPr bwMode="auto">
        <a:xfrm>
          <a:off x="4476750" y="1162050"/>
          <a:ext cx="304800" cy="3238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6704"/>
    <xdr:sp macro="" textlink="">
      <xdr:nvSpPr>
        <xdr:cNvPr id="70895" name="avatar">
          <a:extLst>
            <a:ext uri="{FF2B5EF4-FFF2-40B4-BE49-F238E27FC236}">
              <a16:creationId xmlns:a16="http://schemas.microsoft.com/office/drawing/2014/main" id="{61CFBD36-AE0F-47CE-864E-CDE218FC9B12}"/>
            </a:ext>
          </a:extLst>
        </xdr:cNvPr>
        <xdr:cNvSpPr>
          <a:spLocks noChangeAspect="1" noChangeArrowheads="1"/>
        </xdr:cNvSpPr>
      </xdr:nvSpPr>
      <xdr:spPr bwMode="auto">
        <a:xfrm>
          <a:off x="0" y="1162050"/>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96" name="avatar">
          <a:extLst>
            <a:ext uri="{FF2B5EF4-FFF2-40B4-BE49-F238E27FC236}">
              <a16:creationId xmlns:a16="http://schemas.microsoft.com/office/drawing/2014/main" id="{AFC670C3-935D-409D-97DC-250EB48DF782}"/>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897" name="avatar">
          <a:extLst>
            <a:ext uri="{FF2B5EF4-FFF2-40B4-BE49-F238E27FC236}">
              <a16:creationId xmlns:a16="http://schemas.microsoft.com/office/drawing/2014/main" id="{920ABEA8-3EED-4378-812E-A85C3F13CC8B}"/>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98" name="avatar">
          <a:extLst>
            <a:ext uri="{FF2B5EF4-FFF2-40B4-BE49-F238E27FC236}">
              <a16:creationId xmlns:a16="http://schemas.microsoft.com/office/drawing/2014/main" id="{94D37439-399D-4309-BED2-50B6A898D966}"/>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899" name="avatar">
          <a:extLst>
            <a:ext uri="{FF2B5EF4-FFF2-40B4-BE49-F238E27FC236}">
              <a16:creationId xmlns:a16="http://schemas.microsoft.com/office/drawing/2014/main" id="{10935145-F77C-4D62-BFB8-F7986E232840}"/>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900" name="avatar">
          <a:extLst>
            <a:ext uri="{FF2B5EF4-FFF2-40B4-BE49-F238E27FC236}">
              <a16:creationId xmlns:a16="http://schemas.microsoft.com/office/drawing/2014/main" id="{713973C2-E727-4D15-A5A2-D30F500CC62B}"/>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901" name="avatar">
          <a:extLst>
            <a:ext uri="{FF2B5EF4-FFF2-40B4-BE49-F238E27FC236}">
              <a16:creationId xmlns:a16="http://schemas.microsoft.com/office/drawing/2014/main" id="{2C10F6FE-D457-43DC-8C93-6ACBBEF2EFC8}"/>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02" name="avatar">
          <a:extLst>
            <a:ext uri="{FF2B5EF4-FFF2-40B4-BE49-F238E27FC236}">
              <a16:creationId xmlns:a16="http://schemas.microsoft.com/office/drawing/2014/main" id="{CE31ACA6-B32C-470D-8D7C-957D493B4F19}"/>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903" name="avatar">
          <a:extLst>
            <a:ext uri="{FF2B5EF4-FFF2-40B4-BE49-F238E27FC236}">
              <a16:creationId xmlns:a16="http://schemas.microsoft.com/office/drawing/2014/main" id="{F8F07B2C-7C59-4920-8235-A49451BBB643}"/>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04" name="avatar">
          <a:extLst>
            <a:ext uri="{FF2B5EF4-FFF2-40B4-BE49-F238E27FC236}">
              <a16:creationId xmlns:a16="http://schemas.microsoft.com/office/drawing/2014/main" id="{DAD00DD4-DEA8-4482-A39E-14E21F3618CC}"/>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905" name="avatar">
          <a:extLst>
            <a:ext uri="{FF2B5EF4-FFF2-40B4-BE49-F238E27FC236}">
              <a16:creationId xmlns:a16="http://schemas.microsoft.com/office/drawing/2014/main" id="{97992BDD-70DF-4CD6-A1E4-F9684790ABB5}"/>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06" name="avatar">
          <a:extLst>
            <a:ext uri="{FF2B5EF4-FFF2-40B4-BE49-F238E27FC236}">
              <a16:creationId xmlns:a16="http://schemas.microsoft.com/office/drawing/2014/main" id="{032C031D-65C0-4566-8303-A4C080833886}"/>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907" name="avatar">
          <a:extLst>
            <a:ext uri="{FF2B5EF4-FFF2-40B4-BE49-F238E27FC236}">
              <a16:creationId xmlns:a16="http://schemas.microsoft.com/office/drawing/2014/main" id="{87DBFB28-857F-43AA-8584-5553BA778E9E}"/>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908" name="avatar">
          <a:extLst>
            <a:ext uri="{FF2B5EF4-FFF2-40B4-BE49-F238E27FC236}">
              <a16:creationId xmlns:a16="http://schemas.microsoft.com/office/drawing/2014/main" id="{61622DED-11ED-47EA-9596-38723A3E6D7C}"/>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909" name="avatar">
          <a:extLst>
            <a:ext uri="{FF2B5EF4-FFF2-40B4-BE49-F238E27FC236}">
              <a16:creationId xmlns:a16="http://schemas.microsoft.com/office/drawing/2014/main" id="{81F91EB3-6F0C-495C-88D1-00E94DE9003B}"/>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10" name="avatar">
          <a:extLst>
            <a:ext uri="{FF2B5EF4-FFF2-40B4-BE49-F238E27FC236}">
              <a16:creationId xmlns:a16="http://schemas.microsoft.com/office/drawing/2014/main" id="{20A37CE4-E2D6-4051-BD85-92D4CF2FE842}"/>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911" name="avatar">
          <a:extLst>
            <a:ext uri="{FF2B5EF4-FFF2-40B4-BE49-F238E27FC236}">
              <a16:creationId xmlns:a16="http://schemas.microsoft.com/office/drawing/2014/main" id="{DB8E7F04-E9AD-4196-8DE9-661A35072BDD}"/>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12" name="avatar">
          <a:extLst>
            <a:ext uri="{FF2B5EF4-FFF2-40B4-BE49-F238E27FC236}">
              <a16:creationId xmlns:a16="http://schemas.microsoft.com/office/drawing/2014/main" id="{70872968-B9EC-4280-8A17-EFC3DBA4D0D5}"/>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913" name="avatar">
          <a:extLst>
            <a:ext uri="{FF2B5EF4-FFF2-40B4-BE49-F238E27FC236}">
              <a16:creationId xmlns:a16="http://schemas.microsoft.com/office/drawing/2014/main" id="{83087282-3D05-4466-91E0-3B79EDB265BF}"/>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14" name="avatar">
          <a:extLst>
            <a:ext uri="{FF2B5EF4-FFF2-40B4-BE49-F238E27FC236}">
              <a16:creationId xmlns:a16="http://schemas.microsoft.com/office/drawing/2014/main" id="{CEF6195A-0204-48ED-9F33-6368494F0B5B}"/>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915" name="avatar">
          <a:extLst>
            <a:ext uri="{FF2B5EF4-FFF2-40B4-BE49-F238E27FC236}">
              <a16:creationId xmlns:a16="http://schemas.microsoft.com/office/drawing/2014/main" id="{90B67CEF-D9E1-4B15-9A64-9BDD97F43C13}"/>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916" name="avatar">
          <a:extLst>
            <a:ext uri="{FF2B5EF4-FFF2-40B4-BE49-F238E27FC236}">
              <a16:creationId xmlns:a16="http://schemas.microsoft.com/office/drawing/2014/main" id="{DA2FCB74-7483-4B36-BAFA-A724671724EC}"/>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917" name="avatar">
          <a:extLst>
            <a:ext uri="{FF2B5EF4-FFF2-40B4-BE49-F238E27FC236}">
              <a16:creationId xmlns:a16="http://schemas.microsoft.com/office/drawing/2014/main" id="{9D2A94CA-9CD7-4BA6-AA2F-116E9947C268}"/>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18" name="avatar">
          <a:extLst>
            <a:ext uri="{FF2B5EF4-FFF2-40B4-BE49-F238E27FC236}">
              <a16:creationId xmlns:a16="http://schemas.microsoft.com/office/drawing/2014/main" id="{06BFA557-9F82-492A-828E-416CA3783C2D}"/>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919" name="avatar">
          <a:extLst>
            <a:ext uri="{FF2B5EF4-FFF2-40B4-BE49-F238E27FC236}">
              <a16:creationId xmlns:a16="http://schemas.microsoft.com/office/drawing/2014/main" id="{C8B00D3B-E6AD-4955-AC87-EBEFDF927CF3}"/>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20" name="avatar">
          <a:extLst>
            <a:ext uri="{FF2B5EF4-FFF2-40B4-BE49-F238E27FC236}">
              <a16:creationId xmlns:a16="http://schemas.microsoft.com/office/drawing/2014/main" id="{6A5D2CA3-5E41-4533-BBE7-202286D3F24C}"/>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921" name="avatar">
          <a:extLst>
            <a:ext uri="{FF2B5EF4-FFF2-40B4-BE49-F238E27FC236}">
              <a16:creationId xmlns:a16="http://schemas.microsoft.com/office/drawing/2014/main" id="{80CC29C8-1181-4592-8D21-09B58EBEE1F0}"/>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22" name="avatar">
          <a:extLst>
            <a:ext uri="{FF2B5EF4-FFF2-40B4-BE49-F238E27FC236}">
              <a16:creationId xmlns:a16="http://schemas.microsoft.com/office/drawing/2014/main" id="{F5EF9F71-F44A-4B04-9D50-4DBBB396E9A8}"/>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923" name="avatar">
          <a:extLst>
            <a:ext uri="{FF2B5EF4-FFF2-40B4-BE49-F238E27FC236}">
              <a16:creationId xmlns:a16="http://schemas.microsoft.com/office/drawing/2014/main" id="{FE4D3F02-E5BD-4407-9298-DEF159D529EE}"/>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924" name="avatar">
          <a:extLst>
            <a:ext uri="{FF2B5EF4-FFF2-40B4-BE49-F238E27FC236}">
              <a16:creationId xmlns:a16="http://schemas.microsoft.com/office/drawing/2014/main" id="{73FE8A50-2F9C-4E33-9FCB-AB7105E4C245}"/>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925" name="avatar">
          <a:extLst>
            <a:ext uri="{FF2B5EF4-FFF2-40B4-BE49-F238E27FC236}">
              <a16:creationId xmlns:a16="http://schemas.microsoft.com/office/drawing/2014/main" id="{45F69BA4-7C4F-4533-8484-B8FD98C97CAE}"/>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26" name="avatar">
          <a:extLst>
            <a:ext uri="{FF2B5EF4-FFF2-40B4-BE49-F238E27FC236}">
              <a16:creationId xmlns:a16="http://schemas.microsoft.com/office/drawing/2014/main" id="{BAFB25D6-417E-4DC8-BAD4-2AACEF7B051E}"/>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927" name="avatar">
          <a:extLst>
            <a:ext uri="{FF2B5EF4-FFF2-40B4-BE49-F238E27FC236}">
              <a16:creationId xmlns:a16="http://schemas.microsoft.com/office/drawing/2014/main" id="{A4C025CC-4486-494B-B32B-69B5919F0A28}"/>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28" name="avatar">
          <a:extLst>
            <a:ext uri="{FF2B5EF4-FFF2-40B4-BE49-F238E27FC236}">
              <a16:creationId xmlns:a16="http://schemas.microsoft.com/office/drawing/2014/main" id="{5F5A1E54-2053-4564-9117-0EA5FA999859}"/>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929" name="avatar">
          <a:extLst>
            <a:ext uri="{FF2B5EF4-FFF2-40B4-BE49-F238E27FC236}">
              <a16:creationId xmlns:a16="http://schemas.microsoft.com/office/drawing/2014/main" id="{95ACAA31-1B07-4223-BEAF-8D3E1F2063D1}"/>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30" name="avatar">
          <a:extLst>
            <a:ext uri="{FF2B5EF4-FFF2-40B4-BE49-F238E27FC236}">
              <a16:creationId xmlns:a16="http://schemas.microsoft.com/office/drawing/2014/main" id="{B6BA6FE2-1E0F-4001-910E-2377E34DEEDE}"/>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931" name="avatar">
          <a:extLst>
            <a:ext uri="{FF2B5EF4-FFF2-40B4-BE49-F238E27FC236}">
              <a16:creationId xmlns:a16="http://schemas.microsoft.com/office/drawing/2014/main" id="{69AB2829-611D-4970-80CB-0285FA83BFF2}"/>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932" name="avatar">
          <a:extLst>
            <a:ext uri="{FF2B5EF4-FFF2-40B4-BE49-F238E27FC236}">
              <a16:creationId xmlns:a16="http://schemas.microsoft.com/office/drawing/2014/main" id="{6FE495E8-96CA-42FD-9927-D61AA89DE84C}"/>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933" name="avatar">
          <a:extLst>
            <a:ext uri="{FF2B5EF4-FFF2-40B4-BE49-F238E27FC236}">
              <a16:creationId xmlns:a16="http://schemas.microsoft.com/office/drawing/2014/main" id="{3B308BAE-9059-4DDE-9E90-60149E7D5E07}"/>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34" name="avatar">
          <a:extLst>
            <a:ext uri="{FF2B5EF4-FFF2-40B4-BE49-F238E27FC236}">
              <a16:creationId xmlns:a16="http://schemas.microsoft.com/office/drawing/2014/main" id="{F2CB386A-88B8-473F-9736-E9C219F59204}"/>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935" name="avatar">
          <a:extLst>
            <a:ext uri="{FF2B5EF4-FFF2-40B4-BE49-F238E27FC236}">
              <a16:creationId xmlns:a16="http://schemas.microsoft.com/office/drawing/2014/main" id="{76CB63C4-0966-4017-AB5E-C670A1A5F913}"/>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36" name="avatar">
          <a:extLst>
            <a:ext uri="{FF2B5EF4-FFF2-40B4-BE49-F238E27FC236}">
              <a16:creationId xmlns:a16="http://schemas.microsoft.com/office/drawing/2014/main" id="{11805F6A-1A91-426F-AE00-39BD1102C874}"/>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937" name="avatar">
          <a:extLst>
            <a:ext uri="{FF2B5EF4-FFF2-40B4-BE49-F238E27FC236}">
              <a16:creationId xmlns:a16="http://schemas.microsoft.com/office/drawing/2014/main" id="{C597A0A1-384E-4F14-BFE9-7A0E0E9EEA8A}"/>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38" name="avatar">
          <a:extLst>
            <a:ext uri="{FF2B5EF4-FFF2-40B4-BE49-F238E27FC236}">
              <a16:creationId xmlns:a16="http://schemas.microsoft.com/office/drawing/2014/main" id="{5281425B-F939-4DCB-AE8A-7E22CAACCC65}"/>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939" name="avatar">
          <a:extLst>
            <a:ext uri="{FF2B5EF4-FFF2-40B4-BE49-F238E27FC236}">
              <a16:creationId xmlns:a16="http://schemas.microsoft.com/office/drawing/2014/main" id="{2DC9EAAF-052B-47D0-B597-0264CD4AF182}"/>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940" name="avatar">
          <a:extLst>
            <a:ext uri="{FF2B5EF4-FFF2-40B4-BE49-F238E27FC236}">
              <a16:creationId xmlns:a16="http://schemas.microsoft.com/office/drawing/2014/main" id="{64EFF975-2861-4EEB-B222-7609572A2395}"/>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941" name="avatar">
          <a:extLst>
            <a:ext uri="{FF2B5EF4-FFF2-40B4-BE49-F238E27FC236}">
              <a16:creationId xmlns:a16="http://schemas.microsoft.com/office/drawing/2014/main" id="{68112158-9358-4BBD-9448-DCEE2CD8203E}"/>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42" name="avatar">
          <a:extLst>
            <a:ext uri="{FF2B5EF4-FFF2-40B4-BE49-F238E27FC236}">
              <a16:creationId xmlns:a16="http://schemas.microsoft.com/office/drawing/2014/main" id="{084261E0-87F9-4B2D-B1D5-A5A20F2F9965}"/>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943" name="avatar">
          <a:extLst>
            <a:ext uri="{FF2B5EF4-FFF2-40B4-BE49-F238E27FC236}">
              <a16:creationId xmlns:a16="http://schemas.microsoft.com/office/drawing/2014/main" id="{13257188-5985-4D21-8346-26CF774E20DB}"/>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44" name="avatar">
          <a:extLst>
            <a:ext uri="{FF2B5EF4-FFF2-40B4-BE49-F238E27FC236}">
              <a16:creationId xmlns:a16="http://schemas.microsoft.com/office/drawing/2014/main" id="{1D05A8DE-0FBD-4B52-BDF4-EEE882358457}"/>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945" name="avatar">
          <a:extLst>
            <a:ext uri="{FF2B5EF4-FFF2-40B4-BE49-F238E27FC236}">
              <a16:creationId xmlns:a16="http://schemas.microsoft.com/office/drawing/2014/main" id="{259FC26E-CDE4-408C-833D-3F87DA66D612}"/>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46" name="avatar">
          <a:extLst>
            <a:ext uri="{FF2B5EF4-FFF2-40B4-BE49-F238E27FC236}">
              <a16:creationId xmlns:a16="http://schemas.microsoft.com/office/drawing/2014/main" id="{6648F2E0-8091-46B5-888E-5F84C6085C12}"/>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947" name="avatar">
          <a:extLst>
            <a:ext uri="{FF2B5EF4-FFF2-40B4-BE49-F238E27FC236}">
              <a16:creationId xmlns:a16="http://schemas.microsoft.com/office/drawing/2014/main" id="{6D962667-F287-4D5B-A0DC-0DF056103AE1}"/>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948" name="avatar">
          <a:extLst>
            <a:ext uri="{FF2B5EF4-FFF2-40B4-BE49-F238E27FC236}">
              <a16:creationId xmlns:a16="http://schemas.microsoft.com/office/drawing/2014/main" id="{06959596-68E0-4A98-92BA-337428598B8B}"/>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949" name="avatar">
          <a:extLst>
            <a:ext uri="{FF2B5EF4-FFF2-40B4-BE49-F238E27FC236}">
              <a16:creationId xmlns:a16="http://schemas.microsoft.com/office/drawing/2014/main" id="{428F8D82-7489-45F4-A9EB-94A1605160BE}"/>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50" name="avatar">
          <a:extLst>
            <a:ext uri="{FF2B5EF4-FFF2-40B4-BE49-F238E27FC236}">
              <a16:creationId xmlns:a16="http://schemas.microsoft.com/office/drawing/2014/main" id="{75C07249-2CD5-4FF7-86ED-EBE25ED5C27C}"/>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951" name="avatar">
          <a:extLst>
            <a:ext uri="{FF2B5EF4-FFF2-40B4-BE49-F238E27FC236}">
              <a16:creationId xmlns:a16="http://schemas.microsoft.com/office/drawing/2014/main" id="{6B8C2564-A3F8-4B69-8D5D-7BA0AF75FCA3}"/>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52" name="avatar">
          <a:extLst>
            <a:ext uri="{FF2B5EF4-FFF2-40B4-BE49-F238E27FC236}">
              <a16:creationId xmlns:a16="http://schemas.microsoft.com/office/drawing/2014/main" id="{48169200-1035-4D4F-952C-3F0E4D14C782}"/>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953" name="avatar">
          <a:extLst>
            <a:ext uri="{FF2B5EF4-FFF2-40B4-BE49-F238E27FC236}">
              <a16:creationId xmlns:a16="http://schemas.microsoft.com/office/drawing/2014/main" id="{9DE278DC-437F-48D9-AAFA-B92CAB8B4557}"/>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54" name="avatar">
          <a:extLst>
            <a:ext uri="{FF2B5EF4-FFF2-40B4-BE49-F238E27FC236}">
              <a16:creationId xmlns:a16="http://schemas.microsoft.com/office/drawing/2014/main" id="{D88FF0A1-409A-4962-A1D6-CD170959462A}"/>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955" name="avatar">
          <a:extLst>
            <a:ext uri="{FF2B5EF4-FFF2-40B4-BE49-F238E27FC236}">
              <a16:creationId xmlns:a16="http://schemas.microsoft.com/office/drawing/2014/main" id="{F6A7199D-B198-49E2-A7C3-C1BE7F7F0C81}"/>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956" name="avatar">
          <a:extLst>
            <a:ext uri="{FF2B5EF4-FFF2-40B4-BE49-F238E27FC236}">
              <a16:creationId xmlns:a16="http://schemas.microsoft.com/office/drawing/2014/main" id="{7496C78B-D0EE-448D-9466-D105F1699883}"/>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957" name="avatar">
          <a:extLst>
            <a:ext uri="{FF2B5EF4-FFF2-40B4-BE49-F238E27FC236}">
              <a16:creationId xmlns:a16="http://schemas.microsoft.com/office/drawing/2014/main" id="{24CB73A4-E35D-4621-A841-A101772F1519}"/>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58" name="avatar">
          <a:extLst>
            <a:ext uri="{FF2B5EF4-FFF2-40B4-BE49-F238E27FC236}">
              <a16:creationId xmlns:a16="http://schemas.microsoft.com/office/drawing/2014/main" id="{94836A20-D71E-489E-BA25-2B6A4BBF88FC}"/>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959" name="avatar">
          <a:extLst>
            <a:ext uri="{FF2B5EF4-FFF2-40B4-BE49-F238E27FC236}">
              <a16:creationId xmlns:a16="http://schemas.microsoft.com/office/drawing/2014/main" id="{D7485334-8198-4A53-9F35-5808F8C11AF6}"/>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60" name="avatar">
          <a:extLst>
            <a:ext uri="{FF2B5EF4-FFF2-40B4-BE49-F238E27FC236}">
              <a16:creationId xmlns:a16="http://schemas.microsoft.com/office/drawing/2014/main" id="{75044604-4CE1-4DD3-AF6F-3636B1350628}"/>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961" name="avatar">
          <a:extLst>
            <a:ext uri="{FF2B5EF4-FFF2-40B4-BE49-F238E27FC236}">
              <a16:creationId xmlns:a16="http://schemas.microsoft.com/office/drawing/2014/main" id="{288DE81B-D856-49A0-AB43-A57A68799FA2}"/>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62" name="avatar">
          <a:extLst>
            <a:ext uri="{FF2B5EF4-FFF2-40B4-BE49-F238E27FC236}">
              <a16:creationId xmlns:a16="http://schemas.microsoft.com/office/drawing/2014/main" id="{34CCFC2D-87CF-4429-9B7D-FDDCE55F9050}"/>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963" name="avatar">
          <a:extLst>
            <a:ext uri="{FF2B5EF4-FFF2-40B4-BE49-F238E27FC236}">
              <a16:creationId xmlns:a16="http://schemas.microsoft.com/office/drawing/2014/main" id="{1195DC97-248A-470E-A4CE-E52990DC6EE1}"/>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964" name="avatar">
          <a:extLst>
            <a:ext uri="{FF2B5EF4-FFF2-40B4-BE49-F238E27FC236}">
              <a16:creationId xmlns:a16="http://schemas.microsoft.com/office/drawing/2014/main" id="{97F3BC73-F281-4539-A3F8-9CCB04041408}"/>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965" name="avatar">
          <a:extLst>
            <a:ext uri="{FF2B5EF4-FFF2-40B4-BE49-F238E27FC236}">
              <a16:creationId xmlns:a16="http://schemas.microsoft.com/office/drawing/2014/main" id="{72761E02-9E69-4344-930C-6963835847DD}"/>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66" name="avatar">
          <a:extLst>
            <a:ext uri="{FF2B5EF4-FFF2-40B4-BE49-F238E27FC236}">
              <a16:creationId xmlns:a16="http://schemas.microsoft.com/office/drawing/2014/main" id="{947FBDE7-C057-499F-95B1-0F21E83EEA93}"/>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967" name="avatar">
          <a:extLst>
            <a:ext uri="{FF2B5EF4-FFF2-40B4-BE49-F238E27FC236}">
              <a16:creationId xmlns:a16="http://schemas.microsoft.com/office/drawing/2014/main" id="{4133695F-B35F-4060-B533-E57F89AEB8C8}"/>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68" name="avatar">
          <a:extLst>
            <a:ext uri="{FF2B5EF4-FFF2-40B4-BE49-F238E27FC236}">
              <a16:creationId xmlns:a16="http://schemas.microsoft.com/office/drawing/2014/main" id="{0FA49B26-CB73-4905-B6FC-BFEC74EEB286}"/>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969" name="avatar">
          <a:extLst>
            <a:ext uri="{FF2B5EF4-FFF2-40B4-BE49-F238E27FC236}">
              <a16:creationId xmlns:a16="http://schemas.microsoft.com/office/drawing/2014/main" id="{6063AD88-6C91-43FA-A5EB-F9ABB2A253F1}"/>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70" name="avatar">
          <a:extLst>
            <a:ext uri="{FF2B5EF4-FFF2-40B4-BE49-F238E27FC236}">
              <a16:creationId xmlns:a16="http://schemas.microsoft.com/office/drawing/2014/main" id="{E43A71AD-8352-43F8-9C94-6DB4AD89BFEA}"/>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971" name="avatar">
          <a:extLst>
            <a:ext uri="{FF2B5EF4-FFF2-40B4-BE49-F238E27FC236}">
              <a16:creationId xmlns:a16="http://schemas.microsoft.com/office/drawing/2014/main" id="{89F35EE5-2223-4660-AC97-DA4188ECB569}"/>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972" name="avatar">
          <a:extLst>
            <a:ext uri="{FF2B5EF4-FFF2-40B4-BE49-F238E27FC236}">
              <a16:creationId xmlns:a16="http://schemas.microsoft.com/office/drawing/2014/main" id="{53375DC2-BD19-4F11-AB1A-000E2B05117C}"/>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973" name="avatar">
          <a:extLst>
            <a:ext uri="{FF2B5EF4-FFF2-40B4-BE49-F238E27FC236}">
              <a16:creationId xmlns:a16="http://schemas.microsoft.com/office/drawing/2014/main" id="{B6EC0E79-DC62-4124-BF1C-FF405F45EA4C}"/>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74" name="avatar">
          <a:extLst>
            <a:ext uri="{FF2B5EF4-FFF2-40B4-BE49-F238E27FC236}">
              <a16:creationId xmlns:a16="http://schemas.microsoft.com/office/drawing/2014/main" id="{A4D055C5-A8C6-46FF-8974-F91F75C2F0F9}"/>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975" name="avatar">
          <a:extLst>
            <a:ext uri="{FF2B5EF4-FFF2-40B4-BE49-F238E27FC236}">
              <a16:creationId xmlns:a16="http://schemas.microsoft.com/office/drawing/2014/main" id="{29CF48C5-72AE-4D9F-A146-FCB3F78CC7FE}"/>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76" name="avatar">
          <a:extLst>
            <a:ext uri="{FF2B5EF4-FFF2-40B4-BE49-F238E27FC236}">
              <a16:creationId xmlns:a16="http://schemas.microsoft.com/office/drawing/2014/main" id="{DFA12E6C-AF98-46EB-99D2-8ABB0E366247}"/>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977" name="avatar">
          <a:extLst>
            <a:ext uri="{FF2B5EF4-FFF2-40B4-BE49-F238E27FC236}">
              <a16:creationId xmlns:a16="http://schemas.microsoft.com/office/drawing/2014/main" id="{F7C1C3BF-1E0B-48BA-9E34-F2D8E42510DD}"/>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78" name="avatar">
          <a:extLst>
            <a:ext uri="{FF2B5EF4-FFF2-40B4-BE49-F238E27FC236}">
              <a16:creationId xmlns:a16="http://schemas.microsoft.com/office/drawing/2014/main" id="{FB67294B-D81C-4863-85A4-FE1A8C7969A0}"/>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979" name="avatar">
          <a:extLst>
            <a:ext uri="{FF2B5EF4-FFF2-40B4-BE49-F238E27FC236}">
              <a16:creationId xmlns:a16="http://schemas.microsoft.com/office/drawing/2014/main" id="{2846DEB1-6983-40B8-8FB6-2453558F99E9}"/>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980" name="avatar">
          <a:extLst>
            <a:ext uri="{FF2B5EF4-FFF2-40B4-BE49-F238E27FC236}">
              <a16:creationId xmlns:a16="http://schemas.microsoft.com/office/drawing/2014/main" id="{1F057B94-552E-48F9-A614-2617CC1DA280}"/>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981" name="avatar">
          <a:extLst>
            <a:ext uri="{FF2B5EF4-FFF2-40B4-BE49-F238E27FC236}">
              <a16:creationId xmlns:a16="http://schemas.microsoft.com/office/drawing/2014/main" id="{ED18BDCF-CC77-442A-A9D4-DADE9029A7A2}"/>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82" name="avatar">
          <a:extLst>
            <a:ext uri="{FF2B5EF4-FFF2-40B4-BE49-F238E27FC236}">
              <a16:creationId xmlns:a16="http://schemas.microsoft.com/office/drawing/2014/main" id="{241289C6-09EA-426A-A341-8DDEC7E415B5}"/>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983" name="avatar">
          <a:extLst>
            <a:ext uri="{FF2B5EF4-FFF2-40B4-BE49-F238E27FC236}">
              <a16:creationId xmlns:a16="http://schemas.microsoft.com/office/drawing/2014/main" id="{9256DAE8-974E-4E9B-9192-C21F02E36A5A}"/>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84" name="avatar">
          <a:extLst>
            <a:ext uri="{FF2B5EF4-FFF2-40B4-BE49-F238E27FC236}">
              <a16:creationId xmlns:a16="http://schemas.microsoft.com/office/drawing/2014/main" id="{0D411043-6FBC-4347-9F3C-AF1E42E4C29C}"/>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985" name="avatar">
          <a:extLst>
            <a:ext uri="{FF2B5EF4-FFF2-40B4-BE49-F238E27FC236}">
              <a16:creationId xmlns:a16="http://schemas.microsoft.com/office/drawing/2014/main" id="{2AB12FF1-18A4-46F6-8C81-28843E30A802}"/>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86" name="avatar">
          <a:extLst>
            <a:ext uri="{FF2B5EF4-FFF2-40B4-BE49-F238E27FC236}">
              <a16:creationId xmlns:a16="http://schemas.microsoft.com/office/drawing/2014/main" id="{375F1D21-4850-4943-8392-DBA5CBB556D9}"/>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987" name="avatar">
          <a:extLst>
            <a:ext uri="{FF2B5EF4-FFF2-40B4-BE49-F238E27FC236}">
              <a16:creationId xmlns:a16="http://schemas.microsoft.com/office/drawing/2014/main" id="{05DE22A1-59C8-487A-A302-434079DDECC2}"/>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988" name="avatar">
          <a:extLst>
            <a:ext uri="{FF2B5EF4-FFF2-40B4-BE49-F238E27FC236}">
              <a16:creationId xmlns:a16="http://schemas.microsoft.com/office/drawing/2014/main" id="{113FDDC5-6B39-425A-BE60-CEC98CA63101}"/>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989" name="avatar">
          <a:extLst>
            <a:ext uri="{FF2B5EF4-FFF2-40B4-BE49-F238E27FC236}">
              <a16:creationId xmlns:a16="http://schemas.microsoft.com/office/drawing/2014/main" id="{AC6D42C6-B3EF-4156-8A81-24BFFAEB3B02}"/>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90" name="avatar">
          <a:extLst>
            <a:ext uri="{FF2B5EF4-FFF2-40B4-BE49-F238E27FC236}">
              <a16:creationId xmlns:a16="http://schemas.microsoft.com/office/drawing/2014/main" id="{F6CC34F2-8AB6-448C-ADC1-755BB9F488BE}"/>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991" name="avatar">
          <a:extLst>
            <a:ext uri="{FF2B5EF4-FFF2-40B4-BE49-F238E27FC236}">
              <a16:creationId xmlns:a16="http://schemas.microsoft.com/office/drawing/2014/main" id="{48C0DC0D-0719-4C86-9F66-E3BE9DE55E47}"/>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92" name="avatar">
          <a:extLst>
            <a:ext uri="{FF2B5EF4-FFF2-40B4-BE49-F238E27FC236}">
              <a16:creationId xmlns:a16="http://schemas.microsoft.com/office/drawing/2014/main" id="{CBAA936D-7806-4C2A-80CF-0D4EF2770A48}"/>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993" name="avatar">
          <a:extLst>
            <a:ext uri="{FF2B5EF4-FFF2-40B4-BE49-F238E27FC236}">
              <a16:creationId xmlns:a16="http://schemas.microsoft.com/office/drawing/2014/main" id="{22B10CC1-AFD0-47DB-8097-B675CBA0C36F}"/>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94" name="avatar">
          <a:extLst>
            <a:ext uri="{FF2B5EF4-FFF2-40B4-BE49-F238E27FC236}">
              <a16:creationId xmlns:a16="http://schemas.microsoft.com/office/drawing/2014/main" id="{7DB6E65A-D1D5-4C99-8F6F-A4159E7C6191}"/>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995" name="avatar">
          <a:extLst>
            <a:ext uri="{FF2B5EF4-FFF2-40B4-BE49-F238E27FC236}">
              <a16:creationId xmlns:a16="http://schemas.microsoft.com/office/drawing/2014/main" id="{1322767A-931A-4712-A04B-0F03CE508246}"/>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996" name="avatar">
          <a:extLst>
            <a:ext uri="{FF2B5EF4-FFF2-40B4-BE49-F238E27FC236}">
              <a16:creationId xmlns:a16="http://schemas.microsoft.com/office/drawing/2014/main" id="{B7E0292E-04F3-41B6-877B-36CA9D01524E}"/>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997" name="avatar">
          <a:extLst>
            <a:ext uri="{FF2B5EF4-FFF2-40B4-BE49-F238E27FC236}">
              <a16:creationId xmlns:a16="http://schemas.microsoft.com/office/drawing/2014/main" id="{9E49F92C-AA82-474C-9C77-ABCE2C19A04C}"/>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98" name="avatar">
          <a:extLst>
            <a:ext uri="{FF2B5EF4-FFF2-40B4-BE49-F238E27FC236}">
              <a16:creationId xmlns:a16="http://schemas.microsoft.com/office/drawing/2014/main" id="{C2F77C7C-7EB7-4FD2-ADFF-3082CBBC3B47}"/>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999" name="avatar">
          <a:extLst>
            <a:ext uri="{FF2B5EF4-FFF2-40B4-BE49-F238E27FC236}">
              <a16:creationId xmlns:a16="http://schemas.microsoft.com/office/drawing/2014/main" id="{E751D3EF-3BE1-4C2F-A09C-3FD07FFCCB58}"/>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00" name="avatar">
          <a:extLst>
            <a:ext uri="{FF2B5EF4-FFF2-40B4-BE49-F238E27FC236}">
              <a16:creationId xmlns:a16="http://schemas.microsoft.com/office/drawing/2014/main" id="{DECD6D75-5CEF-454C-A3E8-B974DD88C5F5}"/>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001" name="avatar">
          <a:extLst>
            <a:ext uri="{FF2B5EF4-FFF2-40B4-BE49-F238E27FC236}">
              <a16:creationId xmlns:a16="http://schemas.microsoft.com/office/drawing/2014/main" id="{55F7C6F2-5FD5-42C2-976E-4E07E30CFCD6}"/>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02" name="avatar">
          <a:extLst>
            <a:ext uri="{FF2B5EF4-FFF2-40B4-BE49-F238E27FC236}">
              <a16:creationId xmlns:a16="http://schemas.microsoft.com/office/drawing/2014/main" id="{2A62807D-1140-4FB1-8F08-1505BBD4D956}"/>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003" name="avatar">
          <a:extLst>
            <a:ext uri="{FF2B5EF4-FFF2-40B4-BE49-F238E27FC236}">
              <a16:creationId xmlns:a16="http://schemas.microsoft.com/office/drawing/2014/main" id="{489E6318-43AB-4A8B-AA81-8267E24B1546}"/>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004" name="avatar">
          <a:extLst>
            <a:ext uri="{FF2B5EF4-FFF2-40B4-BE49-F238E27FC236}">
              <a16:creationId xmlns:a16="http://schemas.microsoft.com/office/drawing/2014/main" id="{73B0D77F-4AD4-47A1-897C-6ED6232401B2}"/>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005" name="avatar">
          <a:extLst>
            <a:ext uri="{FF2B5EF4-FFF2-40B4-BE49-F238E27FC236}">
              <a16:creationId xmlns:a16="http://schemas.microsoft.com/office/drawing/2014/main" id="{086EE83E-1C9B-4618-8D52-E917420D6223}"/>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06" name="avatar">
          <a:extLst>
            <a:ext uri="{FF2B5EF4-FFF2-40B4-BE49-F238E27FC236}">
              <a16:creationId xmlns:a16="http://schemas.microsoft.com/office/drawing/2014/main" id="{3BBD7EB5-817E-47A6-A67F-7E3F0D082961}"/>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007" name="avatar">
          <a:extLst>
            <a:ext uri="{FF2B5EF4-FFF2-40B4-BE49-F238E27FC236}">
              <a16:creationId xmlns:a16="http://schemas.microsoft.com/office/drawing/2014/main" id="{71009675-15BF-4FB1-8CBB-CC9913C0FE34}"/>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08" name="avatar">
          <a:extLst>
            <a:ext uri="{FF2B5EF4-FFF2-40B4-BE49-F238E27FC236}">
              <a16:creationId xmlns:a16="http://schemas.microsoft.com/office/drawing/2014/main" id="{09D4D7BE-3960-44D6-861A-20AE3F340FD8}"/>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009" name="avatar">
          <a:extLst>
            <a:ext uri="{FF2B5EF4-FFF2-40B4-BE49-F238E27FC236}">
              <a16:creationId xmlns:a16="http://schemas.microsoft.com/office/drawing/2014/main" id="{9F0EEA67-FD20-4C51-A39C-49A51E569F02}"/>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10" name="avatar">
          <a:extLst>
            <a:ext uri="{FF2B5EF4-FFF2-40B4-BE49-F238E27FC236}">
              <a16:creationId xmlns:a16="http://schemas.microsoft.com/office/drawing/2014/main" id="{E586D841-51C4-486C-903C-7C361B108D52}"/>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011" name="avatar">
          <a:extLst>
            <a:ext uri="{FF2B5EF4-FFF2-40B4-BE49-F238E27FC236}">
              <a16:creationId xmlns:a16="http://schemas.microsoft.com/office/drawing/2014/main" id="{32F9557F-0202-4CC7-BA73-EB14A85D80C8}"/>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012" name="avatar">
          <a:extLst>
            <a:ext uri="{FF2B5EF4-FFF2-40B4-BE49-F238E27FC236}">
              <a16:creationId xmlns:a16="http://schemas.microsoft.com/office/drawing/2014/main" id="{0CEFE196-8DDE-4246-8B36-684199201354}"/>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013" name="avatar">
          <a:extLst>
            <a:ext uri="{FF2B5EF4-FFF2-40B4-BE49-F238E27FC236}">
              <a16:creationId xmlns:a16="http://schemas.microsoft.com/office/drawing/2014/main" id="{48B263B8-CE86-4C37-A431-467863F293C0}"/>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14" name="avatar">
          <a:extLst>
            <a:ext uri="{FF2B5EF4-FFF2-40B4-BE49-F238E27FC236}">
              <a16:creationId xmlns:a16="http://schemas.microsoft.com/office/drawing/2014/main" id="{7022B063-1892-47DE-9D59-79084A958324}"/>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015" name="avatar">
          <a:extLst>
            <a:ext uri="{FF2B5EF4-FFF2-40B4-BE49-F238E27FC236}">
              <a16:creationId xmlns:a16="http://schemas.microsoft.com/office/drawing/2014/main" id="{23A4CB4C-307C-497E-8702-5B776A43A006}"/>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16" name="avatar">
          <a:extLst>
            <a:ext uri="{FF2B5EF4-FFF2-40B4-BE49-F238E27FC236}">
              <a16:creationId xmlns:a16="http://schemas.microsoft.com/office/drawing/2014/main" id="{2FD8F22C-013C-4948-9241-21B6683266F2}"/>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017" name="avatar">
          <a:extLst>
            <a:ext uri="{FF2B5EF4-FFF2-40B4-BE49-F238E27FC236}">
              <a16:creationId xmlns:a16="http://schemas.microsoft.com/office/drawing/2014/main" id="{5235BF47-14D8-4915-AEAA-7E06FDF3C287}"/>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18" name="avatar">
          <a:extLst>
            <a:ext uri="{FF2B5EF4-FFF2-40B4-BE49-F238E27FC236}">
              <a16:creationId xmlns:a16="http://schemas.microsoft.com/office/drawing/2014/main" id="{F594B831-A304-492F-8732-BD21D97FFAF2}"/>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019" name="avatar">
          <a:extLst>
            <a:ext uri="{FF2B5EF4-FFF2-40B4-BE49-F238E27FC236}">
              <a16:creationId xmlns:a16="http://schemas.microsoft.com/office/drawing/2014/main" id="{A401268A-79EC-4DB2-926F-0FEE5D42EA2E}"/>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020" name="avatar">
          <a:extLst>
            <a:ext uri="{FF2B5EF4-FFF2-40B4-BE49-F238E27FC236}">
              <a16:creationId xmlns:a16="http://schemas.microsoft.com/office/drawing/2014/main" id="{F6F9877B-3C29-4591-8345-58ED5FCEDA05}"/>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021" name="avatar">
          <a:extLst>
            <a:ext uri="{FF2B5EF4-FFF2-40B4-BE49-F238E27FC236}">
              <a16:creationId xmlns:a16="http://schemas.microsoft.com/office/drawing/2014/main" id="{C4BCD60F-967B-401E-A39B-A8B5E542E548}"/>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22" name="avatar">
          <a:extLst>
            <a:ext uri="{FF2B5EF4-FFF2-40B4-BE49-F238E27FC236}">
              <a16:creationId xmlns:a16="http://schemas.microsoft.com/office/drawing/2014/main" id="{197CCAD5-1FC0-43EF-B4BC-8101E2F68119}"/>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023" name="avatar">
          <a:extLst>
            <a:ext uri="{FF2B5EF4-FFF2-40B4-BE49-F238E27FC236}">
              <a16:creationId xmlns:a16="http://schemas.microsoft.com/office/drawing/2014/main" id="{52088675-17E9-46A4-83E1-1291BD58274C}"/>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24" name="avatar">
          <a:extLst>
            <a:ext uri="{FF2B5EF4-FFF2-40B4-BE49-F238E27FC236}">
              <a16:creationId xmlns:a16="http://schemas.microsoft.com/office/drawing/2014/main" id="{2DB8DD69-E02A-4BF3-A4DE-E896C4D4CAD3}"/>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025" name="avatar">
          <a:extLst>
            <a:ext uri="{FF2B5EF4-FFF2-40B4-BE49-F238E27FC236}">
              <a16:creationId xmlns:a16="http://schemas.microsoft.com/office/drawing/2014/main" id="{93F7144D-72B8-4B8E-BB1B-5F59F5A84F1C}"/>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26" name="avatar">
          <a:extLst>
            <a:ext uri="{FF2B5EF4-FFF2-40B4-BE49-F238E27FC236}">
              <a16:creationId xmlns:a16="http://schemas.microsoft.com/office/drawing/2014/main" id="{923600C5-DD6B-4D30-B1BA-BE6AD2EF96BB}"/>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027" name="avatar">
          <a:extLst>
            <a:ext uri="{FF2B5EF4-FFF2-40B4-BE49-F238E27FC236}">
              <a16:creationId xmlns:a16="http://schemas.microsoft.com/office/drawing/2014/main" id="{A521D64C-16AD-4B9D-B3E0-5075F3211C40}"/>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028" name="avatar">
          <a:extLst>
            <a:ext uri="{FF2B5EF4-FFF2-40B4-BE49-F238E27FC236}">
              <a16:creationId xmlns:a16="http://schemas.microsoft.com/office/drawing/2014/main" id="{453DAC13-9B90-4790-93AF-B4B772168723}"/>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029" name="avatar">
          <a:extLst>
            <a:ext uri="{FF2B5EF4-FFF2-40B4-BE49-F238E27FC236}">
              <a16:creationId xmlns:a16="http://schemas.microsoft.com/office/drawing/2014/main" id="{F5A4F95A-C3FF-40AE-833C-98FDDAF81C76}"/>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30" name="avatar">
          <a:extLst>
            <a:ext uri="{FF2B5EF4-FFF2-40B4-BE49-F238E27FC236}">
              <a16:creationId xmlns:a16="http://schemas.microsoft.com/office/drawing/2014/main" id="{C070F825-0570-4A1C-BA7B-50EC1FF15515}"/>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031" name="avatar">
          <a:extLst>
            <a:ext uri="{FF2B5EF4-FFF2-40B4-BE49-F238E27FC236}">
              <a16:creationId xmlns:a16="http://schemas.microsoft.com/office/drawing/2014/main" id="{938F0923-2E65-4EC1-9EAA-7AC76CAEB003}"/>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32" name="avatar">
          <a:extLst>
            <a:ext uri="{FF2B5EF4-FFF2-40B4-BE49-F238E27FC236}">
              <a16:creationId xmlns:a16="http://schemas.microsoft.com/office/drawing/2014/main" id="{A2EB97AD-A5B1-414D-AAF9-F77B05A276A1}"/>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033" name="avatar">
          <a:extLst>
            <a:ext uri="{FF2B5EF4-FFF2-40B4-BE49-F238E27FC236}">
              <a16:creationId xmlns:a16="http://schemas.microsoft.com/office/drawing/2014/main" id="{4CEECBB5-6244-4F31-8D78-40147CB01805}"/>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34" name="avatar">
          <a:extLst>
            <a:ext uri="{FF2B5EF4-FFF2-40B4-BE49-F238E27FC236}">
              <a16:creationId xmlns:a16="http://schemas.microsoft.com/office/drawing/2014/main" id="{4530306A-561C-4CB8-AE0F-434E9F3AAE7A}"/>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035" name="avatar">
          <a:extLst>
            <a:ext uri="{FF2B5EF4-FFF2-40B4-BE49-F238E27FC236}">
              <a16:creationId xmlns:a16="http://schemas.microsoft.com/office/drawing/2014/main" id="{FB8ED9D3-29B4-4464-B2C5-EEC7BF167D4F}"/>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036" name="avatar">
          <a:extLst>
            <a:ext uri="{FF2B5EF4-FFF2-40B4-BE49-F238E27FC236}">
              <a16:creationId xmlns:a16="http://schemas.microsoft.com/office/drawing/2014/main" id="{6A489E35-C25A-42A4-89FD-AE41E60B6FFD}"/>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037" name="avatar">
          <a:extLst>
            <a:ext uri="{FF2B5EF4-FFF2-40B4-BE49-F238E27FC236}">
              <a16:creationId xmlns:a16="http://schemas.microsoft.com/office/drawing/2014/main" id="{AE8BD91F-AAD9-4BD7-A010-8AE83CBEDA12}"/>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38" name="avatar">
          <a:extLst>
            <a:ext uri="{FF2B5EF4-FFF2-40B4-BE49-F238E27FC236}">
              <a16:creationId xmlns:a16="http://schemas.microsoft.com/office/drawing/2014/main" id="{AB2439D7-BDF9-421B-BB79-43EDAAFAC50B}"/>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039" name="avatar">
          <a:extLst>
            <a:ext uri="{FF2B5EF4-FFF2-40B4-BE49-F238E27FC236}">
              <a16:creationId xmlns:a16="http://schemas.microsoft.com/office/drawing/2014/main" id="{C52BB69E-B0D2-49FF-90AF-6C92AE882AF0}"/>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40" name="avatar">
          <a:extLst>
            <a:ext uri="{FF2B5EF4-FFF2-40B4-BE49-F238E27FC236}">
              <a16:creationId xmlns:a16="http://schemas.microsoft.com/office/drawing/2014/main" id="{813CC783-64F6-4DA1-B89C-290C6C9D4F95}"/>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83528"/>
    <xdr:sp macro="" textlink="">
      <xdr:nvSpPr>
        <xdr:cNvPr id="71041" name="avatar">
          <a:extLst>
            <a:ext uri="{FF2B5EF4-FFF2-40B4-BE49-F238E27FC236}">
              <a16:creationId xmlns:a16="http://schemas.microsoft.com/office/drawing/2014/main" id="{0B4E37ED-A2FA-4F16-8DA5-5A9DB0173533}"/>
            </a:ext>
          </a:extLst>
        </xdr:cNvPr>
        <xdr:cNvSpPr>
          <a:spLocks noChangeAspect="1" noChangeArrowheads="1"/>
        </xdr:cNvSpPr>
      </xdr:nvSpPr>
      <xdr:spPr bwMode="auto">
        <a:xfrm>
          <a:off x="4476750" y="1162050"/>
          <a:ext cx="304800" cy="28352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2892"/>
    <xdr:sp macro="" textlink="">
      <xdr:nvSpPr>
        <xdr:cNvPr id="71042" name="avatar">
          <a:extLst>
            <a:ext uri="{FF2B5EF4-FFF2-40B4-BE49-F238E27FC236}">
              <a16:creationId xmlns:a16="http://schemas.microsoft.com/office/drawing/2014/main" id="{38755EA0-AE7C-4A75-AD9A-195CE2FD760A}"/>
            </a:ext>
          </a:extLst>
        </xdr:cNvPr>
        <xdr:cNvSpPr>
          <a:spLocks noChangeAspect="1" noChangeArrowheads="1"/>
        </xdr:cNvSpPr>
      </xdr:nvSpPr>
      <xdr:spPr bwMode="auto">
        <a:xfrm>
          <a:off x="0" y="1162050"/>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43" name="avatar">
          <a:extLst>
            <a:ext uri="{FF2B5EF4-FFF2-40B4-BE49-F238E27FC236}">
              <a16:creationId xmlns:a16="http://schemas.microsoft.com/office/drawing/2014/main" id="{6701010C-DF3A-499B-8002-6349DDA593AF}"/>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82892"/>
    <xdr:sp macro="" textlink="">
      <xdr:nvSpPr>
        <xdr:cNvPr id="71044" name="avatar">
          <a:extLst>
            <a:ext uri="{FF2B5EF4-FFF2-40B4-BE49-F238E27FC236}">
              <a16:creationId xmlns:a16="http://schemas.microsoft.com/office/drawing/2014/main" id="{78FD00F6-3EC8-4617-B283-49A873621706}"/>
            </a:ext>
          </a:extLst>
        </xdr:cNvPr>
        <xdr:cNvSpPr>
          <a:spLocks noChangeAspect="1" noChangeArrowheads="1"/>
        </xdr:cNvSpPr>
      </xdr:nvSpPr>
      <xdr:spPr bwMode="auto">
        <a:xfrm>
          <a:off x="4476750" y="1162050"/>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2892"/>
    <xdr:sp macro="" textlink="">
      <xdr:nvSpPr>
        <xdr:cNvPr id="71045" name="avatar">
          <a:extLst>
            <a:ext uri="{FF2B5EF4-FFF2-40B4-BE49-F238E27FC236}">
              <a16:creationId xmlns:a16="http://schemas.microsoft.com/office/drawing/2014/main" id="{05F9F5A2-F5F0-454A-AFE2-FA8E7DC9BA33}"/>
            </a:ext>
          </a:extLst>
        </xdr:cNvPr>
        <xdr:cNvSpPr>
          <a:spLocks noChangeAspect="1" noChangeArrowheads="1"/>
        </xdr:cNvSpPr>
      </xdr:nvSpPr>
      <xdr:spPr bwMode="auto">
        <a:xfrm>
          <a:off x="0" y="1162050"/>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5274"/>
    <xdr:sp macro="" textlink="">
      <xdr:nvSpPr>
        <xdr:cNvPr id="71046" name="avatar">
          <a:extLst>
            <a:ext uri="{FF2B5EF4-FFF2-40B4-BE49-F238E27FC236}">
              <a16:creationId xmlns:a16="http://schemas.microsoft.com/office/drawing/2014/main" id="{D33AE98D-91F0-43EB-886B-AEB6048A06EA}"/>
            </a:ext>
          </a:extLst>
        </xdr:cNvPr>
        <xdr:cNvSpPr>
          <a:spLocks noChangeAspect="1" noChangeArrowheads="1"/>
        </xdr:cNvSpPr>
      </xdr:nvSpPr>
      <xdr:spPr bwMode="auto">
        <a:xfrm>
          <a:off x="447675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047" name="avatar">
          <a:extLst>
            <a:ext uri="{FF2B5EF4-FFF2-40B4-BE49-F238E27FC236}">
              <a16:creationId xmlns:a16="http://schemas.microsoft.com/office/drawing/2014/main" id="{F122D38B-348F-406E-9BFF-A3002FBFF17B}"/>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83556"/>
    <xdr:sp macro="" textlink="">
      <xdr:nvSpPr>
        <xdr:cNvPr id="71048" name="avatar">
          <a:extLst>
            <a:ext uri="{FF2B5EF4-FFF2-40B4-BE49-F238E27FC236}">
              <a16:creationId xmlns:a16="http://schemas.microsoft.com/office/drawing/2014/main" id="{504556C4-95A4-4DB8-B3A6-6182F9ED4683}"/>
            </a:ext>
          </a:extLst>
        </xdr:cNvPr>
        <xdr:cNvSpPr>
          <a:spLocks noChangeAspect="1" noChangeArrowheads="1"/>
        </xdr:cNvSpPr>
      </xdr:nvSpPr>
      <xdr:spPr bwMode="auto">
        <a:xfrm>
          <a:off x="4476750" y="1162050"/>
          <a:ext cx="304800" cy="28355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2892"/>
    <xdr:sp macro="" textlink="">
      <xdr:nvSpPr>
        <xdr:cNvPr id="71049" name="avatar">
          <a:extLst>
            <a:ext uri="{FF2B5EF4-FFF2-40B4-BE49-F238E27FC236}">
              <a16:creationId xmlns:a16="http://schemas.microsoft.com/office/drawing/2014/main" id="{E67FA74A-BC9D-4FB5-BDCF-AABCCF007420}"/>
            </a:ext>
          </a:extLst>
        </xdr:cNvPr>
        <xdr:cNvSpPr>
          <a:spLocks noChangeAspect="1" noChangeArrowheads="1"/>
        </xdr:cNvSpPr>
      </xdr:nvSpPr>
      <xdr:spPr bwMode="auto">
        <a:xfrm>
          <a:off x="0" y="1162050"/>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50" name="avatar">
          <a:extLst>
            <a:ext uri="{FF2B5EF4-FFF2-40B4-BE49-F238E27FC236}">
              <a16:creationId xmlns:a16="http://schemas.microsoft.com/office/drawing/2014/main" id="{90437DD8-D1A5-41B2-8383-0AD965FDB59F}"/>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07051"/>
    <xdr:sp macro="" textlink="">
      <xdr:nvSpPr>
        <xdr:cNvPr id="71051" name="avatar">
          <a:extLst>
            <a:ext uri="{FF2B5EF4-FFF2-40B4-BE49-F238E27FC236}">
              <a16:creationId xmlns:a16="http://schemas.microsoft.com/office/drawing/2014/main" id="{5E85727C-0B59-4336-9102-25C74690BA81}"/>
            </a:ext>
          </a:extLst>
        </xdr:cNvPr>
        <xdr:cNvSpPr>
          <a:spLocks noChangeAspect="1" noChangeArrowheads="1"/>
        </xdr:cNvSpPr>
      </xdr:nvSpPr>
      <xdr:spPr bwMode="auto">
        <a:xfrm>
          <a:off x="4476750" y="1162050"/>
          <a:ext cx="304800" cy="30705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4162"/>
    <xdr:sp macro="" textlink="">
      <xdr:nvSpPr>
        <xdr:cNvPr id="71052" name="avatar">
          <a:extLst>
            <a:ext uri="{FF2B5EF4-FFF2-40B4-BE49-F238E27FC236}">
              <a16:creationId xmlns:a16="http://schemas.microsoft.com/office/drawing/2014/main" id="{BB3E574F-3E14-4D95-B2D1-EBCA49DA535E}"/>
            </a:ext>
          </a:extLst>
        </xdr:cNvPr>
        <xdr:cNvSpPr>
          <a:spLocks noChangeAspect="1" noChangeArrowheads="1"/>
        </xdr:cNvSpPr>
      </xdr:nvSpPr>
      <xdr:spPr bwMode="auto">
        <a:xfrm>
          <a:off x="0" y="1162050"/>
          <a:ext cx="304800" cy="28416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53" name="avatar">
          <a:extLst>
            <a:ext uri="{FF2B5EF4-FFF2-40B4-BE49-F238E27FC236}">
              <a16:creationId xmlns:a16="http://schemas.microsoft.com/office/drawing/2014/main" id="{F63A89E9-15D6-4F39-81A0-F7A330B800B2}"/>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11150"/>
    <xdr:sp macro="" textlink="">
      <xdr:nvSpPr>
        <xdr:cNvPr id="71054" name="avatar">
          <a:extLst>
            <a:ext uri="{FF2B5EF4-FFF2-40B4-BE49-F238E27FC236}">
              <a16:creationId xmlns:a16="http://schemas.microsoft.com/office/drawing/2014/main" id="{C3EF843C-8438-424C-8635-80179F60BB4D}"/>
            </a:ext>
          </a:extLst>
        </xdr:cNvPr>
        <xdr:cNvSpPr>
          <a:spLocks noChangeAspect="1" noChangeArrowheads="1"/>
        </xdr:cNvSpPr>
      </xdr:nvSpPr>
      <xdr:spPr bwMode="auto">
        <a:xfrm>
          <a:off x="4476750" y="116205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6704"/>
    <xdr:sp macro="" textlink="">
      <xdr:nvSpPr>
        <xdr:cNvPr id="71055" name="avatar">
          <a:extLst>
            <a:ext uri="{FF2B5EF4-FFF2-40B4-BE49-F238E27FC236}">
              <a16:creationId xmlns:a16="http://schemas.microsoft.com/office/drawing/2014/main" id="{8FDDC688-C44B-4DAF-81FD-0A465CC32F6F}"/>
            </a:ext>
          </a:extLst>
        </xdr:cNvPr>
        <xdr:cNvSpPr>
          <a:spLocks noChangeAspect="1" noChangeArrowheads="1"/>
        </xdr:cNvSpPr>
      </xdr:nvSpPr>
      <xdr:spPr bwMode="auto">
        <a:xfrm>
          <a:off x="0" y="1162050"/>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56" name="avatar">
          <a:extLst>
            <a:ext uri="{FF2B5EF4-FFF2-40B4-BE49-F238E27FC236}">
              <a16:creationId xmlns:a16="http://schemas.microsoft.com/office/drawing/2014/main" id="{47E81828-CD2A-457D-9DB6-87709A4119FC}"/>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07974"/>
    <xdr:sp macro="" textlink="">
      <xdr:nvSpPr>
        <xdr:cNvPr id="71057" name="avatar">
          <a:extLst>
            <a:ext uri="{FF2B5EF4-FFF2-40B4-BE49-F238E27FC236}">
              <a16:creationId xmlns:a16="http://schemas.microsoft.com/office/drawing/2014/main" id="{56FAFF91-3AA1-46FB-89CA-D6F9987FBCDF}"/>
            </a:ext>
          </a:extLst>
        </xdr:cNvPr>
        <xdr:cNvSpPr>
          <a:spLocks noChangeAspect="1" noChangeArrowheads="1"/>
        </xdr:cNvSpPr>
      </xdr:nvSpPr>
      <xdr:spPr bwMode="auto">
        <a:xfrm>
          <a:off x="4476750" y="1162050"/>
          <a:ext cx="304800" cy="3079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7974"/>
    <xdr:sp macro="" textlink="">
      <xdr:nvSpPr>
        <xdr:cNvPr id="71058" name="avatar">
          <a:extLst>
            <a:ext uri="{FF2B5EF4-FFF2-40B4-BE49-F238E27FC236}">
              <a16:creationId xmlns:a16="http://schemas.microsoft.com/office/drawing/2014/main" id="{18282DD1-62A5-46D6-BBD0-FF5E503D2926}"/>
            </a:ext>
          </a:extLst>
        </xdr:cNvPr>
        <xdr:cNvSpPr>
          <a:spLocks noChangeAspect="1" noChangeArrowheads="1"/>
        </xdr:cNvSpPr>
      </xdr:nvSpPr>
      <xdr:spPr bwMode="auto">
        <a:xfrm>
          <a:off x="0" y="1162050"/>
          <a:ext cx="304800" cy="3079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5274"/>
    <xdr:sp macro="" textlink="">
      <xdr:nvSpPr>
        <xdr:cNvPr id="71059" name="avatar">
          <a:extLst>
            <a:ext uri="{FF2B5EF4-FFF2-40B4-BE49-F238E27FC236}">
              <a16:creationId xmlns:a16="http://schemas.microsoft.com/office/drawing/2014/main" id="{A541396B-9A13-483E-A041-47B20FA55129}"/>
            </a:ext>
          </a:extLst>
        </xdr:cNvPr>
        <xdr:cNvSpPr>
          <a:spLocks noChangeAspect="1" noChangeArrowheads="1"/>
        </xdr:cNvSpPr>
      </xdr:nvSpPr>
      <xdr:spPr bwMode="auto">
        <a:xfrm>
          <a:off x="447675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060" name="avatar">
          <a:extLst>
            <a:ext uri="{FF2B5EF4-FFF2-40B4-BE49-F238E27FC236}">
              <a16:creationId xmlns:a16="http://schemas.microsoft.com/office/drawing/2014/main" id="{89426B70-F162-4338-85ED-A6C755A0C060}"/>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15623"/>
    <xdr:sp macro="" textlink="">
      <xdr:nvSpPr>
        <xdr:cNvPr id="71061" name="avatar">
          <a:extLst>
            <a:ext uri="{FF2B5EF4-FFF2-40B4-BE49-F238E27FC236}">
              <a16:creationId xmlns:a16="http://schemas.microsoft.com/office/drawing/2014/main" id="{04E07971-733B-4BA1-A3EC-FE0AA2678420}"/>
            </a:ext>
          </a:extLst>
        </xdr:cNvPr>
        <xdr:cNvSpPr>
          <a:spLocks noChangeAspect="1" noChangeArrowheads="1"/>
        </xdr:cNvSpPr>
      </xdr:nvSpPr>
      <xdr:spPr bwMode="auto">
        <a:xfrm>
          <a:off x="4476750" y="1162050"/>
          <a:ext cx="304800" cy="3156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6704"/>
    <xdr:sp macro="" textlink="">
      <xdr:nvSpPr>
        <xdr:cNvPr id="71062" name="avatar">
          <a:extLst>
            <a:ext uri="{FF2B5EF4-FFF2-40B4-BE49-F238E27FC236}">
              <a16:creationId xmlns:a16="http://schemas.microsoft.com/office/drawing/2014/main" id="{B3EF2F21-1FF6-4214-AA71-A3D8466AF380}"/>
            </a:ext>
          </a:extLst>
        </xdr:cNvPr>
        <xdr:cNvSpPr>
          <a:spLocks noChangeAspect="1" noChangeArrowheads="1"/>
        </xdr:cNvSpPr>
      </xdr:nvSpPr>
      <xdr:spPr bwMode="auto">
        <a:xfrm>
          <a:off x="0" y="1162050"/>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63" name="avatar">
          <a:extLst>
            <a:ext uri="{FF2B5EF4-FFF2-40B4-BE49-F238E27FC236}">
              <a16:creationId xmlns:a16="http://schemas.microsoft.com/office/drawing/2014/main" id="{C2654929-25BA-4DBE-B06D-AE93E530B106}"/>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23850"/>
    <xdr:sp macro="" textlink="">
      <xdr:nvSpPr>
        <xdr:cNvPr id="71064" name="avatar">
          <a:extLst>
            <a:ext uri="{FF2B5EF4-FFF2-40B4-BE49-F238E27FC236}">
              <a16:creationId xmlns:a16="http://schemas.microsoft.com/office/drawing/2014/main" id="{55DD4AFF-BD5B-4D8A-8004-499886638FFE}"/>
            </a:ext>
          </a:extLst>
        </xdr:cNvPr>
        <xdr:cNvSpPr>
          <a:spLocks noChangeAspect="1" noChangeArrowheads="1"/>
        </xdr:cNvSpPr>
      </xdr:nvSpPr>
      <xdr:spPr bwMode="auto">
        <a:xfrm>
          <a:off x="4476750" y="1162050"/>
          <a:ext cx="304800" cy="3238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6704"/>
    <xdr:sp macro="" textlink="">
      <xdr:nvSpPr>
        <xdr:cNvPr id="71065" name="avatar">
          <a:extLst>
            <a:ext uri="{FF2B5EF4-FFF2-40B4-BE49-F238E27FC236}">
              <a16:creationId xmlns:a16="http://schemas.microsoft.com/office/drawing/2014/main" id="{DEBBF7EB-4A47-40C0-A079-6252FFF9D7D1}"/>
            </a:ext>
          </a:extLst>
        </xdr:cNvPr>
        <xdr:cNvSpPr>
          <a:spLocks noChangeAspect="1" noChangeArrowheads="1"/>
        </xdr:cNvSpPr>
      </xdr:nvSpPr>
      <xdr:spPr bwMode="auto">
        <a:xfrm>
          <a:off x="0" y="1162050"/>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66" name="avatar">
          <a:extLst>
            <a:ext uri="{FF2B5EF4-FFF2-40B4-BE49-F238E27FC236}">
              <a16:creationId xmlns:a16="http://schemas.microsoft.com/office/drawing/2014/main" id="{DB0C0555-8747-4835-83C8-0C032FCA1F5F}"/>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067" name="avatar">
          <a:extLst>
            <a:ext uri="{FF2B5EF4-FFF2-40B4-BE49-F238E27FC236}">
              <a16:creationId xmlns:a16="http://schemas.microsoft.com/office/drawing/2014/main" id="{B105E80B-0FC3-46C9-A870-1DF6C9ADE149}"/>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68" name="avatar">
          <a:extLst>
            <a:ext uri="{FF2B5EF4-FFF2-40B4-BE49-F238E27FC236}">
              <a16:creationId xmlns:a16="http://schemas.microsoft.com/office/drawing/2014/main" id="{284AEA9E-4CF3-464D-84DD-F7C8A2C74FD6}"/>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069" name="avatar">
          <a:extLst>
            <a:ext uri="{FF2B5EF4-FFF2-40B4-BE49-F238E27FC236}">
              <a16:creationId xmlns:a16="http://schemas.microsoft.com/office/drawing/2014/main" id="{B046B6C3-4F34-44B2-9261-D0D414557A50}"/>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070" name="avatar">
          <a:extLst>
            <a:ext uri="{FF2B5EF4-FFF2-40B4-BE49-F238E27FC236}">
              <a16:creationId xmlns:a16="http://schemas.microsoft.com/office/drawing/2014/main" id="{3AD3F694-E0AB-4D01-9796-BACDEDFF24F2}"/>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071" name="avatar">
          <a:extLst>
            <a:ext uri="{FF2B5EF4-FFF2-40B4-BE49-F238E27FC236}">
              <a16:creationId xmlns:a16="http://schemas.microsoft.com/office/drawing/2014/main" id="{E05552B5-F3A0-4FD8-8801-9F0E31F914CC}"/>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72" name="avatar">
          <a:extLst>
            <a:ext uri="{FF2B5EF4-FFF2-40B4-BE49-F238E27FC236}">
              <a16:creationId xmlns:a16="http://schemas.microsoft.com/office/drawing/2014/main" id="{7795AFEC-C442-4632-9C3D-6D9215CD1759}"/>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073" name="avatar">
          <a:extLst>
            <a:ext uri="{FF2B5EF4-FFF2-40B4-BE49-F238E27FC236}">
              <a16:creationId xmlns:a16="http://schemas.microsoft.com/office/drawing/2014/main" id="{FD9EB312-E170-4385-8782-47F641266DFE}"/>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74" name="avatar">
          <a:extLst>
            <a:ext uri="{FF2B5EF4-FFF2-40B4-BE49-F238E27FC236}">
              <a16:creationId xmlns:a16="http://schemas.microsoft.com/office/drawing/2014/main" id="{19FC6769-2ACB-4F9E-BE21-B4B6BC2D3A57}"/>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075" name="avatar">
          <a:extLst>
            <a:ext uri="{FF2B5EF4-FFF2-40B4-BE49-F238E27FC236}">
              <a16:creationId xmlns:a16="http://schemas.microsoft.com/office/drawing/2014/main" id="{BBC057F3-6B7E-424D-9F1B-D1061EDB81F3}"/>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76" name="avatar">
          <a:extLst>
            <a:ext uri="{FF2B5EF4-FFF2-40B4-BE49-F238E27FC236}">
              <a16:creationId xmlns:a16="http://schemas.microsoft.com/office/drawing/2014/main" id="{A95BB24F-93F9-4DAD-BF3C-4E9A079E8AA8}"/>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077" name="avatar">
          <a:extLst>
            <a:ext uri="{FF2B5EF4-FFF2-40B4-BE49-F238E27FC236}">
              <a16:creationId xmlns:a16="http://schemas.microsoft.com/office/drawing/2014/main" id="{A7749A7A-FDF6-4939-9B45-CBACEBC358E6}"/>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078" name="avatar">
          <a:extLst>
            <a:ext uri="{FF2B5EF4-FFF2-40B4-BE49-F238E27FC236}">
              <a16:creationId xmlns:a16="http://schemas.microsoft.com/office/drawing/2014/main" id="{F54C41D1-B9F7-4635-A204-B8AF5BD28AAF}"/>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079" name="avatar">
          <a:extLst>
            <a:ext uri="{FF2B5EF4-FFF2-40B4-BE49-F238E27FC236}">
              <a16:creationId xmlns:a16="http://schemas.microsoft.com/office/drawing/2014/main" id="{7514A84E-0E6C-45D9-986D-0EF4AC62B538}"/>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80" name="avatar">
          <a:extLst>
            <a:ext uri="{FF2B5EF4-FFF2-40B4-BE49-F238E27FC236}">
              <a16:creationId xmlns:a16="http://schemas.microsoft.com/office/drawing/2014/main" id="{2918D1AD-FF79-45B2-A88E-969945E18101}"/>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081" name="avatar">
          <a:extLst>
            <a:ext uri="{FF2B5EF4-FFF2-40B4-BE49-F238E27FC236}">
              <a16:creationId xmlns:a16="http://schemas.microsoft.com/office/drawing/2014/main" id="{631CF0BC-8AEC-48EC-848D-432B635FEA88}"/>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82" name="avatar">
          <a:extLst>
            <a:ext uri="{FF2B5EF4-FFF2-40B4-BE49-F238E27FC236}">
              <a16:creationId xmlns:a16="http://schemas.microsoft.com/office/drawing/2014/main" id="{1B2929C3-8A23-47A6-927B-8BD171543A98}"/>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083" name="avatar">
          <a:extLst>
            <a:ext uri="{FF2B5EF4-FFF2-40B4-BE49-F238E27FC236}">
              <a16:creationId xmlns:a16="http://schemas.microsoft.com/office/drawing/2014/main" id="{218DB68F-EAA7-4B31-BB44-6A9FEF42B43B}"/>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84" name="avatar">
          <a:extLst>
            <a:ext uri="{FF2B5EF4-FFF2-40B4-BE49-F238E27FC236}">
              <a16:creationId xmlns:a16="http://schemas.microsoft.com/office/drawing/2014/main" id="{0EA7BFE0-A189-4245-B800-E263491CA66C}"/>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085" name="avatar">
          <a:extLst>
            <a:ext uri="{FF2B5EF4-FFF2-40B4-BE49-F238E27FC236}">
              <a16:creationId xmlns:a16="http://schemas.microsoft.com/office/drawing/2014/main" id="{84889ED9-8F13-4DED-A93C-C04E0B7CB7E5}"/>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086" name="avatar">
          <a:extLst>
            <a:ext uri="{FF2B5EF4-FFF2-40B4-BE49-F238E27FC236}">
              <a16:creationId xmlns:a16="http://schemas.microsoft.com/office/drawing/2014/main" id="{ADB5104E-7038-4834-BEB7-AB98B97407E3}"/>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087" name="avatar">
          <a:extLst>
            <a:ext uri="{FF2B5EF4-FFF2-40B4-BE49-F238E27FC236}">
              <a16:creationId xmlns:a16="http://schemas.microsoft.com/office/drawing/2014/main" id="{34720778-C5DA-4761-AC9B-CA2A890493B3}"/>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88" name="avatar">
          <a:extLst>
            <a:ext uri="{FF2B5EF4-FFF2-40B4-BE49-F238E27FC236}">
              <a16:creationId xmlns:a16="http://schemas.microsoft.com/office/drawing/2014/main" id="{B841A0AE-4729-4A9C-A90D-8712790C3BCC}"/>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089" name="avatar">
          <a:extLst>
            <a:ext uri="{FF2B5EF4-FFF2-40B4-BE49-F238E27FC236}">
              <a16:creationId xmlns:a16="http://schemas.microsoft.com/office/drawing/2014/main" id="{788BE7F9-1EEC-4606-8173-59EDD2EDA7F6}"/>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90" name="avatar">
          <a:extLst>
            <a:ext uri="{FF2B5EF4-FFF2-40B4-BE49-F238E27FC236}">
              <a16:creationId xmlns:a16="http://schemas.microsoft.com/office/drawing/2014/main" id="{7F677482-7CE8-44EC-ACB8-9923C41501DF}"/>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091" name="avatar">
          <a:extLst>
            <a:ext uri="{FF2B5EF4-FFF2-40B4-BE49-F238E27FC236}">
              <a16:creationId xmlns:a16="http://schemas.microsoft.com/office/drawing/2014/main" id="{6836E18F-C3F1-4EC5-899A-AD3881157788}"/>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92" name="avatar">
          <a:extLst>
            <a:ext uri="{FF2B5EF4-FFF2-40B4-BE49-F238E27FC236}">
              <a16:creationId xmlns:a16="http://schemas.microsoft.com/office/drawing/2014/main" id="{D8C4902A-8709-4F47-AD3D-8CC3C539B87B}"/>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093" name="avatar">
          <a:extLst>
            <a:ext uri="{FF2B5EF4-FFF2-40B4-BE49-F238E27FC236}">
              <a16:creationId xmlns:a16="http://schemas.microsoft.com/office/drawing/2014/main" id="{FD0AB3EF-38B5-4775-96DC-7156BB5D7E3D}"/>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094" name="avatar">
          <a:extLst>
            <a:ext uri="{FF2B5EF4-FFF2-40B4-BE49-F238E27FC236}">
              <a16:creationId xmlns:a16="http://schemas.microsoft.com/office/drawing/2014/main" id="{740C5281-7121-4283-80F4-53F7128421CF}"/>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095" name="avatar">
          <a:extLst>
            <a:ext uri="{FF2B5EF4-FFF2-40B4-BE49-F238E27FC236}">
              <a16:creationId xmlns:a16="http://schemas.microsoft.com/office/drawing/2014/main" id="{B8C173D4-5286-48BF-8313-60117631D638}"/>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96" name="avatar">
          <a:extLst>
            <a:ext uri="{FF2B5EF4-FFF2-40B4-BE49-F238E27FC236}">
              <a16:creationId xmlns:a16="http://schemas.microsoft.com/office/drawing/2014/main" id="{A7283C9D-5FFA-4ADA-9439-8F62E860EAF5}"/>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097" name="avatar">
          <a:extLst>
            <a:ext uri="{FF2B5EF4-FFF2-40B4-BE49-F238E27FC236}">
              <a16:creationId xmlns:a16="http://schemas.microsoft.com/office/drawing/2014/main" id="{FAA840DA-43D4-43A5-A4C6-FEDFCD9B44C2}"/>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98" name="avatar">
          <a:extLst>
            <a:ext uri="{FF2B5EF4-FFF2-40B4-BE49-F238E27FC236}">
              <a16:creationId xmlns:a16="http://schemas.microsoft.com/office/drawing/2014/main" id="{B9E67C1D-7E0B-4628-8DF8-9D50A78E8C6D}"/>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099" name="avatar">
          <a:extLst>
            <a:ext uri="{FF2B5EF4-FFF2-40B4-BE49-F238E27FC236}">
              <a16:creationId xmlns:a16="http://schemas.microsoft.com/office/drawing/2014/main" id="{38D41A44-0D8E-414B-BB04-E4A527081A58}"/>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00" name="avatar">
          <a:extLst>
            <a:ext uri="{FF2B5EF4-FFF2-40B4-BE49-F238E27FC236}">
              <a16:creationId xmlns:a16="http://schemas.microsoft.com/office/drawing/2014/main" id="{76A97FE5-E705-4BAB-95B2-AF482059BD8B}"/>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101" name="avatar">
          <a:extLst>
            <a:ext uri="{FF2B5EF4-FFF2-40B4-BE49-F238E27FC236}">
              <a16:creationId xmlns:a16="http://schemas.microsoft.com/office/drawing/2014/main" id="{C4F2EEFC-E8BE-4990-B2B5-5501E9A4C72C}"/>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102" name="avatar">
          <a:extLst>
            <a:ext uri="{FF2B5EF4-FFF2-40B4-BE49-F238E27FC236}">
              <a16:creationId xmlns:a16="http://schemas.microsoft.com/office/drawing/2014/main" id="{85B5E7A4-87D4-412A-8DBC-B5F1AA6F82BB}"/>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103" name="avatar">
          <a:extLst>
            <a:ext uri="{FF2B5EF4-FFF2-40B4-BE49-F238E27FC236}">
              <a16:creationId xmlns:a16="http://schemas.microsoft.com/office/drawing/2014/main" id="{EADC094A-860B-4320-8FFA-480D0320A241}"/>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04" name="avatar">
          <a:extLst>
            <a:ext uri="{FF2B5EF4-FFF2-40B4-BE49-F238E27FC236}">
              <a16:creationId xmlns:a16="http://schemas.microsoft.com/office/drawing/2014/main" id="{ABCAC11D-79BC-42BF-B606-7EA018644E3C}"/>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105" name="avatar">
          <a:extLst>
            <a:ext uri="{FF2B5EF4-FFF2-40B4-BE49-F238E27FC236}">
              <a16:creationId xmlns:a16="http://schemas.microsoft.com/office/drawing/2014/main" id="{CA2049E6-0D46-4260-B688-A8A32869A567}"/>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06" name="avatar">
          <a:extLst>
            <a:ext uri="{FF2B5EF4-FFF2-40B4-BE49-F238E27FC236}">
              <a16:creationId xmlns:a16="http://schemas.microsoft.com/office/drawing/2014/main" id="{963E10CF-5F8E-40F2-9FB3-4D914D042F86}"/>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107" name="avatar">
          <a:extLst>
            <a:ext uri="{FF2B5EF4-FFF2-40B4-BE49-F238E27FC236}">
              <a16:creationId xmlns:a16="http://schemas.microsoft.com/office/drawing/2014/main" id="{725FC944-640F-41A3-92EE-795182DEC5C9}"/>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08" name="avatar">
          <a:extLst>
            <a:ext uri="{FF2B5EF4-FFF2-40B4-BE49-F238E27FC236}">
              <a16:creationId xmlns:a16="http://schemas.microsoft.com/office/drawing/2014/main" id="{750F2EFF-2C2A-40D4-8E73-752299C23C96}"/>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109" name="avatar">
          <a:extLst>
            <a:ext uri="{FF2B5EF4-FFF2-40B4-BE49-F238E27FC236}">
              <a16:creationId xmlns:a16="http://schemas.microsoft.com/office/drawing/2014/main" id="{936E8F26-D507-47B8-9711-B0EB47D3631A}"/>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110" name="avatar">
          <a:extLst>
            <a:ext uri="{FF2B5EF4-FFF2-40B4-BE49-F238E27FC236}">
              <a16:creationId xmlns:a16="http://schemas.microsoft.com/office/drawing/2014/main" id="{D5080417-39E2-46E3-A03D-2B1DC97DCEA1}"/>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111" name="avatar">
          <a:extLst>
            <a:ext uri="{FF2B5EF4-FFF2-40B4-BE49-F238E27FC236}">
              <a16:creationId xmlns:a16="http://schemas.microsoft.com/office/drawing/2014/main" id="{E4A88212-1DC5-4C5F-B866-29923032742B}"/>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12" name="avatar">
          <a:extLst>
            <a:ext uri="{FF2B5EF4-FFF2-40B4-BE49-F238E27FC236}">
              <a16:creationId xmlns:a16="http://schemas.microsoft.com/office/drawing/2014/main" id="{C42F0C1F-9DAD-4F77-934D-64F2CFF3B776}"/>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113" name="avatar">
          <a:extLst>
            <a:ext uri="{FF2B5EF4-FFF2-40B4-BE49-F238E27FC236}">
              <a16:creationId xmlns:a16="http://schemas.microsoft.com/office/drawing/2014/main" id="{9C27C25C-325A-4931-8035-F5C58D1E7738}"/>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14" name="avatar">
          <a:extLst>
            <a:ext uri="{FF2B5EF4-FFF2-40B4-BE49-F238E27FC236}">
              <a16:creationId xmlns:a16="http://schemas.microsoft.com/office/drawing/2014/main" id="{8F695511-F457-48A2-A841-5295C5D1AD56}"/>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115" name="avatar">
          <a:extLst>
            <a:ext uri="{FF2B5EF4-FFF2-40B4-BE49-F238E27FC236}">
              <a16:creationId xmlns:a16="http://schemas.microsoft.com/office/drawing/2014/main" id="{909F436F-FD28-4D1D-8244-6FB761F35339}"/>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16" name="avatar">
          <a:extLst>
            <a:ext uri="{FF2B5EF4-FFF2-40B4-BE49-F238E27FC236}">
              <a16:creationId xmlns:a16="http://schemas.microsoft.com/office/drawing/2014/main" id="{B4537F51-A376-4E7F-BF41-CE4FBA8FC150}"/>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117" name="avatar">
          <a:extLst>
            <a:ext uri="{FF2B5EF4-FFF2-40B4-BE49-F238E27FC236}">
              <a16:creationId xmlns:a16="http://schemas.microsoft.com/office/drawing/2014/main" id="{93434FED-881B-4525-8049-5DCF2818E8EC}"/>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118" name="avatar">
          <a:extLst>
            <a:ext uri="{FF2B5EF4-FFF2-40B4-BE49-F238E27FC236}">
              <a16:creationId xmlns:a16="http://schemas.microsoft.com/office/drawing/2014/main" id="{0453E28E-B917-48CE-9A9C-994BA59F9CFF}"/>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119" name="avatar">
          <a:extLst>
            <a:ext uri="{FF2B5EF4-FFF2-40B4-BE49-F238E27FC236}">
              <a16:creationId xmlns:a16="http://schemas.microsoft.com/office/drawing/2014/main" id="{E7F99AF7-A822-4898-BA92-586466D20CF1}"/>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20" name="avatar">
          <a:extLst>
            <a:ext uri="{FF2B5EF4-FFF2-40B4-BE49-F238E27FC236}">
              <a16:creationId xmlns:a16="http://schemas.microsoft.com/office/drawing/2014/main" id="{4669CBFB-84AB-4CC7-AA20-BE03A315E652}"/>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121" name="avatar">
          <a:extLst>
            <a:ext uri="{FF2B5EF4-FFF2-40B4-BE49-F238E27FC236}">
              <a16:creationId xmlns:a16="http://schemas.microsoft.com/office/drawing/2014/main" id="{81642B9D-307A-438A-BD79-94D2F551240D}"/>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22" name="avatar">
          <a:extLst>
            <a:ext uri="{FF2B5EF4-FFF2-40B4-BE49-F238E27FC236}">
              <a16:creationId xmlns:a16="http://schemas.microsoft.com/office/drawing/2014/main" id="{31A31595-A5C2-47EF-94C7-2A4306F922D6}"/>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123" name="avatar">
          <a:extLst>
            <a:ext uri="{FF2B5EF4-FFF2-40B4-BE49-F238E27FC236}">
              <a16:creationId xmlns:a16="http://schemas.microsoft.com/office/drawing/2014/main" id="{41A03937-F772-435C-A956-A8121A02EFB4}"/>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24" name="avatar">
          <a:extLst>
            <a:ext uri="{FF2B5EF4-FFF2-40B4-BE49-F238E27FC236}">
              <a16:creationId xmlns:a16="http://schemas.microsoft.com/office/drawing/2014/main" id="{29A23177-8847-4E11-8FEA-95343B20DAC7}"/>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125" name="avatar">
          <a:extLst>
            <a:ext uri="{FF2B5EF4-FFF2-40B4-BE49-F238E27FC236}">
              <a16:creationId xmlns:a16="http://schemas.microsoft.com/office/drawing/2014/main" id="{AC3DA230-E272-40A8-A447-2BE867F2E08D}"/>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126" name="avatar">
          <a:extLst>
            <a:ext uri="{FF2B5EF4-FFF2-40B4-BE49-F238E27FC236}">
              <a16:creationId xmlns:a16="http://schemas.microsoft.com/office/drawing/2014/main" id="{31F5BC9D-B2EF-4DCE-B15F-47D012A24307}"/>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127" name="avatar">
          <a:extLst>
            <a:ext uri="{FF2B5EF4-FFF2-40B4-BE49-F238E27FC236}">
              <a16:creationId xmlns:a16="http://schemas.microsoft.com/office/drawing/2014/main" id="{4166E325-614B-4F2F-A61D-107C4D4A7182}"/>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28" name="avatar">
          <a:extLst>
            <a:ext uri="{FF2B5EF4-FFF2-40B4-BE49-F238E27FC236}">
              <a16:creationId xmlns:a16="http://schemas.microsoft.com/office/drawing/2014/main" id="{C44B1FB5-DAE0-469C-B327-B30C136A1D98}"/>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129" name="avatar">
          <a:extLst>
            <a:ext uri="{FF2B5EF4-FFF2-40B4-BE49-F238E27FC236}">
              <a16:creationId xmlns:a16="http://schemas.microsoft.com/office/drawing/2014/main" id="{813F3765-1748-4E62-84BE-28F2C32BEFE3}"/>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30" name="avatar">
          <a:extLst>
            <a:ext uri="{FF2B5EF4-FFF2-40B4-BE49-F238E27FC236}">
              <a16:creationId xmlns:a16="http://schemas.microsoft.com/office/drawing/2014/main" id="{740B017D-EB8B-4216-A1B1-640FBE2A5CCD}"/>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131" name="avatar">
          <a:extLst>
            <a:ext uri="{FF2B5EF4-FFF2-40B4-BE49-F238E27FC236}">
              <a16:creationId xmlns:a16="http://schemas.microsoft.com/office/drawing/2014/main" id="{AC5CFFE2-1CB7-4F43-8357-94EBB9966BE2}"/>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32" name="avatar">
          <a:extLst>
            <a:ext uri="{FF2B5EF4-FFF2-40B4-BE49-F238E27FC236}">
              <a16:creationId xmlns:a16="http://schemas.microsoft.com/office/drawing/2014/main" id="{10D6CD27-6BC4-4B17-A782-964CFB22D7EE}"/>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133" name="avatar">
          <a:extLst>
            <a:ext uri="{FF2B5EF4-FFF2-40B4-BE49-F238E27FC236}">
              <a16:creationId xmlns:a16="http://schemas.microsoft.com/office/drawing/2014/main" id="{42B8D4DB-05BD-41B9-86A0-0C45FA96330C}"/>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134" name="avatar">
          <a:extLst>
            <a:ext uri="{FF2B5EF4-FFF2-40B4-BE49-F238E27FC236}">
              <a16:creationId xmlns:a16="http://schemas.microsoft.com/office/drawing/2014/main" id="{754EAC72-9934-4C90-95EA-09CE40E3C061}"/>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135" name="avatar">
          <a:extLst>
            <a:ext uri="{FF2B5EF4-FFF2-40B4-BE49-F238E27FC236}">
              <a16:creationId xmlns:a16="http://schemas.microsoft.com/office/drawing/2014/main" id="{0BA3DF0C-E894-43B7-B489-28ED3E90FB73}"/>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36" name="avatar">
          <a:extLst>
            <a:ext uri="{FF2B5EF4-FFF2-40B4-BE49-F238E27FC236}">
              <a16:creationId xmlns:a16="http://schemas.microsoft.com/office/drawing/2014/main" id="{0597274C-A964-4254-BECB-CBF5866151B5}"/>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137" name="avatar">
          <a:extLst>
            <a:ext uri="{FF2B5EF4-FFF2-40B4-BE49-F238E27FC236}">
              <a16:creationId xmlns:a16="http://schemas.microsoft.com/office/drawing/2014/main" id="{744F7738-EFEB-4789-BCC4-F34F91C62D6D}"/>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38" name="avatar">
          <a:extLst>
            <a:ext uri="{FF2B5EF4-FFF2-40B4-BE49-F238E27FC236}">
              <a16:creationId xmlns:a16="http://schemas.microsoft.com/office/drawing/2014/main" id="{E86FEDFC-7F34-44F6-BC85-51FD251D0B72}"/>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139" name="avatar">
          <a:extLst>
            <a:ext uri="{FF2B5EF4-FFF2-40B4-BE49-F238E27FC236}">
              <a16:creationId xmlns:a16="http://schemas.microsoft.com/office/drawing/2014/main" id="{400C5E9D-7417-474E-94AB-A96803513129}"/>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40" name="avatar">
          <a:extLst>
            <a:ext uri="{FF2B5EF4-FFF2-40B4-BE49-F238E27FC236}">
              <a16:creationId xmlns:a16="http://schemas.microsoft.com/office/drawing/2014/main" id="{F76BEE02-1C6C-43F7-9A88-9B07304D8D52}"/>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141" name="avatar">
          <a:extLst>
            <a:ext uri="{FF2B5EF4-FFF2-40B4-BE49-F238E27FC236}">
              <a16:creationId xmlns:a16="http://schemas.microsoft.com/office/drawing/2014/main" id="{79C3659F-0DCA-4B05-838B-EA7936F8F7D7}"/>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142" name="avatar">
          <a:extLst>
            <a:ext uri="{FF2B5EF4-FFF2-40B4-BE49-F238E27FC236}">
              <a16:creationId xmlns:a16="http://schemas.microsoft.com/office/drawing/2014/main" id="{184C4B15-F290-4395-A4FF-B33C073F7BB6}"/>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143" name="avatar">
          <a:extLst>
            <a:ext uri="{FF2B5EF4-FFF2-40B4-BE49-F238E27FC236}">
              <a16:creationId xmlns:a16="http://schemas.microsoft.com/office/drawing/2014/main" id="{096A41DD-0454-4E18-A219-C06DD48C126F}"/>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44" name="avatar">
          <a:extLst>
            <a:ext uri="{FF2B5EF4-FFF2-40B4-BE49-F238E27FC236}">
              <a16:creationId xmlns:a16="http://schemas.microsoft.com/office/drawing/2014/main" id="{EE1D2CC1-EA7B-42F2-8688-77B3C41AFC91}"/>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145" name="avatar">
          <a:extLst>
            <a:ext uri="{FF2B5EF4-FFF2-40B4-BE49-F238E27FC236}">
              <a16:creationId xmlns:a16="http://schemas.microsoft.com/office/drawing/2014/main" id="{DE8D34DE-BABF-4983-B36F-88A7470F8A24}"/>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46" name="avatar">
          <a:extLst>
            <a:ext uri="{FF2B5EF4-FFF2-40B4-BE49-F238E27FC236}">
              <a16:creationId xmlns:a16="http://schemas.microsoft.com/office/drawing/2014/main" id="{01805679-5017-4666-A45A-21C359A239EF}"/>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147" name="avatar">
          <a:extLst>
            <a:ext uri="{FF2B5EF4-FFF2-40B4-BE49-F238E27FC236}">
              <a16:creationId xmlns:a16="http://schemas.microsoft.com/office/drawing/2014/main" id="{36FC2EE3-27EC-4C7E-8AA1-72D0B76B42C9}"/>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48" name="avatar">
          <a:extLst>
            <a:ext uri="{FF2B5EF4-FFF2-40B4-BE49-F238E27FC236}">
              <a16:creationId xmlns:a16="http://schemas.microsoft.com/office/drawing/2014/main" id="{92CE9869-1278-404E-94F9-989673832DA3}"/>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149" name="avatar">
          <a:extLst>
            <a:ext uri="{FF2B5EF4-FFF2-40B4-BE49-F238E27FC236}">
              <a16:creationId xmlns:a16="http://schemas.microsoft.com/office/drawing/2014/main" id="{F7935E7A-3480-40AA-9CE1-125F8FFD6E74}"/>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150" name="avatar">
          <a:extLst>
            <a:ext uri="{FF2B5EF4-FFF2-40B4-BE49-F238E27FC236}">
              <a16:creationId xmlns:a16="http://schemas.microsoft.com/office/drawing/2014/main" id="{52B90247-4D6D-42A2-B47E-325F9BF7B833}"/>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151" name="avatar">
          <a:extLst>
            <a:ext uri="{FF2B5EF4-FFF2-40B4-BE49-F238E27FC236}">
              <a16:creationId xmlns:a16="http://schemas.microsoft.com/office/drawing/2014/main" id="{7A18DEF5-0904-4454-A7F4-6267F35FA2C8}"/>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52" name="avatar">
          <a:extLst>
            <a:ext uri="{FF2B5EF4-FFF2-40B4-BE49-F238E27FC236}">
              <a16:creationId xmlns:a16="http://schemas.microsoft.com/office/drawing/2014/main" id="{BB9E1F36-DC55-4B80-84F2-98A475F4946A}"/>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153" name="avatar">
          <a:extLst>
            <a:ext uri="{FF2B5EF4-FFF2-40B4-BE49-F238E27FC236}">
              <a16:creationId xmlns:a16="http://schemas.microsoft.com/office/drawing/2014/main" id="{56DC2032-4E38-4BD6-AE12-D45A7614B606}"/>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54" name="avatar">
          <a:extLst>
            <a:ext uri="{FF2B5EF4-FFF2-40B4-BE49-F238E27FC236}">
              <a16:creationId xmlns:a16="http://schemas.microsoft.com/office/drawing/2014/main" id="{B13033CC-CAAD-464C-9411-1E363782828A}"/>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155" name="avatar">
          <a:extLst>
            <a:ext uri="{FF2B5EF4-FFF2-40B4-BE49-F238E27FC236}">
              <a16:creationId xmlns:a16="http://schemas.microsoft.com/office/drawing/2014/main" id="{41ACD09B-92F8-4544-A4C0-C4F0EE6DD02F}"/>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56" name="avatar">
          <a:extLst>
            <a:ext uri="{FF2B5EF4-FFF2-40B4-BE49-F238E27FC236}">
              <a16:creationId xmlns:a16="http://schemas.microsoft.com/office/drawing/2014/main" id="{882A07E5-F914-4C22-B121-0F3DA71AF659}"/>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157" name="avatar">
          <a:extLst>
            <a:ext uri="{FF2B5EF4-FFF2-40B4-BE49-F238E27FC236}">
              <a16:creationId xmlns:a16="http://schemas.microsoft.com/office/drawing/2014/main" id="{FEB1AA7F-F67F-4D7E-9BEA-8E32284DCCCB}"/>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158" name="avatar">
          <a:extLst>
            <a:ext uri="{FF2B5EF4-FFF2-40B4-BE49-F238E27FC236}">
              <a16:creationId xmlns:a16="http://schemas.microsoft.com/office/drawing/2014/main" id="{940921F9-850C-4729-8632-D1AC342A55D2}"/>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159" name="avatar">
          <a:extLst>
            <a:ext uri="{FF2B5EF4-FFF2-40B4-BE49-F238E27FC236}">
              <a16:creationId xmlns:a16="http://schemas.microsoft.com/office/drawing/2014/main" id="{4FC00ECC-2628-4CF5-8863-00B022F8BE17}"/>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60" name="avatar">
          <a:extLst>
            <a:ext uri="{FF2B5EF4-FFF2-40B4-BE49-F238E27FC236}">
              <a16:creationId xmlns:a16="http://schemas.microsoft.com/office/drawing/2014/main" id="{1C91B437-A5E0-46A2-91B0-15C5CCAE59F3}"/>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161" name="avatar">
          <a:extLst>
            <a:ext uri="{FF2B5EF4-FFF2-40B4-BE49-F238E27FC236}">
              <a16:creationId xmlns:a16="http://schemas.microsoft.com/office/drawing/2014/main" id="{4A1C4B27-54FE-4B4B-ACE0-2405D9B6921C}"/>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62" name="avatar">
          <a:extLst>
            <a:ext uri="{FF2B5EF4-FFF2-40B4-BE49-F238E27FC236}">
              <a16:creationId xmlns:a16="http://schemas.microsoft.com/office/drawing/2014/main" id="{AFB8E41E-4E18-4579-A6A9-3E73223AA7D2}"/>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163" name="avatar">
          <a:extLst>
            <a:ext uri="{FF2B5EF4-FFF2-40B4-BE49-F238E27FC236}">
              <a16:creationId xmlns:a16="http://schemas.microsoft.com/office/drawing/2014/main" id="{0199E862-5356-4BE4-AC36-DD9C889920E4}"/>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64" name="avatar">
          <a:extLst>
            <a:ext uri="{FF2B5EF4-FFF2-40B4-BE49-F238E27FC236}">
              <a16:creationId xmlns:a16="http://schemas.microsoft.com/office/drawing/2014/main" id="{2FA89534-CC99-4C1E-9917-4661E9049CD6}"/>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165" name="avatar">
          <a:extLst>
            <a:ext uri="{FF2B5EF4-FFF2-40B4-BE49-F238E27FC236}">
              <a16:creationId xmlns:a16="http://schemas.microsoft.com/office/drawing/2014/main" id="{1A822ADB-4FD7-4B98-97BF-E1A48A3CAF13}"/>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166" name="avatar">
          <a:extLst>
            <a:ext uri="{FF2B5EF4-FFF2-40B4-BE49-F238E27FC236}">
              <a16:creationId xmlns:a16="http://schemas.microsoft.com/office/drawing/2014/main" id="{255BD9D4-314F-49D7-9E45-CA9132C3970D}"/>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167" name="avatar">
          <a:extLst>
            <a:ext uri="{FF2B5EF4-FFF2-40B4-BE49-F238E27FC236}">
              <a16:creationId xmlns:a16="http://schemas.microsoft.com/office/drawing/2014/main" id="{A043EFD4-844D-4E0F-BF9C-6049FD7E3844}"/>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68" name="avatar">
          <a:extLst>
            <a:ext uri="{FF2B5EF4-FFF2-40B4-BE49-F238E27FC236}">
              <a16:creationId xmlns:a16="http://schemas.microsoft.com/office/drawing/2014/main" id="{65AB2BC3-8FAD-47DC-B6A6-3E15DAAF6C08}"/>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169" name="avatar">
          <a:extLst>
            <a:ext uri="{FF2B5EF4-FFF2-40B4-BE49-F238E27FC236}">
              <a16:creationId xmlns:a16="http://schemas.microsoft.com/office/drawing/2014/main" id="{3FE9BA0B-198C-4486-BA92-DC34EBD846AE}"/>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70" name="avatar">
          <a:extLst>
            <a:ext uri="{FF2B5EF4-FFF2-40B4-BE49-F238E27FC236}">
              <a16:creationId xmlns:a16="http://schemas.microsoft.com/office/drawing/2014/main" id="{597CC862-9CFB-4780-A9CC-899CD952AE0A}"/>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171" name="avatar">
          <a:extLst>
            <a:ext uri="{FF2B5EF4-FFF2-40B4-BE49-F238E27FC236}">
              <a16:creationId xmlns:a16="http://schemas.microsoft.com/office/drawing/2014/main" id="{9AA87CC2-FF67-4932-A548-7B6A6FCB6D56}"/>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72" name="avatar">
          <a:extLst>
            <a:ext uri="{FF2B5EF4-FFF2-40B4-BE49-F238E27FC236}">
              <a16:creationId xmlns:a16="http://schemas.microsoft.com/office/drawing/2014/main" id="{2F642F25-49BC-4542-A266-FF547792FD53}"/>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173" name="avatar">
          <a:extLst>
            <a:ext uri="{FF2B5EF4-FFF2-40B4-BE49-F238E27FC236}">
              <a16:creationId xmlns:a16="http://schemas.microsoft.com/office/drawing/2014/main" id="{CE841D77-EAC8-4D15-8776-FC596FBC4888}"/>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174" name="avatar">
          <a:extLst>
            <a:ext uri="{FF2B5EF4-FFF2-40B4-BE49-F238E27FC236}">
              <a16:creationId xmlns:a16="http://schemas.microsoft.com/office/drawing/2014/main" id="{1521B111-2C43-49C5-8EF1-1205C17BC44A}"/>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175" name="avatar">
          <a:extLst>
            <a:ext uri="{FF2B5EF4-FFF2-40B4-BE49-F238E27FC236}">
              <a16:creationId xmlns:a16="http://schemas.microsoft.com/office/drawing/2014/main" id="{56FE4A7A-4367-4E97-B11E-A0E0AF58405B}"/>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76" name="avatar">
          <a:extLst>
            <a:ext uri="{FF2B5EF4-FFF2-40B4-BE49-F238E27FC236}">
              <a16:creationId xmlns:a16="http://schemas.microsoft.com/office/drawing/2014/main" id="{3B8E436A-FB35-4411-9D0A-800E73CA2A7C}"/>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177" name="avatar">
          <a:extLst>
            <a:ext uri="{FF2B5EF4-FFF2-40B4-BE49-F238E27FC236}">
              <a16:creationId xmlns:a16="http://schemas.microsoft.com/office/drawing/2014/main" id="{903B7A42-FB69-4A8C-9698-5CF391C60F46}"/>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78" name="avatar">
          <a:extLst>
            <a:ext uri="{FF2B5EF4-FFF2-40B4-BE49-F238E27FC236}">
              <a16:creationId xmlns:a16="http://schemas.microsoft.com/office/drawing/2014/main" id="{AC7A38F2-8677-4486-938F-5181A1978A59}"/>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179" name="avatar">
          <a:extLst>
            <a:ext uri="{FF2B5EF4-FFF2-40B4-BE49-F238E27FC236}">
              <a16:creationId xmlns:a16="http://schemas.microsoft.com/office/drawing/2014/main" id="{E78446B7-FC67-471F-92EC-028F2B68C18F}"/>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80" name="avatar">
          <a:extLst>
            <a:ext uri="{FF2B5EF4-FFF2-40B4-BE49-F238E27FC236}">
              <a16:creationId xmlns:a16="http://schemas.microsoft.com/office/drawing/2014/main" id="{150FC6AC-DFF5-4AA6-B6F8-D76089B93BFE}"/>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181" name="avatar">
          <a:extLst>
            <a:ext uri="{FF2B5EF4-FFF2-40B4-BE49-F238E27FC236}">
              <a16:creationId xmlns:a16="http://schemas.microsoft.com/office/drawing/2014/main" id="{43C9095C-E863-47A1-AD42-BA7475ABD762}"/>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182" name="avatar">
          <a:extLst>
            <a:ext uri="{FF2B5EF4-FFF2-40B4-BE49-F238E27FC236}">
              <a16:creationId xmlns:a16="http://schemas.microsoft.com/office/drawing/2014/main" id="{F4E8E4CB-2F36-45D7-9C77-12FF3E9C5985}"/>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183" name="avatar">
          <a:extLst>
            <a:ext uri="{FF2B5EF4-FFF2-40B4-BE49-F238E27FC236}">
              <a16:creationId xmlns:a16="http://schemas.microsoft.com/office/drawing/2014/main" id="{71DD4F28-F025-41C8-A7AC-C03CD091319D}"/>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84" name="avatar">
          <a:extLst>
            <a:ext uri="{FF2B5EF4-FFF2-40B4-BE49-F238E27FC236}">
              <a16:creationId xmlns:a16="http://schemas.microsoft.com/office/drawing/2014/main" id="{C82875B6-0BAB-4549-BCCF-B64339A9F3D3}"/>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185" name="avatar">
          <a:extLst>
            <a:ext uri="{FF2B5EF4-FFF2-40B4-BE49-F238E27FC236}">
              <a16:creationId xmlns:a16="http://schemas.microsoft.com/office/drawing/2014/main" id="{44647FDD-702D-44C5-AE21-F06694CEF8B7}"/>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86" name="avatar">
          <a:extLst>
            <a:ext uri="{FF2B5EF4-FFF2-40B4-BE49-F238E27FC236}">
              <a16:creationId xmlns:a16="http://schemas.microsoft.com/office/drawing/2014/main" id="{5CD88DF0-E319-4D39-94DB-39D554BC8773}"/>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187" name="avatar">
          <a:extLst>
            <a:ext uri="{FF2B5EF4-FFF2-40B4-BE49-F238E27FC236}">
              <a16:creationId xmlns:a16="http://schemas.microsoft.com/office/drawing/2014/main" id="{BBE9CBBA-A6A3-4E68-A655-FB4749A8DBE8}"/>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88" name="avatar">
          <a:extLst>
            <a:ext uri="{FF2B5EF4-FFF2-40B4-BE49-F238E27FC236}">
              <a16:creationId xmlns:a16="http://schemas.microsoft.com/office/drawing/2014/main" id="{9826F93D-2BAD-40EB-B7F0-9CCD181E5905}"/>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189" name="avatar">
          <a:extLst>
            <a:ext uri="{FF2B5EF4-FFF2-40B4-BE49-F238E27FC236}">
              <a16:creationId xmlns:a16="http://schemas.microsoft.com/office/drawing/2014/main" id="{45DC234A-2E0C-48F9-A254-6E4302EA176B}"/>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190" name="avatar">
          <a:extLst>
            <a:ext uri="{FF2B5EF4-FFF2-40B4-BE49-F238E27FC236}">
              <a16:creationId xmlns:a16="http://schemas.microsoft.com/office/drawing/2014/main" id="{683BEA98-3F5F-4CA5-BFB2-DAC4C1954F0E}"/>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191" name="avatar">
          <a:extLst>
            <a:ext uri="{FF2B5EF4-FFF2-40B4-BE49-F238E27FC236}">
              <a16:creationId xmlns:a16="http://schemas.microsoft.com/office/drawing/2014/main" id="{611717B2-1FFD-44CA-9091-71D635E2C86B}"/>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92" name="avatar">
          <a:extLst>
            <a:ext uri="{FF2B5EF4-FFF2-40B4-BE49-F238E27FC236}">
              <a16:creationId xmlns:a16="http://schemas.microsoft.com/office/drawing/2014/main" id="{DD7955E9-3B65-4F54-800F-6E2924B29343}"/>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193" name="avatar">
          <a:extLst>
            <a:ext uri="{FF2B5EF4-FFF2-40B4-BE49-F238E27FC236}">
              <a16:creationId xmlns:a16="http://schemas.microsoft.com/office/drawing/2014/main" id="{CAB9149F-8001-4C3A-82FA-723D9A439FF5}"/>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94" name="avatar">
          <a:extLst>
            <a:ext uri="{FF2B5EF4-FFF2-40B4-BE49-F238E27FC236}">
              <a16:creationId xmlns:a16="http://schemas.microsoft.com/office/drawing/2014/main" id="{BEF5136D-F453-4337-94E5-0144AEBB17D9}"/>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195" name="avatar">
          <a:extLst>
            <a:ext uri="{FF2B5EF4-FFF2-40B4-BE49-F238E27FC236}">
              <a16:creationId xmlns:a16="http://schemas.microsoft.com/office/drawing/2014/main" id="{9D7A7505-EA47-4678-A466-40A60F026421}"/>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96" name="avatar">
          <a:extLst>
            <a:ext uri="{FF2B5EF4-FFF2-40B4-BE49-F238E27FC236}">
              <a16:creationId xmlns:a16="http://schemas.microsoft.com/office/drawing/2014/main" id="{5468BD08-5D4F-486F-94DA-B22042011DC8}"/>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197" name="avatar">
          <a:extLst>
            <a:ext uri="{FF2B5EF4-FFF2-40B4-BE49-F238E27FC236}">
              <a16:creationId xmlns:a16="http://schemas.microsoft.com/office/drawing/2014/main" id="{0DB1990D-3DA0-4099-A9BE-840DC43D4DC2}"/>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198" name="avatar">
          <a:extLst>
            <a:ext uri="{FF2B5EF4-FFF2-40B4-BE49-F238E27FC236}">
              <a16:creationId xmlns:a16="http://schemas.microsoft.com/office/drawing/2014/main" id="{DA05ADD3-3D2F-457F-8C87-CDFED6CCC63B}"/>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199" name="avatar">
          <a:extLst>
            <a:ext uri="{FF2B5EF4-FFF2-40B4-BE49-F238E27FC236}">
              <a16:creationId xmlns:a16="http://schemas.microsoft.com/office/drawing/2014/main" id="{40433211-EB9C-409F-87BD-62F08B9E2F52}"/>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00" name="avatar">
          <a:extLst>
            <a:ext uri="{FF2B5EF4-FFF2-40B4-BE49-F238E27FC236}">
              <a16:creationId xmlns:a16="http://schemas.microsoft.com/office/drawing/2014/main" id="{CC1E096E-6049-4427-BF87-26C524091E0A}"/>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201" name="avatar">
          <a:extLst>
            <a:ext uri="{FF2B5EF4-FFF2-40B4-BE49-F238E27FC236}">
              <a16:creationId xmlns:a16="http://schemas.microsoft.com/office/drawing/2014/main" id="{1EADD79D-9CFA-401F-A8B9-D4578BB04463}"/>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02" name="avatar">
          <a:extLst>
            <a:ext uri="{FF2B5EF4-FFF2-40B4-BE49-F238E27FC236}">
              <a16:creationId xmlns:a16="http://schemas.microsoft.com/office/drawing/2014/main" id="{84D82535-F527-4635-9368-777E18E3C5F9}"/>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203" name="avatar">
          <a:extLst>
            <a:ext uri="{FF2B5EF4-FFF2-40B4-BE49-F238E27FC236}">
              <a16:creationId xmlns:a16="http://schemas.microsoft.com/office/drawing/2014/main" id="{03E54013-4D9A-4AD8-A695-D46E9BDF62C8}"/>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04" name="avatar">
          <a:extLst>
            <a:ext uri="{FF2B5EF4-FFF2-40B4-BE49-F238E27FC236}">
              <a16:creationId xmlns:a16="http://schemas.microsoft.com/office/drawing/2014/main" id="{BE16363B-28AA-4CDC-8387-733B5310DE78}"/>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205" name="avatar">
          <a:extLst>
            <a:ext uri="{FF2B5EF4-FFF2-40B4-BE49-F238E27FC236}">
              <a16:creationId xmlns:a16="http://schemas.microsoft.com/office/drawing/2014/main" id="{0FE907B7-15B5-4223-A086-C1AFC05E7076}"/>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206" name="avatar">
          <a:extLst>
            <a:ext uri="{FF2B5EF4-FFF2-40B4-BE49-F238E27FC236}">
              <a16:creationId xmlns:a16="http://schemas.microsoft.com/office/drawing/2014/main" id="{0827B640-1290-410F-B9C0-BC98B0680CE6}"/>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207" name="avatar">
          <a:extLst>
            <a:ext uri="{FF2B5EF4-FFF2-40B4-BE49-F238E27FC236}">
              <a16:creationId xmlns:a16="http://schemas.microsoft.com/office/drawing/2014/main" id="{ACC2E73B-1B46-42F9-A03D-4A4C86AD1183}"/>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08" name="avatar">
          <a:extLst>
            <a:ext uri="{FF2B5EF4-FFF2-40B4-BE49-F238E27FC236}">
              <a16:creationId xmlns:a16="http://schemas.microsoft.com/office/drawing/2014/main" id="{32E24C21-8331-4031-ACF8-D83B4A6E7B82}"/>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209" name="avatar">
          <a:extLst>
            <a:ext uri="{FF2B5EF4-FFF2-40B4-BE49-F238E27FC236}">
              <a16:creationId xmlns:a16="http://schemas.microsoft.com/office/drawing/2014/main" id="{D6D7E439-1B3B-4429-B581-EF57C1DD5A49}"/>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10" name="avatar">
          <a:extLst>
            <a:ext uri="{FF2B5EF4-FFF2-40B4-BE49-F238E27FC236}">
              <a16:creationId xmlns:a16="http://schemas.microsoft.com/office/drawing/2014/main" id="{A353CC00-0DC5-4277-B76F-DC834AFC3C30}"/>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84163"/>
    <xdr:sp macro="" textlink="">
      <xdr:nvSpPr>
        <xdr:cNvPr id="71211" name="avatar">
          <a:extLst>
            <a:ext uri="{FF2B5EF4-FFF2-40B4-BE49-F238E27FC236}">
              <a16:creationId xmlns:a16="http://schemas.microsoft.com/office/drawing/2014/main" id="{566D54E8-884E-4297-A7AD-7D7EB5D81858}"/>
            </a:ext>
          </a:extLst>
        </xdr:cNvPr>
        <xdr:cNvSpPr>
          <a:spLocks noChangeAspect="1" noChangeArrowheads="1"/>
        </xdr:cNvSpPr>
      </xdr:nvSpPr>
      <xdr:spPr bwMode="auto">
        <a:xfrm>
          <a:off x="4476750" y="1162050"/>
          <a:ext cx="304800" cy="28416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7337"/>
    <xdr:sp macro="" textlink="">
      <xdr:nvSpPr>
        <xdr:cNvPr id="71212" name="avatar">
          <a:extLst>
            <a:ext uri="{FF2B5EF4-FFF2-40B4-BE49-F238E27FC236}">
              <a16:creationId xmlns:a16="http://schemas.microsoft.com/office/drawing/2014/main" id="{58F6B323-2261-4595-899D-98F7AB330F97}"/>
            </a:ext>
          </a:extLst>
        </xdr:cNvPr>
        <xdr:cNvSpPr>
          <a:spLocks noChangeAspect="1" noChangeArrowheads="1"/>
        </xdr:cNvSpPr>
      </xdr:nvSpPr>
      <xdr:spPr bwMode="auto">
        <a:xfrm>
          <a:off x="0" y="1162050"/>
          <a:ext cx="304800" cy="28733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13" name="avatar">
          <a:extLst>
            <a:ext uri="{FF2B5EF4-FFF2-40B4-BE49-F238E27FC236}">
              <a16:creationId xmlns:a16="http://schemas.microsoft.com/office/drawing/2014/main" id="{CF189E34-80DE-4E91-9727-4A84C9EFD3B4}"/>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85432"/>
    <xdr:sp macro="" textlink="">
      <xdr:nvSpPr>
        <xdr:cNvPr id="71214" name="avatar">
          <a:extLst>
            <a:ext uri="{FF2B5EF4-FFF2-40B4-BE49-F238E27FC236}">
              <a16:creationId xmlns:a16="http://schemas.microsoft.com/office/drawing/2014/main" id="{5F5A1663-70F0-4053-A980-D13A8C4F8F3C}"/>
            </a:ext>
          </a:extLst>
        </xdr:cNvPr>
        <xdr:cNvSpPr>
          <a:spLocks noChangeAspect="1" noChangeArrowheads="1"/>
        </xdr:cNvSpPr>
      </xdr:nvSpPr>
      <xdr:spPr bwMode="auto">
        <a:xfrm>
          <a:off x="4476750" y="1162050"/>
          <a:ext cx="304800" cy="28543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5432"/>
    <xdr:sp macro="" textlink="">
      <xdr:nvSpPr>
        <xdr:cNvPr id="71215" name="avatar">
          <a:extLst>
            <a:ext uri="{FF2B5EF4-FFF2-40B4-BE49-F238E27FC236}">
              <a16:creationId xmlns:a16="http://schemas.microsoft.com/office/drawing/2014/main" id="{3B8BAEE7-78B9-4091-8FA1-9860351AF01C}"/>
            </a:ext>
          </a:extLst>
        </xdr:cNvPr>
        <xdr:cNvSpPr>
          <a:spLocks noChangeAspect="1" noChangeArrowheads="1"/>
        </xdr:cNvSpPr>
      </xdr:nvSpPr>
      <xdr:spPr bwMode="auto">
        <a:xfrm>
          <a:off x="0" y="1162050"/>
          <a:ext cx="304800" cy="28543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5274"/>
    <xdr:sp macro="" textlink="">
      <xdr:nvSpPr>
        <xdr:cNvPr id="71216" name="avatar">
          <a:extLst>
            <a:ext uri="{FF2B5EF4-FFF2-40B4-BE49-F238E27FC236}">
              <a16:creationId xmlns:a16="http://schemas.microsoft.com/office/drawing/2014/main" id="{E6573EE7-87B4-4BF9-8098-1CC0CA8AA731}"/>
            </a:ext>
          </a:extLst>
        </xdr:cNvPr>
        <xdr:cNvSpPr>
          <a:spLocks noChangeAspect="1" noChangeArrowheads="1"/>
        </xdr:cNvSpPr>
      </xdr:nvSpPr>
      <xdr:spPr bwMode="auto">
        <a:xfrm>
          <a:off x="447675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217" name="avatar">
          <a:extLst>
            <a:ext uri="{FF2B5EF4-FFF2-40B4-BE49-F238E27FC236}">
              <a16:creationId xmlns:a16="http://schemas.microsoft.com/office/drawing/2014/main" id="{8842F23F-0AFE-4D78-A3A8-E566F95D5DED}"/>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88001"/>
    <xdr:sp macro="" textlink="">
      <xdr:nvSpPr>
        <xdr:cNvPr id="71218" name="avatar">
          <a:extLst>
            <a:ext uri="{FF2B5EF4-FFF2-40B4-BE49-F238E27FC236}">
              <a16:creationId xmlns:a16="http://schemas.microsoft.com/office/drawing/2014/main" id="{EC2419D5-989F-408A-8973-A66EAE6328AF}"/>
            </a:ext>
          </a:extLst>
        </xdr:cNvPr>
        <xdr:cNvSpPr>
          <a:spLocks noChangeAspect="1" noChangeArrowheads="1"/>
        </xdr:cNvSpPr>
      </xdr:nvSpPr>
      <xdr:spPr bwMode="auto">
        <a:xfrm>
          <a:off x="4476750" y="1162050"/>
          <a:ext cx="304800" cy="2880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7337"/>
    <xdr:sp macro="" textlink="">
      <xdr:nvSpPr>
        <xdr:cNvPr id="71219" name="avatar">
          <a:extLst>
            <a:ext uri="{FF2B5EF4-FFF2-40B4-BE49-F238E27FC236}">
              <a16:creationId xmlns:a16="http://schemas.microsoft.com/office/drawing/2014/main" id="{9766E950-9048-450C-97B5-19EB5400ED87}"/>
            </a:ext>
          </a:extLst>
        </xdr:cNvPr>
        <xdr:cNvSpPr>
          <a:spLocks noChangeAspect="1" noChangeArrowheads="1"/>
        </xdr:cNvSpPr>
      </xdr:nvSpPr>
      <xdr:spPr bwMode="auto">
        <a:xfrm>
          <a:off x="0" y="1162050"/>
          <a:ext cx="304800" cy="28733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20" name="avatar">
          <a:extLst>
            <a:ext uri="{FF2B5EF4-FFF2-40B4-BE49-F238E27FC236}">
              <a16:creationId xmlns:a16="http://schemas.microsoft.com/office/drawing/2014/main" id="{E6ABCB6D-A1F0-4E47-ABCD-C4A0C3C65E7B}"/>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06416"/>
    <xdr:sp macro="" textlink="">
      <xdr:nvSpPr>
        <xdr:cNvPr id="71221" name="avatar">
          <a:extLst>
            <a:ext uri="{FF2B5EF4-FFF2-40B4-BE49-F238E27FC236}">
              <a16:creationId xmlns:a16="http://schemas.microsoft.com/office/drawing/2014/main" id="{222AAA26-5655-4826-9512-2166332099BA}"/>
            </a:ext>
          </a:extLst>
        </xdr:cNvPr>
        <xdr:cNvSpPr>
          <a:spLocks noChangeAspect="1" noChangeArrowheads="1"/>
        </xdr:cNvSpPr>
      </xdr:nvSpPr>
      <xdr:spPr bwMode="auto">
        <a:xfrm>
          <a:off x="4476750" y="1162050"/>
          <a:ext cx="304800" cy="3064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4797"/>
    <xdr:sp macro="" textlink="">
      <xdr:nvSpPr>
        <xdr:cNvPr id="71222" name="avatar">
          <a:extLst>
            <a:ext uri="{FF2B5EF4-FFF2-40B4-BE49-F238E27FC236}">
              <a16:creationId xmlns:a16="http://schemas.microsoft.com/office/drawing/2014/main" id="{E7475784-1EEE-4710-8A57-09F3564E715F}"/>
            </a:ext>
          </a:extLst>
        </xdr:cNvPr>
        <xdr:cNvSpPr>
          <a:spLocks noChangeAspect="1" noChangeArrowheads="1"/>
        </xdr:cNvSpPr>
      </xdr:nvSpPr>
      <xdr:spPr bwMode="auto">
        <a:xfrm>
          <a:off x="0" y="1162050"/>
          <a:ext cx="304800" cy="28479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23" name="avatar">
          <a:extLst>
            <a:ext uri="{FF2B5EF4-FFF2-40B4-BE49-F238E27FC236}">
              <a16:creationId xmlns:a16="http://schemas.microsoft.com/office/drawing/2014/main" id="{AC54A486-FF7A-4092-AC88-BD20BFA654C1}"/>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4005"/>
    <xdr:sp macro="" textlink="">
      <xdr:nvSpPr>
        <xdr:cNvPr id="71224" name="avatar">
          <a:extLst>
            <a:ext uri="{FF2B5EF4-FFF2-40B4-BE49-F238E27FC236}">
              <a16:creationId xmlns:a16="http://schemas.microsoft.com/office/drawing/2014/main" id="{B6236671-027B-4904-A5A0-9A1282FF22B5}"/>
            </a:ext>
          </a:extLst>
        </xdr:cNvPr>
        <xdr:cNvSpPr>
          <a:spLocks noChangeAspect="1" noChangeArrowheads="1"/>
        </xdr:cNvSpPr>
      </xdr:nvSpPr>
      <xdr:spPr bwMode="auto">
        <a:xfrm>
          <a:off x="4476750" y="1162050"/>
          <a:ext cx="304800" cy="29400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225" name="avatar">
          <a:extLst>
            <a:ext uri="{FF2B5EF4-FFF2-40B4-BE49-F238E27FC236}">
              <a16:creationId xmlns:a16="http://schemas.microsoft.com/office/drawing/2014/main" id="{35909F47-AEE2-41D3-A77E-25F9EF9B89F8}"/>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26" name="avatar">
          <a:extLst>
            <a:ext uri="{FF2B5EF4-FFF2-40B4-BE49-F238E27FC236}">
              <a16:creationId xmlns:a16="http://schemas.microsoft.com/office/drawing/2014/main" id="{F78FB546-E5E2-4EDE-A592-EEC26539BA59}"/>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4004"/>
    <xdr:sp macro="" textlink="">
      <xdr:nvSpPr>
        <xdr:cNvPr id="71227" name="avatar">
          <a:extLst>
            <a:ext uri="{FF2B5EF4-FFF2-40B4-BE49-F238E27FC236}">
              <a16:creationId xmlns:a16="http://schemas.microsoft.com/office/drawing/2014/main" id="{2252DEB1-F637-43CB-BDBE-9FE2F1D6BA47}"/>
            </a:ext>
          </a:extLst>
        </xdr:cNvPr>
        <xdr:cNvSpPr>
          <a:spLocks noChangeAspect="1" noChangeArrowheads="1"/>
        </xdr:cNvSpPr>
      </xdr:nvSpPr>
      <xdr:spPr bwMode="auto">
        <a:xfrm>
          <a:off x="4476750" y="1162050"/>
          <a:ext cx="304800" cy="2940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4004"/>
    <xdr:sp macro="" textlink="">
      <xdr:nvSpPr>
        <xdr:cNvPr id="71228" name="avatar">
          <a:extLst>
            <a:ext uri="{FF2B5EF4-FFF2-40B4-BE49-F238E27FC236}">
              <a16:creationId xmlns:a16="http://schemas.microsoft.com/office/drawing/2014/main" id="{F8038561-DAD4-4E29-B2C6-9F8FBAE30895}"/>
            </a:ext>
          </a:extLst>
        </xdr:cNvPr>
        <xdr:cNvSpPr>
          <a:spLocks noChangeAspect="1" noChangeArrowheads="1"/>
        </xdr:cNvSpPr>
      </xdr:nvSpPr>
      <xdr:spPr bwMode="auto">
        <a:xfrm>
          <a:off x="0" y="1162050"/>
          <a:ext cx="304800" cy="2940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229" name="avatar">
          <a:extLst>
            <a:ext uri="{FF2B5EF4-FFF2-40B4-BE49-F238E27FC236}">
              <a16:creationId xmlns:a16="http://schemas.microsoft.com/office/drawing/2014/main" id="{8A1C8915-9717-4157-A328-C2CDD1D1E03B}"/>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230" name="avatar">
          <a:extLst>
            <a:ext uri="{FF2B5EF4-FFF2-40B4-BE49-F238E27FC236}">
              <a16:creationId xmlns:a16="http://schemas.microsoft.com/office/drawing/2014/main" id="{28B72238-8D79-4A57-9A36-1FBE142C482D}"/>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31" name="avatar">
          <a:extLst>
            <a:ext uri="{FF2B5EF4-FFF2-40B4-BE49-F238E27FC236}">
              <a16:creationId xmlns:a16="http://schemas.microsoft.com/office/drawing/2014/main" id="{FD9B9939-1B3B-491A-A939-F6F73368AE91}"/>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4639"/>
    <xdr:sp macro="" textlink="">
      <xdr:nvSpPr>
        <xdr:cNvPr id="71232" name="avatar">
          <a:extLst>
            <a:ext uri="{FF2B5EF4-FFF2-40B4-BE49-F238E27FC236}">
              <a16:creationId xmlns:a16="http://schemas.microsoft.com/office/drawing/2014/main" id="{600B7AA8-EDA7-4352-8697-3CB6A223B39E}"/>
            </a:ext>
          </a:extLst>
        </xdr:cNvPr>
        <xdr:cNvSpPr>
          <a:spLocks noChangeAspect="1" noChangeArrowheads="1"/>
        </xdr:cNvSpPr>
      </xdr:nvSpPr>
      <xdr:spPr bwMode="auto">
        <a:xfrm>
          <a:off x="0" y="1162050"/>
          <a:ext cx="304800" cy="2946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33" name="avatar">
          <a:extLst>
            <a:ext uri="{FF2B5EF4-FFF2-40B4-BE49-F238E27FC236}">
              <a16:creationId xmlns:a16="http://schemas.microsoft.com/office/drawing/2014/main" id="{32308670-CD0B-44CE-AE2E-88627C315FB9}"/>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234" name="avatar">
          <a:extLst>
            <a:ext uri="{FF2B5EF4-FFF2-40B4-BE49-F238E27FC236}">
              <a16:creationId xmlns:a16="http://schemas.microsoft.com/office/drawing/2014/main" id="{6BF9F8CC-ADC5-4414-A81D-4EFAA5C71069}"/>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35" name="avatar">
          <a:extLst>
            <a:ext uri="{FF2B5EF4-FFF2-40B4-BE49-F238E27FC236}">
              <a16:creationId xmlns:a16="http://schemas.microsoft.com/office/drawing/2014/main" id="{DB4ED998-6163-49F0-B47A-124331878112}"/>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236" name="avatar">
          <a:extLst>
            <a:ext uri="{FF2B5EF4-FFF2-40B4-BE49-F238E27FC236}">
              <a16:creationId xmlns:a16="http://schemas.microsoft.com/office/drawing/2014/main" id="{7F2D8FB3-8BD6-42D4-87E0-BAE38AB5BE31}"/>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237" name="avatar">
          <a:extLst>
            <a:ext uri="{FF2B5EF4-FFF2-40B4-BE49-F238E27FC236}">
              <a16:creationId xmlns:a16="http://schemas.microsoft.com/office/drawing/2014/main" id="{9BD30500-32E5-4C2E-B70C-92AE3AEE75AF}"/>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238" name="avatar">
          <a:extLst>
            <a:ext uri="{FF2B5EF4-FFF2-40B4-BE49-F238E27FC236}">
              <a16:creationId xmlns:a16="http://schemas.microsoft.com/office/drawing/2014/main" id="{0DA22D3C-861E-47F7-B4E1-F2016326D98A}"/>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39" name="avatar">
          <a:extLst>
            <a:ext uri="{FF2B5EF4-FFF2-40B4-BE49-F238E27FC236}">
              <a16:creationId xmlns:a16="http://schemas.microsoft.com/office/drawing/2014/main" id="{F5AA616B-92D2-483F-A8AC-1B962C6D4108}"/>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240" name="avatar">
          <a:extLst>
            <a:ext uri="{FF2B5EF4-FFF2-40B4-BE49-F238E27FC236}">
              <a16:creationId xmlns:a16="http://schemas.microsoft.com/office/drawing/2014/main" id="{9C59B12C-2B0D-4F4B-844D-0DB62EFC64AA}"/>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41" name="avatar">
          <a:extLst>
            <a:ext uri="{FF2B5EF4-FFF2-40B4-BE49-F238E27FC236}">
              <a16:creationId xmlns:a16="http://schemas.microsoft.com/office/drawing/2014/main" id="{CC671C2A-D8C7-41DC-8100-30007A2A7C18}"/>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242" name="avatar">
          <a:extLst>
            <a:ext uri="{FF2B5EF4-FFF2-40B4-BE49-F238E27FC236}">
              <a16:creationId xmlns:a16="http://schemas.microsoft.com/office/drawing/2014/main" id="{6AFF8E90-4ADB-4AF7-A5F9-7416B1804FA6}"/>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43" name="avatar">
          <a:extLst>
            <a:ext uri="{FF2B5EF4-FFF2-40B4-BE49-F238E27FC236}">
              <a16:creationId xmlns:a16="http://schemas.microsoft.com/office/drawing/2014/main" id="{86905877-9A0D-488E-8C77-283C71D1400A}"/>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244" name="avatar">
          <a:extLst>
            <a:ext uri="{FF2B5EF4-FFF2-40B4-BE49-F238E27FC236}">
              <a16:creationId xmlns:a16="http://schemas.microsoft.com/office/drawing/2014/main" id="{DC93EB8A-F4DE-4FCC-8C08-D1E7E587B665}"/>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245" name="avatar">
          <a:extLst>
            <a:ext uri="{FF2B5EF4-FFF2-40B4-BE49-F238E27FC236}">
              <a16:creationId xmlns:a16="http://schemas.microsoft.com/office/drawing/2014/main" id="{359C2200-2D18-49B1-928D-61D8EA2383E7}"/>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246" name="avatar">
          <a:extLst>
            <a:ext uri="{FF2B5EF4-FFF2-40B4-BE49-F238E27FC236}">
              <a16:creationId xmlns:a16="http://schemas.microsoft.com/office/drawing/2014/main" id="{598B637F-B0F8-40BC-8332-BEFBA5E600B0}"/>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47" name="avatar">
          <a:extLst>
            <a:ext uri="{FF2B5EF4-FFF2-40B4-BE49-F238E27FC236}">
              <a16:creationId xmlns:a16="http://schemas.microsoft.com/office/drawing/2014/main" id="{812909F1-CDA3-4A55-A6E7-51D5C5862A23}"/>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248" name="avatar">
          <a:extLst>
            <a:ext uri="{FF2B5EF4-FFF2-40B4-BE49-F238E27FC236}">
              <a16:creationId xmlns:a16="http://schemas.microsoft.com/office/drawing/2014/main" id="{3C758532-F144-481A-B857-CDB005675613}"/>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49" name="avatar">
          <a:extLst>
            <a:ext uri="{FF2B5EF4-FFF2-40B4-BE49-F238E27FC236}">
              <a16:creationId xmlns:a16="http://schemas.microsoft.com/office/drawing/2014/main" id="{8EEFFD6A-4E5C-4689-A567-530ECB78BE8E}"/>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250" name="avatar">
          <a:extLst>
            <a:ext uri="{FF2B5EF4-FFF2-40B4-BE49-F238E27FC236}">
              <a16:creationId xmlns:a16="http://schemas.microsoft.com/office/drawing/2014/main" id="{005C8DAD-4BD4-4B64-BFBC-72BAB0BCB804}"/>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51" name="avatar">
          <a:extLst>
            <a:ext uri="{FF2B5EF4-FFF2-40B4-BE49-F238E27FC236}">
              <a16:creationId xmlns:a16="http://schemas.microsoft.com/office/drawing/2014/main" id="{969F7EAA-0CF1-4789-B6FE-6A6BF55A6AB7}"/>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252" name="avatar">
          <a:extLst>
            <a:ext uri="{FF2B5EF4-FFF2-40B4-BE49-F238E27FC236}">
              <a16:creationId xmlns:a16="http://schemas.microsoft.com/office/drawing/2014/main" id="{E1716D30-8C07-4AA1-B10E-94B405EDA653}"/>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253" name="avatar">
          <a:extLst>
            <a:ext uri="{FF2B5EF4-FFF2-40B4-BE49-F238E27FC236}">
              <a16:creationId xmlns:a16="http://schemas.microsoft.com/office/drawing/2014/main" id="{FD545CD9-4C3F-4EED-9DBF-E999986F0F4D}"/>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254" name="avatar">
          <a:extLst>
            <a:ext uri="{FF2B5EF4-FFF2-40B4-BE49-F238E27FC236}">
              <a16:creationId xmlns:a16="http://schemas.microsoft.com/office/drawing/2014/main" id="{EEA3F280-7A1E-4254-9F6C-0C0771D7422B}"/>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55" name="avatar">
          <a:extLst>
            <a:ext uri="{FF2B5EF4-FFF2-40B4-BE49-F238E27FC236}">
              <a16:creationId xmlns:a16="http://schemas.microsoft.com/office/drawing/2014/main" id="{7A396C2A-5683-453E-A4C1-8D2AA20B2FDD}"/>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256" name="avatar">
          <a:extLst>
            <a:ext uri="{FF2B5EF4-FFF2-40B4-BE49-F238E27FC236}">
              <a16:creationId xmlns:a16="http://schemas.microsoft.com/office/drawing/2014/main" id="{C3E6CC01-3B78-480C-8BAB-EE0A512894CA}"/>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57" name="avatar">
          <a:extLst>
            <a:ext uri="{FF2B5EF4-FFF2-40B4-BE49-F238E27FC236}">
              <a16:creationId xmlns:a16="http://schemas.microsoft.com/office/drawing/2014/main" id="{37C07B77-AFB1-4596-BAA6-CF2414240E15}"/>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258" name="avatar">
          <a:extLst>
            <a:ext uri="{FF2B5EF4-FFF2-40B4-BE49-F238E27FC236}">
              <a16:creationId xmlns:a16="http://schemas.microsoft.com/office/drawing/2014/main" id="{ED6ED802-24CE-4374-BB9E-88873CFC3F84}"/>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59" name="avatar">
          <a:extLst>
            <a:ext uri="{FF2B5EF4-FFF2-40B4-BE49-F238E27FC236}">
              <a16:creationId xmlns:a16="http://schemas.microsoft.com/office/drawing/2014/main" id="{6A2A0018-33EA-4B62-9861-63F0E4618C83}"/>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260" name="avatar">
          <a:extLst>
            <a:ext uri="{FF2B5EF4-FFF2-40B4-BE49-F238E27FC236}">
              <a16:creationId xmlns:a16="http://schemas.microsoft.com/office/drawing/2014/main" id="{246C52C9-D52E-42EA-9D24-9E627776E3C1}"/>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261" name="avatar">
          <a:extLst>
            <a:ext uri="{FF2B5EF4-FFF2-40B4-BE49-F238E27FC236}">
              <a16:creationId xmlns:a16="http://schemas.microsoft.com/office/drawing/2014/main" id="{60DD9574-9728-4B52-96CF-9A50F840FBB8}"/>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262" name="avatar">
          <a:extLst>
            <a:ext uri="{FF2B5EF4-FFF2-40B4-BE49-F238E27FC236}">
              <a16:creationId xmlns:a16="http://schemas.microsoft.com/office/drawing/2014/main" id="{04CC0CD2-EA91-4783-AD27-2A41397CEF56}"/>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63" name="avatar">
          <a:extLst>
            <a:ext uri="{FF2B5EF4-FFF2-40B4-BE49-F238E27FC236}">
              <a16:creationId xmlns:a16="http://schemas.microsoft.com/office/drawing/2014/main" id="{C8EC9FE6-3E7D-4067-91A2-ED42CEFD9F60}"/>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264" name="avatar">
          <a:extLst>
            <a:ext uri="{FF2B5EF4-FFF2-40B4-BE49-F238E27FC236}">
              <a16:creationId xmlns:a16="http://schemas.microsoft.com/office/drawing/2014/main" id="{A15ADB59-DFE9-43DF-B2BF-D7970FC17B40}"/>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65" name="avatar">
          <a:extLst>
            <a:ext uri="{FF2B5EF4-FFF2-40B4-BE49-F238E27FC236}">
              <a16:creationId xmlns:a16="http://schemas.microsoft.com/office/drawing/2014/main" id="{2D2C655C-449B-4E88-BE9C-4C6F83949A28}"/>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266" name="avatar">
          <a:extLst>
            <a:ext uri="{FF2B5EF4-FFF2-40B4-BE49-F238E27FC236}">
              <a16:creationId xmlns:a16="http://schemas.microsoft.com/office/drawing/2014/main" id="{B7A44FF6-95BF-4E99-9323-89EF1DF09146}"/>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67" name="avatar">
          <a:extLst>
            <a:ext uri="{FF2B5EF4-FFF2-40B4-BE49-F238E27FC236}">
              <a16:creationId xmlns:a16="http://schemas.microsoft.com/office/drawing/2014/main" id="{5153CDAB-C576-4365-9BEA-9E44DB52DD30}"/>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268" name="avatar">
          <a:extLst>
            <a:ext uri="{FF2B5EF4-FFF2-40B4-BE49-F238E27FC236}">
              <a16:creationId xmlns:a16="http://schemas.microsoft.com/office/drawing/2014/main" id="{894CB32C-98D4-46AB-920F-E6ED6E31A6AF}"/>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269" name="avatar">
          <a:extLst>
            <a:ext uri="{FF2B5EF4-FFF2-40B4-BE49-F238E27FC236}">
              <a16:creationId xmlns:a16="http://schemas.microsoft.com/office/drawing/2014/main" id="{F2EA3853-9DC3-4110-80C0-D87F48F0AA92}"/>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270" name="avatar">
          <a:extLst>
            <a:ext uri="{FF2B5EF4-FFF2-40B4-BE49-F238E27FC236}">
              <a16:creationId xmlns:a16="http://schemas.microsoft.com/office/drawing/2014/main" id="{66430886-4DAD-4607-BFDF-52204C4EDFEE}"/>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71" name="avatar">
          <a:extLst>
            <a:ext uri="{FF2B5EF4-FFF2-40B4-BE49-F238E27FC236}">
              <a16:creationId xmlns:a16="http://schemas.microsoft.com/office/drawing/2014/main" id="{B23F47BA-723F-420B-A162-3D212D3C897C}"/>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272" name="avatar">
          <a:extLst>
            <a:ext uri="{FF2B5EF4-FFF2-40B4-BE49-F238E27FC236}">
              <a16:creationId xmlns:a16="http://schemas.microsoft.com/office/drawing/2014/main" id="{3C458F5E-8E07-48C7-B373-47E253220947}"/>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73" name="avatar">
          <a:extLst>
            <a:ext uri="{FF2B5EF4-FFF2-40B4-BE49-F238E27FC236}">
              <a16:creationId xmlns:a16="http://schemas.microsoft.com/office/drawing/2014/main" id="{E4484A2D-11E8-4D40-93D0-3D649F4A224C}"/>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274" name="avatar">
          <a:extLst>
            <a:ext uri="{FF2B5EF4-FFF2-40B4-BE49-F238E27FC236}">
              <a16:creationId xmlns:a16="http://schemas.microsoft.com/office/drawing/2014/main" id="{8FA09F48-052F-480A-89A6-426A80BA478D}"/>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75" name="avatar">
          <a:extLst>
            <a:ext uri="{FF2B5EF4-FFF2-40B4-BE49-F238E27FC236}">
              <a16:creationId xmlns:a16="http://schemas.microsoft.com/office/drawing/2014/main" id="{65572539-D827-48E1-99A7-413AA4BD07DB}"/>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276" name="avatar">
          <a:extLst>
            <a:ext uri="{FF2B5EF4-FFF2-40B4-BE49-F238E27FC236}">
              <a16:creationId xmlns:a16="http://schemas.microsoft.com/office/drawing/2014/main" id="{76608F6D-619B-498B-BD11-DEA8C3A88DB0}"/>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277" name="avatar">
          <a:extLst>
            <a:ext uri="{FF2B5EF4-FFF2-40B4-BE49-F238E27FC236}">
              <a16:creationId xmlns:a16="http://schemas.microsoft.com/office/drawing/2014/main" id="{908BF705-A410-4E52-911B-C6EC544D8AA8}"/>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278" name="avatar">
          <a:extLst>
            <a:ext uri="{FF2B5EF4-FFF2-40B4-BE49-F238E27FC236}">
              <a16:creationId xmlns:a16="http://schemas.microsoft.com/office/drawing/2014/main" id="{CB1B9BFC-3B27-4B64-9FC1-1D459E566DA0}"/>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79" name="avatar">
          <a:extLst>
            <a:ext uri="{FF2B5EF4-FFF2-40B4-BE49-F238E27FC236}">
              <a16:creationId xmlns:a16="http://schemas.microsoft.com/office/drawing/2014/main" id="{CE0E49EF-D69A-4C70-954A-2F035F492B37}"/>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280" name="avatar">
          <a:extLst>
            <a:ext uri="{FF2B5EF4-FFF2-40B4-BE49-F238E27FC236}">
              <a16:creationId xmlns:a16="http://schemas.microsoft.com/office/drawing/2014/main" id="{62713AB5-719C-4CE9-BD27-0890ACB75B92}"/>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81" name="avatar">
          <a:extLst>
            <a:ext uri="{FF2B5EF4-FFF2-40B4-BE49-F238E27FC236}">
              <a16:creationId xmlns:a16="http://schemas.microsoft.com/office/drawing/2014/main" id="{C68F2AC4-A442-4A3C-81AE-AA8D5E0F808A}"/>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282" name="avatar">
          <a:extLst>
            <a:ext uri="{FF2B5EF4-FFF2-40B4-BE49-F238E27FC236}">
              <a16:creationId xmlns:a16="http://schemas.microsoft.com/office/drawing/2014/main" id="{C591C104-0AC3-453A-BFA4-438A269E7692}"/>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83" name="avatar">
          <a:extLst>
            <a:ext uri="{FF2B5EF4-FFF2-40B4-BE49-F238E27FC236}">
              <a16:creationId xmlns:a16="http://schemas.microsoft.com/office/drawing/2014/main" id="{4CD28CA0-E39C-40D4-BDA5-EE0615FFF2A6}"/>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284" name="avatar">
          <a:extLst>
            <a:ext uri="{FF2B5EF4-FFF2-40B4-BE49-F238E27FC236}">
              <a16:creationId xmlns:a16="http://schemas.microsoft.com/office/drawing/2014/main" id="{5065D5E7-7281-4B50-A8A9-2FD069FCE424}"/>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285" name="avatar">
          <a:extLst>
            <a:ext uri="{FF2B5EF4-FFF2-40B4-BE49-F238E27FC236}">
              <a16:creationId xmlns:a16="http://schemas.microsoft.com/office/drawing/2014/main" id="{C0D3D886-8DE2-4688-B154-A70C82D0FAE2}"/>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286" name="avatar">
          <a:extLst>
            <a:ext uri="{FF2B5EF4-FFF2-40B4-BE49-F238E27FC236}">
              <a16:creationId xmlns:a16="http://schemas.microsoft.com/office/drawing/2014/main" id="{F533D0F2-6254-43F5-B4E7-1A97D77A2B87}"/>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87" name="avatar">
          <a:extLst>
            <a:ext uri="{FF2B5EF4-FFF2-40B4-BE49-F238E27FC236}">
              <a16:creationId xmlns:a16="http://schemas.microsoft.com/office/drawing/2014/main" id="{F33F6AEA-5C86-4560-809D-E2D0B105B42F}"/>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288" name="avatar">
          <a:extLst>
            <a:ext uri="{FF2B5EF4-FFF2-40B4-BE49-F238E27FC236}">
              <a16:creationId xmlns:a16="http://schemas.microsoft.com/office/drawing/2014/main" id="{786270BC-D135-4AB4-887C-982739E964EB}"/>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89" name="avatar">
          <a:extLst>
            <a:ext uri="{FF2B5EF4-FFF2-40B4-BE49-F238E27FC236}">
              <a16:creationId xmlns:a16="http://schemas.microsoft.com/office/drawing/2014/main" id="{573A3BE8-977A-47C4-99F2-9D50277B573C}"/>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290" name="avatar">
          <a:extLst>
            <a:ext uri="{FF2B5EF4-FFF2-40B4-BE49-F238E27FC236}">
              <a16:creationId xmlns:a16="http://schemas.microsoft.com/office/drawing/2014/main" id="{C8CE3907-C5FF-46C7-928E-750C893E23D4}"/>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91" name="avatar">
          <a:extLst>
            <a:ext uri="{FF2B5EF4-FFF2-40B4-BE49-F238E27FC236}">
              <a16:creationId xmlns:a16="http://schemas.microsoft.com/office/drawing/2014/main" id="{61B2C102-BA8B-4A95-B5A3-17BEB874EFFF}"/>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292" name="avatar">
          <a:extLst>
            <a:ext uri="{FF2B5EF4-FFF2-40B4-BE49-F238E27FC236}">
              <a16:creationId xmlns:a16="http://schemas.microsoft.com/office/drawing/2014/main" id="{508E3DC9-CE4C-4403-97CC-52CA5508AD67}"/>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293" name="avatar">
          <a:extLst>
            <a:ext uri="{FF2B5EF4-FFF2-40B4-BE49-F238E27FC236}">
              <a16:creationId xmlns:a16="http://schemas.microsoft.com/office/drawing/2014/main" id="{6FF65362-1F71-4018-8052-ED31F6E6DD44}"/>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294" name="avatar">
          <a:extLst>
            <a:ext uri="{FF2B5EF4-FFF2-40B4-BE49-F238E27FC236}">
              <a16:creationId xmlns:a16="http://schemas.microsoft.com/office/drawing/2014/main" id="{7B65558B-CF9C-46AD-87FF-51E389EA665A}"/>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95" name="avatar">
          <a:extLst>
            <a:ext uri="{FF2B5EF4-FFF2-40B4-BE49-F238E27FC236}">
              <a16:creationId xmlns:a16="http://schemas.microsoft.com/office/drawing/2014/main" id="{47230162-28DD-4374-BCA7-D29F773490E9}"/>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296" name="avatar">
          <a:extLst>
            <a:ext uri="{FF2B5EF4-FFF2-40B4-BE49-F238E27FC236}">
              <a16:creationId xmlns:a16="http://schemas.microsoft.com/office/drawing/2014/main" id="{0F0EA5C8-2719-4C1F-BBE0-14896DCD06CF}"/>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97" name="avatar">
          <a:extLst>
            <a:ext uri="{FF2B5EF4-FFF2-40B4-BE49-F238E27FC236}">
              <a16:creationId xmlns:a16="http://schemas.microsoft.com/office/drawing/2014/main" id="{3B40B1D1-5D70-4BAD-8D57-E8B4F0CE6F6C}"/>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298" name="avatar">
          <a:extLst>
            <a:ext uri="{FF2B5EF4-FFF2-40B4-BE49-F238E27FC236}">
              <a16:creationId xmlns:a16="http://schemas.microsoft.com/office/drawing/2014/main" id="{BF28E1AF-0FE0-43C5-9AD4-395AED2FA705}"/>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99" name="avatar">
          <a:extLst>
            <a:ext uri="{FF2B5EF4-FFF2-40B4-BE49-F238E27FC236}">
              <a16:creationId xmlns:a16="http://schemas.microsoft.com/office/drawing/2014/main" id="{C9496F7C-78BA-4F93-BE6A-DF2C7113ABE9}"/>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300" name="avatar">
          <a:extLst>
            <a:ext uri="{FF2B5EF4-FFF2-40B4-BE49-F238E27FC236}">
              <a16:creationId xmlns:a16="http://schemas.microsoft.com/office/drawing/2014/main" id="{A4E6126B-DC63-401F-AC89-0EE3409AD787}"/>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301" name="avatar">
          <a:extLst>
            <a:ext uri="{FF2B5EF4-FFF2-40B4-BE49-F238E27FC236}">
              <a16:creationId xmlns:a16="http://schemas.microsoft.com/office/drawing/2014/main" id="{B21910C4-455C-4D6C-804F-02E6EE473743}"/>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302" name="avatar">
          <a:extLst>
            <a:ext uri="{FF2B5EF4-FFF2-40B4-BE49-F238E27FC236}">
              <a16:creationId xmlns:a16="http://schemas.microsoft.com/office/drawing/2014/main" id="{FC21B2F6-5583-4BEC-83D4-6BD4BE4495FF}"/>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303" name="avatar">
          <a:extLst>
            <a:ext uri="{FF2B5EF4-FFF2-40B4-BE49-F238E27FC236}">
              <a16:creationId xmlns:a16="http://schemas.microsoft.com/office/drawing/2014/main" id="{6734641B-39F9-4BFE-B3FD-FE88292FD36C}"/>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304" name="avatar">
          <a:extLst>
            <a:ext uri="{FF2B5EF4-FFF2-40B4-BE49-F238E27FC236}">
              <a16:creationId xmlns:a16="http://schemas.microsoft.com/office/drawing/2014/main" id="{ED276E37-E380-4AA3-961B-F586045C584C}"/>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305" name="avatar">
          <a:extLst>
            <a:ext uri="{FF2B5EF4-FFF2-40B4-BE49-F238E27FC236}">
              <a16:creationId xmlns:a16="http://schemas.microsoft.com/office/drawing/2014/main" id="{A530FE23-0C1B-4F2F-B294-B38A9973E842}"/>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306" name="avatar">
          <a:extLst>
            <a:ext uri="{FF2B5EF4-FFF2-40B4-BE49-F238E27FC236}">
              <a16:creationId xmlns:a16="http://schemas.microsoft.com/office/drawing/2014/main" id="{F72F2C6F-6CD5-496B-A6C5-642D3B3309E3}"/>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307" name="avatar">
          <a:extLst>
            <a:ext uri="{FF2B5EF4-FFF2-40B4-BE49-F238E27FC236}">
              <a16:creationId xmlns:a16="http://schemas.microsoft.com/office/drawing/2014/main" id="{EB2C9EE0-87AA-498B-B254-CC349CE323C2}"/>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308" name="avatar">
          <a:extLst>
            <a:ext uri="{FF2B5EF4-FFF2-40B4-BE49-F238E27FC236}">
              <a16:creationId xmlns:a16="http://schemas.microsoft.com/office/drawing/2014/main" id="{A8EB880B-BE54-4BBA-A0B2-D92AA4C28F30}"/>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309" name="avatar">
          <a:extLst>
            <a:ext uri="{FF2B5EF4-FFF2-40B4-BE49-F238E27FC236}">
              <a16:creationId xmlns:a16="http://schemas.microsoft.com/office/drawing/2014/main" id="{C20A86D6-E13D-4659-801A-5A3241243250}"/>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310" name="avatar">
          <a:extLst>
            <a:ext uri="{FF2B5EF4-FFF2-40B4-BE49-F238E27FC236}">
              <a16:creationId xmlns:a16="http://schemas.microsoft.com/office/drawing/2014/main" id="{EE27F8D9-CD4F-4F94-B65D-6A155A4E05A3}"/>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311" name="avatar">
          <a:extLst>
            <a:ext uri="{FF2B5EF4-FFF2-40B4-BE49-F238E27FC236}">
              <a16:creationId xmlns:a16="http://schemas.microsoft.com/office/drawing/2014/main" id="{1E282C9A-6149-4D8A-9BDF-985DB3BDC3ED}"/>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312" name="avatar">
          <a:extLst>
            <a:ext uri="{FF2B5EF4-FFF2-40B4-BE49-F238E27FC236}">
              <a16:creationId xmlns:a16="http://schemas.microsoft.com/office/drawing/2014/main" id="{22DC6CEF-D799-4ECD-BD64-69AFBD665DDA}"/>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313" name="avatar">
          <a:extLst>
            <a:ext uri="{FF2B5EF4-FFF2-40B4-BE49-F238E27FC236}">
              <a16:creationId xmlns:a16="http://schemas.microsoft.com/office/drawing/2014/main" id="{9F3CC114-BFAB-44AC-9EF9-6C580E2F3B72}"/>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314" name="avatar">
          <a:extLst>
            <a:ext uri="{FF2B5EF4-FFF2-40B4-BE49-F238E27FC236}">
              <a16:creationId xmlns:a16="http://schemas.microsoft.com/office/drawing/2014/main" id="{0146E479-F67B-47EE-AE43-156308A0B830}"/>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315" name="avatar">
          <a:extLst>
            <a:ext uri="{FF2B5EF4-FFF2-40B4-BE49-F238E27FC236}">
              <a16:creationId xmlns:a16="http://schemas.microsoft.com/office/drawing/2014/main" id="{7DBC3A04-C3AE-4060-8C6C-8D7B5DC3CBDD}"/>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316" name="avatar">
          <a:extLst>
            <a:ext uri="{FF2B5EF4-FFF2-40B4-BE49-F238E27FC236}">
              <a16:creationId xmlns:a16="http://schemas.microsoft.com/office/drawing/2014/main" id="{7A613E7B-2633-4B3F-8770-D54DD5DFECF6}"/>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317" name="avatar">
          <a:extLst>
            <a:ext uri="{FF2B5EF4-FFF2-40B4-BE49-F238E27FC236}">
              <a16:creationId xmlns:a16="http://schemas.microsoft.com/office/drawing/2014/main" id="{85B181E7-ECE5-4C26-863C-E71F1B69B944}"/>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318" name="avatar">
          <a:extLst>
            <a:ext uri="{FF2B5EF4-FFF2-40B4-BE49-F238E27FC236}">
              <a16:creationId xmlns:a16="http://schemas.microsoft.com/office/drawing/2014/main" id="{4F452FF3-F749-4F92-9C3D-6B97B64F56D4}"/>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319" name="avatar">
          <a:extLst>
            <a:ext uri="{FF2B5EF4-FFF2-40B4-BE49-F238E27FC236}">
              <a16:creationId xmlns:a16="http://schemas.microsoft.com/office/drawing/2014/main" id="{BE9C5BB3-AED1-4D91-A2A2-F59A34C04C66}"/>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320" name="avatar">
          <a:extLst>
            <a:ext uri="{FF2B5EF4-FFF2-40B4-BE49-F238E27FC236}">
              <a16:creationId xmlns:a16="http://schemas.microsoft.com/office/drawing/2014/main" id="{BC20B57E-61BF-42D9-AAF5-C307CFCD893C}"/>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321" name="avatar">
          <a:extLst>
            <a:ext uri="{FF2B5EF4-FFF2-40B4-BE49-F238E27FC236}">
              <a16:creationId xmlns:a16="http://schemas.microsoft.com/office/drawing/2014/main" id="{9A8BC8EE-01DC-4D1E-ABE3-8BE352331B45}"/>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322" name="avatar">
          <a:extLst>
            <a:ext uri="{FF2B5EF4-FFF2-40B4-BE49-F238E27FC236}">
              <a16:creationId xmlns:a16="http://schemas.microsoft.com/office/drawing/2014/main" id="{E8AEEC5C-D981-4383-95C2-03E4CA5C490A}"/>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323" name="avatar">
          <a:extLst>
            <a:ext uri="{FF2B5EF4-FFF2-40B4-BE49-F238E27FC236}">
              <a16:creationId xmlns:a16="http://schemas.microsoft.com/office/drawing/2014/main" id="{BEEB5CFE-6B67-405B-BFB6-45E7ABA3CD5A}"/>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324" name="avatar">
          <a:extLst>
            <a:ext uri="{FF2B5EF4-FFF2-40B4-BE49-F238E27FC236}">
              <a16:creationId xmlns:a16="http://schemas.microsoft.com/office/drawing/2014/main" id="{250FE65E-DB13-45E5-BED9-7761C026714B}"/>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325" name="avatar">
          <a:extLst>
            <a:ext uri="{FF2B5EF4-FFF2-40B4-BE49-F238E27FC236}">
              <a16:creationId xmlns:a16="http://schemas.microsoft.com/office/drawing/2014/main" id="{44155EFF-7400-43FF-9D8E-EF1C479EDBD1}"/>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326" name="avatar">
          <a:extLst>
            <a:ext uri="{FF2B5EF4-FFF2-40B4-BE49-F238E27FC236}">
              <a16:creationId xmlns:a16="http://schemas.microsoft.com/office/drawing/2014/main" id="{05AE5D17-3D6F-4259-9FF3-82A6A68AF35D}"/>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327" name="avatar">
          <a:extLst>
            <a:ext uri="{FF2B5EF4-FFF2-40B4-BE49-F238E27FC236}">
              <a16:creationId xmlns:a16="http://schemas.microsoft.com/office/drawing/2014/main" id="{3F1FADC3-A5B3-4777-8123-7711242C9141}"/>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328" name="avatar">
          <a:extLst>
            <a:ext uri="{FF2B5EF4-FFF2-40B4-BE49-F238E27FC236}">
              <a16:creationId xmlns:a16="http://schemas.microsoft.com/office/drawing/2014/main" id="{EB91BFB1-1532-4620-8D05-2F8903737D2A}"/>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329" name="avatar">
          <a:extLst>
            <a:ext uri="{FF2B5EF4-FFF2-40B4-BE49-F238E27FC236}">
              <a16:creationId xmlns:a16="http://schemas.microsoft.com/office/drawing/2014/main" id="{65B4B491-670F-4A40-B1D2-235E22B432B8}"/>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330" name="avatar">
          <a:extLst>
            <a:ext uri="{FF2B5EF4-FFF2-40B4-BE49-F238E27FC236}">
              <a16:creationId xmlns:a16="http://schemas.microsoft.com/office/drawing/2014/main" id="{E7CBFF5E-1C2C-42C2-804E-5009530A4256}"/>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331" name="avatar">
          <a:extLst>
            <a:ext uri="{FF2B5EF4-FFF2-40B4-BE49-F238E27FC236}">
              <a16:creationId xmlns:a16="http://schemas.microsoft.com/office/drawing/2014/main" id="{68156DA2-91B4-4414-9596-10337BBF8575}"/>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332" name="avatar">
          <a:extLst>
            <a:ext uri="{FF2B5EF4-FFF2-40B4-BE49-F238E27FC236}">
              <a16:creationId xmlns:a16="http://schemas.microsoft.com/office/drawing/2014/main" id="{72B86322-63BB-4055-8562-CF2638C9FBD9}"/>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333" name="avatar">
          <a:extLst>
            <a:ext uri="{FF2B5EF4-FFF2-40B4-BE49-F238E27FC236}">
              <a16:creationId xmlns:a16="http://schemas.microsoft.com/office/drawing/2014/main" id="{452BDAED-8784-4D03-B1C7-5231E09074EF}"/>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334" name="avatar">
          <a:extLst>
            <a:ext uri="{FF2B5EF4-FFF2-40B4-BE49-F238E27FC236}">
              <a16:creationId xmlns:a16="http://schemas.microsoft.com/office/drawing/2014/main" id="{90BE1E0D-2CE3-4E2D-BAEC-8D2665769E22}"/>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335" name="avatar">
          <a:extLst>
            <a:ext uri="{FF2B5EF4-FFF2-40B4-BE49-F238E27FC236}">
              <a16:creationId xmlns:a16="http://schemas.microsoft.com/office/drawing/2014/main" id="{AAA852FF-E11C-4F42-A10B-63DD1C33F0C2}"/>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336" name="avatar">
          <a:extLst>
            <a:ext uri="{FF2B5EF4-FFF2-40B4-BE49-F238E27FC236}">
              <a16:creationId xmlns:a16="http://schemas.microsoft.com/office/drawing/2014/main" id="{964922C0-50ED-4735-ABAD-2684A0B37300}"/>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337" name="avatar">
          <a:extLst>
            <a:ext uri="{FF2B5EF4-FFF2-40B4-BE49-F238E27FC236}">
              <a16:creationId xmlns:a16="http://schemas.microsoft.com/office/drawing/2014/main" id="{83BF2621-133D-4E0B-B0C0-000940D2DE9C}"/>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338" name="avatar">
          <a:extLst>
            <a:ext uri="{FF2B5EF4-FFF2-40B4-BE49-F238E27FC236}">
              <a16:creationId xmlns:a16="http://schemas.microsoft.com/office/drawing/2014/main" id="{FBDF322A-16A1-4C3E-800B-53FEF1DA2564}"/>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339" name="avatar">
          <a:extLst>
            <a:ext uri="{FF2B5EF4-FFF2-40B4-BE49-F238E27FC236}">
              <a16:creationId xmlns:a16="http://schemas.microsoft.com/office/drawing/2014/main" id="{E9145DF6-A77D-4AB8-BB68-AFA73737E712}"/>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340" name="avatar">
          <a:extLst>
            <a:ext uri="{FF2B5EF4-FFF2-40B4-BE49-F238E27FC236}">
              <a16:creationId xmlns:a16="http://schemas.microsoft.com/office/drawing/2014/main" id="{C5206D42-44DE-40CD-832A-44D77CCA9C63}"/>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341" name="avatar">
          <a:extLst>
            <a:ext uri="{FF2B5EF4-FFF2-40B4-BE49-F238E27FC236}">
              <a16:creationId xmlns:a16="http://schemas.microsoft.com/office/drawing/2014/main" id="{45F123CD-60CA-4231-91AE-68DA1E7B6976}"/>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342" name="avatar">
          <a:extLst>
            <a:ext uri="{FF2B5EF4-FFF2-40B4-BE49-F238E27FC236}">
              <a16:creationId xmlns:a16="http://schemas.microsoft.com/office/drawing/2014/main" id="{0D9EA82D-8A79-410D-89CE-E03929EBF3CC}"/>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343" name="avatar">
          <a:extLst>
            <a:ext uri="{FF2B5EF4-FFF2-40B4-BE49-F238E27FC236}">
              <a16:creationId xmlns:a16="http://schemas.microsoft.com/office/drawing/2014/main" id="{F0B68851-CA50-4570-972A-59FC1B49349C}"/>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344" name="avatar">
          <a:extLst>
            <a:ext uri="{FF2B5EF4-FFF2-40B4-BE49-F238E27FC236}">
              <a16:creationId xmlns:a16="http://schemas.microsoft.com/office/drawing/2014/main" id="{4BDC1217-8DC1-429C-BC16-8C91A7754CD1}"/>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345" name="avatar">
          <a:extLst>
            <a:ext uri="{FF2B5EF4-FFF2-40B4-BE49-F238E27FC236}">
              <a16:creationId xmlns:a16="http://schemas.microsoft.com/office/drawing/2014/main" id="{CE163BDE-3915-4850-A5F8-90E1A3C2A902}"/>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346" name="avatar">
          <a:extLst>
            <a:ext uri="{FF2B5EF4-FFF2-40B4-BE49-F238E27FC236}">
              <a16:creationId xmlns:a16="http://schemas.microsoft.com/office/drawing/2014/main" id="{105F9BB8-D0E8-41E3-89DC-2C7EE5E3540A}"/>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347" name="avatar">
          <a:extLst>
            <a:ext uri="{FF2B5EF4-FFF2-40B4-BE49-F238E27FC236}">
              <a16:creationId xmlns:a16="http://schemas.microsoft.com/office/drawing/2014/main" id="{4B77D786-2B40-432C-9FDC-7479355C8DC9}"/>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348" name="avatar">
          <a:extLst>
            <a:ext uri="{FF2B5EF4-FFF2-40B4-BE49-F238E27FC236}">
              <a16:creationId xmlns:a16="http://schemas.microsoft.com/office/drawing/2014/main" id="{8B3693A2-AAAC-4EC5-9732-77C91B6AA8AF}"/>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349" name="avatar">
          <a:extLst>
            <a:ext uri="{FF2B5EF4-FFF2-40B4-BE49-F238E27FC236}">
              <a16:creationId xmlns:a16="http://schemas.microsoft.com/office/drawing/2014/main" id="{636662BA-D4D3-49DC-9495-A81BA6157BD1}"/>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350" name="avatar">
          <a:extLst>
            <a:ext uri="{FF2B5EF4-FFF2-40B4-BE49-F238E27FC236}">
              <a16:creationId xmlns:a16="http://schemas.microsoft.com/office/drawing/2014/main" id="{D99EC72C-B3BC-4AA8-AD33-D1F6090285FD}"/>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351" name="avatar">
          <a:extLst>
            <a:ext uri="{FF2B5EF4-FFF2-40B4-BE49-F238E27FC236}">
              <a16:creationId xmlns:a16="http://schemas.microsoft.com/office/drawing/2014/main" id="{235D1816-91C4-42FD-BA04-431D63E66045}"/>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352" name="avatar">
          <a:extLst>
            <a:ext uri="{FF2B5EF4-FFF2-40B4-BE49-F238E27FC236}">
              <a16:creationId xmlns:a16="http://schemas.microsoft.com/office/drawing/2014/main" id="{1E98FB28-64FF-4204-A220-67CB8E25D09E}"/>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353" name="avatar">
          <a:extLst>
            <a:ext uri="{FF2B5EF4-FFF2-40B4-BE49-F238E27FC236}">
              <a16:creationId xmlns:a16="http://schemas.microsoft.com/office/drawing/2014/main" id="{61269B4A-4D55-4871-B086-0AC480A98B92}"/>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354" name="avatar">
          <a:extLst>
            <a:ext uri="{FF2B5EF4-FFF2-40B4-BE49-F238E27FC236}">
              <a16:creationId xmlns:a16="http://schemas.microsoft.com/office/drawing/2014/main" id="{28EFC3FE-8D53-4B60-8676-C87ADDE7CA83}"/>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355" name="avatar">
          <a:extLst>
            <a:ext uri="{FF2B5EF4-FFF2-40B4-BE49-F238E27FC236}">
              <a16:creationId xmlns:a16="http://schemas.microsoft.com/office/drawing/2014/main" id="{21D37521-58D9-49FF-AD60-AD29E08F6DF9}"/>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356" name="avatar">
          <a:extLst>
            <a:ext uri="{FF2B5EF4-FFF2-40B4-BE49-F238E27FC236}">
              <a16:creationId xmlns:a16="http://schemas.microsoft.com/office/drawing/2014/main" id="{46CC558C-EA14-4CA7-B86C-448EFAA0FD31}"/>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357" name="avatar">
          <a:extLst>
            <a:ext uri="{FF2B5EF4-FFF2-40B4-BE49-F238E27FC236}">
              <a16:creationId xmlns:a16="http://schemas.microsoft.com/office/drawing/2014/main" id="{4F348287-FE02-4183-906C-65ADFD526CD4}"/>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358" name="avatar">
          <a:extLst>
            <a:ext uri="{FF2B5EF4-FFF2-40B4-BE49-F238E27FC236}">
              <a16:creationId xmlns:a16="http://schemas.microsoft.com/office/drawing/2014/main" id="{05ABA155-E798-471E-8636-3CFF006D80D6}"/>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359" name="avatar">
          <a:extLst>
            <a:ext uri="{FF2B5EF4-FFF2-40B4-BE49-F238E27FC236}">
              <a16:creationId xmlns:a16="http://schemas.microsoft.com/office/drawing/2014/main" id="{1254A41E-4899-476A-8D0D-213C78CB1B90}"/>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360" name="avatar">
          <a:extLst>
            <a:ext uri="{FF2B5EF4-FFF2-40B4-BE49-F238E27FC236}">
              <a16:creationId xmlns:a16="http://schemas.microsoft.com/office/drawing/2014/main" id="{DF9032D8-B219-4D26-A0C9-4B8D7A19AC03}"/>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361" name="avatar">
          <a:extLst>
            <a:ext uri="{FF2B5EF4-FFF2-40B4-BE49-F238E27FC236}">
              <a16:creationId xmlns:a16="http://schemas.microsoft.com/office/drawing/2014/main" id="{4F1C8C22-858C-4406-BF41-AF72D2C28F58}"/>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362" name="avatar">
          <a:extLst>
            <a:ext uri="{FF2B5EF4-FFF2-40B4-BE49-F238E27FC236}">
              <a16:creationId xmlns:a16="http://schemas.microsoft.com/office/drawing/2014/main" id="{EDF0BAE1-309C-49F1-8B45-69C64E81B803}"/>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363" name="avatar">
          <a:extLst>
            <a:ext uri="{FF2B5EF4-FFF2-40B4-BE49-F238E27FC236}">
              <a16:creationId xmlns:a16="http://schemas.microsoft.com/office/drawing/2014/main" id="{0D89E69C-A07D-482C-826E-506CB9366015}"/>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364" name="avatar">
          <a:extLst>
            <a:ext uri="{FF2B5EF4-FFF2-40B4-BE49-F238E27FC236}">
              <a16:creationId xmlns:a16="http://schemas.microsoft.com/office/drawing/2014/main" id="{0E32AE42-0877-47AB-A8E4-83FB57276E49}"/>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365" name="avatar">
          <a:extLst>
            <a:ext uri="{FF2B5EF4-FFF2-40B4-BE49-F238E27FC236}">
              <a16:creationId xmlns:a16="http://schemas.microsoft.com/office/drawing/2014/main" id="{5BE7668D-151E-4768-8266-7B3E0336D107}"/>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366" name="avatar">
          <a:extLst>
            <a:ext uri="{FF2B5EF4-FFF2-40B4-BE49-F238E27FC236}">
              <a16:creationId xmlns:a16="http://schemas.microsoft.com/office/drawing/2014/main" id="{BCB67244-99FF-4AF2-8D76-FEDE666009F0}"/>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367" name="avatar">
          <a:extLst>
            <a:ext uri="{FF2B5EF4-FFF2-40B4-BE49-F238E27FC236}">
              <a16:creationId xmlns:a16="http://schemas.microsoft.com/office/drawing/2014/main" id="{F0273486-DBB1-4CEC-B2AB-FBEC3E465730}"/>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368" name="avatar">
          <a:extLst>
            <a:ext uri="{FF2B5EF4-FFF2-40B4-BE49-F238E27FC236}">
              <a16:creationId xmlns:a16="http://schemas.microsoft.com/office/drawing/2014/main" id="{C1430BA7-46BC-40AE-9A07-9E181568D89C}"/>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369" name="avatar">
          <a:extLst>
            <a:ext uri="{FF2B5EF4-FFF2-40B4-BE49-F238E27FC236}">
              <a16:creationId xmlns:a16="http://schemas.microsoft.com/office/drawing/2014/main" id="{25EAB0E6-EACD-48CD-A87A-80B856CF634A}"/>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370" name="avatar">
          <a:extLst>
            <a:ext uri="{FF2B5EF4-FFF2-40B4-BE49-F238E27FC236}">
              <a16:creationId xmlns:a16="http://schemas.microsoft.com/office/drawing/2014/main" id="{18363E99-C2A6-47AE-9B23-7195DF152D7C}"/>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371" name="avatar">
          <a:extLst>
            <a:ext uri="{FF2B5EF4-FFF2-40B4-BE49-F238E27FC236}">
              <a16:creationId xmlns:a16="http://schemas.microsoft.com/office/drawing/2014/main" id="{DBDAB84F-B1BE-4441-9773-712976113F47}"/>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372" name="avatar">
          <a:extLst>
            <a:ext uri="{FF2B5EF4-FFF2-40B4-BE49-F238E27FC236}">
              <a16:creationId xmlns:a16="http://schemas.microsoft.com/office/drawing/2014/main" id="{30E9D291-86CD-4D54-B760-532E3D045F8B}"/>
            </a:ext>
          </a:extLst>
        </xdr:cNvPr>
        <xdr:cNvSpPr>
          <a:spLocks noChangeAspect="1" noChangeArrowheads="1"/>
        </xdr:cNvSpPr>
      </xdr:nvSpPr>
      <xdr:spPr bwMode="auto">
        <a:xfrm>
          <a:off x="0" y="11620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373" name="avatar">
          <a:extLst>
            <a:ext uri="{FF2B5EF4-FFF2-40B4-BE49-F238E27FC236}">
              <a16:creationId xmlns:a16="http://schemas.microsoft.com/office/drawing/2014/main" id="{2E407FD8-EB06-4D52-9067-3FBB75E2D6D9}"/>
            </a:ext>
          </a:extLst>
        </xdr:cNvPr>
        <xdr:cNvSpPr>
          <a:spLocks noChangeAspect="1" noChangeArrowheads="1"/>
        </xdr:cNvSpPr>
      </xdr:nvSpPr>
      <xdr:spPr bwMode="auto">
        <a:xfrm>
          <a:off x="0" y="11620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374" name="avatar">
          <a:extLst>
            <a:ext uri="{FF2B5EF4-FFF2-40B4-BE49-F238E27FC236}">
              <a16:creationId xmlns:a16="http://schemas.microsoft.com/office/drawing/2014/main" id="{F535CD0C-68E0-4EB2-8CDE-3F6226421935}"/>
            </a:ext>
          </a:extLst>
        </xdr:cNvPr>
        <xdr:cNvSpPr>
          <a:spLocks noChangeAspect="1" noChangeArrowheads="1"/>
        </xdr:cNvSpPr>
      </xdr:nvSpPr>
      <xdr:spPr bwMode="auto">
        <a:xfrm>
          <a:off x="0" y="11620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375" name="avatar">
          <a:extLst>
            <a:ext uri="{FF2B5EF4-FFF2-40B4-BE49-F238E27FC236}">
              <a16:creationId xmlns:a16="http://schemas.microsoft.com/office/drawing/2014/main" id="{40CEB990-0E1E-4ADE-942A-8150A36A0EEE}"/>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376" name="avatar">
          <a:extLst>
            <a:ext uri="{FF2B5EF4-FFF2-40B4-BE49-F238E27FC236}">
              <a16:creationId xmlns:a16="http://schemas.microsoft.com/office/drawing/2014/main" id="{3C77C4D5-6F93-491A-9413-D2BD607538FA}"/>
            </a:ext>
          </a:extLst>
        </xdr:cNvPr>
        <xdr:cNvSpPr>
          <a:spLocks noChangeAspect="1" noChangeArrowheads="1"/>
        </xdr:cNvSpPr>
      </xdr:nvSpPr>
      <xdr:spPr bwMode="auto">
        <a:xfrm>
          <a:off x="0" y="11620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377" name="avatar">
          <a:extLst>
            <a:ext uri="{FF2B5EF4-FFF2-40B4-BE49-F238E27FC236}">
              <a16:creationId xmlns:a16="http://schemas.microsoft.com/office/drawing/2014/main" id="{EFADF1B5-1AEA-4EB9-BE0A-53891B46B099}"/>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3.xml><?xml version="1.0" encoding="utf-8"?>
<xdr:wsDr xmlns:xdr="http://schemas.openxmlformats.org/drawingml/2006/spreadsheetDrawing" xmlns:a="http://schemas.openxmlformats.org/drawingml/2006/main">
  <xdr:twoCellAnchor editAs="absolute">
    <xdr:from>
      <xdr:col>0</xdr:col>
      <xdr:colOff>28575</xdr:colOff>
      <xdr:row>0</xdr:row>
      <xdr:rowOff>85725</xdr:rowOff>
    </xdr:from>
    <xdr:to>
      <xdr:col>1</xdr:col>
      <xdr:colOff>429538</xdr:colOff>
      <xdr:row>0</xdr:row>
      <xdr:rowOff>380414</xdr:rowOff>
    </xdr:to>
    <xdr:pic>
      <xdr:nvPicPr>
        <xdr:cNvPr id="3" name="Figura 1">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8575" y="85725"/>
          <a:ext cx="1172488" cy="294689"/>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28575</xdr:colOff>
      <xdr:row>43</xdr:row>
      <xdr:rowOff>28575</xdr:rowOff>
    </xdr:from>
    <xdr:to>
      <xdr:col>11</xdr:col>
      <xdr:colOff>342900</xdr:colOff>
      <xdr:row>50</xdr:row>
      <xdr:rowOff>142875</xdr:rowOff>
    </xdr:to>
    <xdr:graphicFrame macro="">
      <xdr:nvGraphicFramePr>
        <xdr:cNvPr id="4233" name="Gráfico 3">
          <a:extLst>
            <a:ext uri="{FF2B5EF4-FFF2-40B4-BE49-F238E27FC236}">
              <a16:creationId xmlns:a16="http://schemas.microsoft.com/office/drawing/2014/main" id="{00000000-0008-0000-0300-000089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76200</xdr:colOff>
      <xdr:row>0</xdr:row>
      <xdr:rowOff>123825</xdr:rowOff>
    </xdr:from>
    <xdr:to>
      <xdr:col>2</xdr:col>
      <xdr:colOff>505738</xdr:colOff>
      <xdr:row>2</xdr:row>
      <xdr:rowOff>94664</xdr:rowOff>
    </xdr:to>
    <xdr:pic>
      <xdr:nvPicPr>
        <xdr:cNvPr id="4" name="Figura 1">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6200" y="123825"/>
          <a:ext cx="1172488" cy="294689"/>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152400</xdr:colOff>
      <xdr:row>0</xdr:row>
      <xdr:rowOff>114300</xdr:rowOff>
    </xdr:from>
    <xdr:to>
      <xdr:col>1</xdr:col>
      <xdr:colOff>1115338</xdr:colOff>
      <xdr:row>2</xdr:row>
      <xdr:rowOff>85139</xdr:rowOff>
    </xdr:to>
    <xdr:pic>
      <xdr:nvPicPr>
        <xdr:cNvPr id="3" name="Figura 1">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52400" y="114300"/>
          <a:ext cx="1172488" cy="294689"/>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na.karyna\Downloads\APF-OS-011-v0.1%20-%20Entrega%2002%20-%20Outubro-2023.xlsx" TargetMode="External"/><Relationship Id="rId1" Type="http://schemas.openxmlformats.org/officeDocument/2006/relationships/externalLinkPath" Target="APF-OS-011-v0.1%20-%20Entrega%2002%20-%20Outubro-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tagem"/>
      <sheetName val="Funções"/>
      <sheetName val="Deflatores"/>
      <sheetName val="Sumário 1"/>
      <sheetName val="Sumário 2"/>
    </sheetNames>
    <sheetDataSet>
      <sheetData sheetId="0" refreshError="1"/>
      <sheetData sheetId="1" refreshError="1"/>
      <sheetData sheetId="2" refreshError="1">
        <row r="4">
          <cell r="G4" t="str">
            <v>I</v>
          </cell>
          <cell r="H4">
            <v>1</v>
          </cell>
        </row>
        <row r="5">
          <cell r="G5" t="str">
            <v>A</v>
          </cell>
          <cell r="H5">
            <v>0.5</v>
          </cell>
        </row>
        <row r="6">
          <cell r="G6" t="str">
            <v>E</v>
          </cell>
          <cell r="H6">
            <v>0.4</v>
          </cell>
        </row>
        <row r="7">
          <cell r="G7" t="str">
            <v>A50</v>
          </cell>
          <cell r="H7">
            <v>0.5</v>
          </cell>
        </row>
        <row r="8">
          <cell r="G8" t="str">
            <v>A75</v>
          </cell>
          <cell r="H8">
            <v>0.75</v>
          </cell>
        </row>
        <row r="9">
          <cell r="G9" t="str">
            <v>A90</v>
          </cell>
          <cell r="H9">
            <v>0.9</v>
          </cell>
        </row>
        <row r="10">
          <cell r="G10" t="str">
            <v>PMD</v>
          </cell>
          <cell r="H10">
            <v>1</v>
          </cell>
        </row>
        <row r="11">
          <cell r="G11" t="str">
            <v>COR</v>
          </cell>
          <cell r="H11">
            <v>0.5</v>
          </cell>
        </row>
        <row r="12">
          <cell r="G12" t="str">
            <v>COR50</v>
          </cell>
          <cell r="H12">
            <v>0.5</v>
          </cell>
        </row>
        <row r="13">
          <cell r="G13" t="str">
            <v>COR75</v>
          </cell>
          <cell r="H13">
            <v>0.75</v>
          </cell>
        </row>
        <row r="14">
          <cell r="G14" t="str">
            <v>COR90</v>
          </cell>
          <cell r="H14">
            <v>0.9</v>
          </cell>
        </row>
        <row r="15">
          <cell r="G15" t="str">
            <v>GAR</v>
          </cell>
          <cell r="H15">
            <v>0</v>
          </cell>
        </row>
        <row r="16">
          <cell r="G16" t="str">
            <v>MLP</v>
          </cell>
          <cell r="H16">
            <v>1</v>
          </cell>
        </row>
        <row r="17">
          <cell r="G17" t="str">
            <v>MBO</v>
          </cell>
          <cell r="H17">
            <v>1</v>
          </cell>
        </row>
        <row r="18">
          <cell r="G18" t="str">
            <v>MBM</v>
          </cell>
          <cell r="H18">
            <v>0.3</v>
          </cell>
        </row>
        <row r="19">
          <cell r="G19" t="str">
            <v>ALP</v>
          </cell>
          <cell r="H19">
            <v>0.3</v>
          </cell>
        </row>
        <row r="20">
          <cell r="G20" t="str">
            <v>AVB</v>
          </cell>
          <cell r="H20">
            <v>0.3</v>
          </cell>
        </row>
        <row r="21">
          <cell r="G21" t="str">
            <v>ABD</v>
          </cell>
          <cell r="H21">
            <v>0.3</v>
          </cell>
        </row>
        <row r="22">
          <cell r="G22" t="str">
            <v>COS</v>
          </cell>
          <cell r="I22">
            <v>0.6</v>
          </cell>
        </row>
        <row r="23">
          <cell r="G23" t="str">
            <v>ARN</v>
          </cell>
          <cell r="H23">
            <v>0.5</v>
          </cell>
        </row>
        <row r="24">
          <cell r="G24" t="str">
            <v>ARN50</v>
          </cell>
          <cell r="H24">
            <v>0.5</v>
          </cell>
        </row>
        <row r="25">
          <cell r="G25" t="str">
            <v>ARN75</v>
          </cell>
          <cell r="H25">
            <v>0.75</v>
          </cell>
        </row>
        <row r="26">
          <cell r="G26" t="str">
            <v>ADS</v>
          </cell>
          <cell r="H26">
            <v>1</v>
          </cell>
        </row>
        <row r="27">
          <cell r="G27" t="str">
            <v>CPA</v>
          </cell>
          <cell r="H27">
            <v>1</v>
          </cell>
        </row>
        <row r="28">
          <cell r="G28" t="str">
            <v>ADC</v>
          </cell>
          <cell r="H28">
            <v>0.6</v>
          </cell>
        </row>
        <row r="29">
          <cell r="G29" t="str">
            <v>AGR</v>
          </cell>
          <cell r="H29">
            <v>1</v>
          </cell>
        </row>
        <row r="30">
          <cell r="G30" t="str">
            <v>AER</v>
          </cell>
          <cell r="H30">
            <v>0.1</v>
          </cell>
        </row>
        <row r="31">
          <cell r="G31" t="str">
            <v>ATD</v>
          </cell>
          <cell r="H31">
            <v>0.1</v>
          </cell>
        </row>
        <row r="32">
          <cell r="G32" t="str">
            <v>MSL</v>
          </cell>
          <cell r="H32">
            <v>0.25</v>
          </cell>
        </row>
        <row r="33">
          <cell r="G33" t="str">
            <v>VES</v>
          </cell>
          <cell r="H33">
            <v>0.2</v>
          </cell>
        </row>
        <row r="34">
          <cell r="G34" t="str">
            <v>VEC</v>
          </cell>
          <cell r="H34">
            <v>0.15</v>
          </cell>
        </row>
        <row r="35">
          <cell r="G35" t="str">
            <v>PFT</v>
          </cell>
          <cell r="H35">
            <v>0.15</v>
          </cell>
        </row>
        <row r="36">
          <cell r="G36" t="str">
            <v>CIR</v>
          </cell>
          <cell r="H36">
            <v>1</v>
          </cell>
        </row>
        <row r="37">
          <cell r="G37" t="str">
            <v xml:space="preserve">           .</v>
          </cell>
        </row>
        <row r="38">
          <cell r="G38" t="str">
            <v xml:space="preserve">           .</v>
          </cell>
        </row>
        <row r="42">
          <cell r="G42" t="str">
            <v>PAG</v>
          </cell>
          <cell r="H42">
            <v>0.6</v>
          </cell>
        </row>
        <row r="43">
          <cell r="G43" t="str">
            <v>COSNF</v>
          </cell>
          <cell r="H43">
            <v>0.6</v>
          </cell>
        </row>
        <row r="44">
          <cell r="G44" t="str">
            <v>DC</v>
          </cell>
          <cell r="H44">
            <v>0</v>
          </cell>
        </row>
        <row r="45">
          <cell r="G45" t="str">
            <v xml:space="preserve">           .</v>
          </cell>
        </row>
        <row r="46">
          <cell r="G46" t="str">
            <v xml:space="preserve">           .</v>
          </cell>
        </row>
        <row r="47">
          <cell r="G47" t="str">
            <v xml:space="preserve">           .</v>
          </cell>
        </row>
        <row r="48">
          <cell r="G48" t="str">
            <v xml:space="preserve">           .</v>
          </cell>
        </row>
        <row r="49">
          <cell r="G49" t="str">
            <v xml:space="preserve">           .</v>
          </cell>
        </row>
        <row r="50">
          <cell r="G50" t="str">
            <v xml:space="preserve">           .</v>
          </cell>
        </row>
        <row r="51">
          <cell r="G51" t="str">
            <v xml:space="preserve">           .</v>
          </cell>
        </row>
        <row r="52">
          <cell r="G52" t="str">
            <v xml:space="preserve">           .</v>
          </cell>
        </row>
        <row r="53">
          <cell r="G53" t="str">
            <v xml:space="preserve">           .</v>
          </cell>
        </row>
        <row r="54">
          <cell r="G54" t="str">
            <v xml:space="preserve">           .</v>
          </cell>
        </row>
        <row r="55">
          <cell r="G55" t="str">
            <v xml:space="preserve">           .</v>
          </cell>
        </row>
        <row r="56">
          <cell r="G56" t="str">
            <v xml:space="preserve">           .</v>
          </cell>
        </row>
        <row r="57">
          <cell r="G57" t="str">
            <v xml:space="preserve">           .</v>
          </cell>
        </row>
        <row r="58">
          <cell r="G58" t="str">
            <v xml:space="preserve">           .</v>
          </cell>
        </row>
        <row r="59">
          <cell r="G59" t="str">
            <v xml:space="preserve">           .</v>
          </cell>
        </row>
        <row r="60">
          <cell r="G60" t="str">
            <v xml:space="preserve">           .</v>
          </cell>
        </row>
        <row r="61">
          <cell r="G61" t="str">
            <v xml:space="preserve">           .</v>
          </cell>
        </row>
        <row r="62">
          <cell r="G62" t="str">
            <v xml:space="preserve">           .</v>
          </cell>
        </row>
        <row r="63">
          <cell r="G63" t="str">
            <v xml:space="preserve">           .</v>
          </cell>
        </row>
        <row r="64">
          <cell r="G64" t="str">
            <v xml:space="preserve">           .</v>
          </cell>
        </row>
      </sheetData>
      <sheetData sheetId="3" refreshError="1"/>
      <sheetData sheetId="4"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1"/>
  <dimension ref="A1:V45"/>
  <sheetViews>
    <sheetView showGridLines="0" zoomScaleNormal="100" zoomScaleSheetLayoutView="100" workbookViewId="0">
      <pane ySplit="3" topLeftCell="A4" activePane="bottomLeft" state="frozen"/>
      <selection activeCell="B11" sqref="B11"/>
      <selection pane="bottomLeft" activeCell="A22" sqref="A22:V45"/>
    </sheetView>
  </sheetViews>
  <sheetFormatPr defaultRowHeight="13.8" x14ac:dyDescent="0.3"/>
  <cols>
    <col min="1" max="1" width="10.44140625" style="1" customWidth="1"/>
    <col min="2" max="2" width="2.5546875" style="1" customWidth="1"/>
    <col min="3" max="3" width="8.5546875" style="1" customWidth="1"/>
    <col min="4" max="4" width="4.5546875" style="1" customWidth="1"/>
    <col min="5" max="5" width="4" style="1" customWidth="1"/>
    <col min="6" max="6" width="4.5546875" style="1" customWidth="1"/>
    <col min="7" max="12" width="6" style="1" customWidth="1"/>
    <col min="13" max="13" width="18.44140625" style="1" customWidth="1"/>
    <col min="14" max="14" width="8.44140625" style="1" customWidth="1"/>
    <col min="15" max="15" width="11.5546875" style="1" customWidth="1"/>
    <col min="16" max="16" width="5.6640625" style="1" customWidth="1"/>
    <col min="17" max="18" width="2.5546875" style="1" customWidth="1"/>
    <col min="19" max="19" width="8" style="1" customWidth="1"/>
    <col min="20" max="22" width="2.5546875" style="1" customWidth="1"/>
  </cols>
  <sheetData>
    <row r="1" spans="1:22" ht="13.2" x14ac:dyDescent="0.25">
      <c r="A1" s="124" t="s">
        <v>0</v>
      </c>
      <c r="B1" s="124"/>
      <c r="C1" s="124"/>
      <c r="D1" s="124"/>
      <c r="E1" s="124"/>
      <c r="F1" s="124"/>
      <c r="G1" s="124"/>
      <c r="H1" s="124"/>
      <c r="I1" s="124"/>
      <c r="J1" s="124"/>
      <c r="K1" s="124"/>
      <c r="L1" s="124"/>
      <c r="M1" s="124"/>
      <c r="N1" s="124"/>
      <c r="O1" s="124"/>
      <c r="P1" s="124"/>
      <c r="Q1" s="124"/>
      <c r="R1" s="124"/>
      <c r="S1" s="124"/>
      <c r="T1" s="124"/>
      <c r="U1" s="124"/>
      <c r="V1" s="124"/>
    </row>
    <row r="2" spans="1:22" ht="13.2" x14ac:dyDescent="0.25">
      <c r="A2" s="124"/>
      <c r="B2" s="124"/>
      <c r="C2" s="124"/>
      <c r="D2" s="124"/>
      <c r="E2" s="124"/>
      <c r="F2" s="124"/>
      <c r="G2" s="124"/>
      <c r="H2" s="124"/>
      <c r="I2" s="124"/>
      <c r="J2" s="124"/>
      <c r="K2" s="124"/>
      <c r="L2" s="124"/>
      <c r="M2" s="124"/>
      <c r="N2" s="124"/>
      <c r="O2" s="124"/>
      <c r="P2" s="124"/>
      <c r="Q2" s="124"/>
      <c r="R2" s="124"/>
      <c r="S2" s="124"/>
      <c r="T2" s="124"/>
      <c r="U2" s="124"/>
      <c r="V2" s="124"/>
    </row>
    <row r="3" spans="1:22" ht="13.2" x14ac:dyDescent="0.25">
      <c r="A3" s="124"/>
      <c r="B3" s="124"/>
      <c r="C3" s="124"/>
      <c r="D3" s="124"/>
      <c r="E3" s="124"/>
      <c r="F3" s="124"/>
      <c r="G3" s="124"/>
      <c r="H3" s="124"/>
      <c r="I3" s="124"/>
      <c r="J3" s="124"/>
      <c r="K3" s="124"/>
      <c r="L3" s="124"/>
      <c r="M3" s="124"/>
      <c r="N3" s="124"/>
      <c r="O3" s="124"/>
      <c r="P3" s="124"/>
      <c r="Q3" s="124"/>
      <c r="R3" s="124"/>
      <c r="S3" s="124"/>
      <c r="T3" s="124"/>
      <c r="U3" s="124"/>
      <c r="V3" s="124"/>
    </row>
    <row r="4" spans="1:22" x14ac:dyDescent="0.3">
      <c r="A4" s="120" t="s">
        <v>1</v>
      </c>
      <c r="B4" s="120"/>
      <c r="C4" s="120"/>
      <c r="D4" s="120"/>
      <c r="E4" s="120"/>
      <c r="F4" s="121" t="s">
        <v>2</v>
      </c>
      <c r="G4" s="121"/>
      <c r="H4" s="121"/>
      <c r="I4" s="121"/>
      <c r="J4" s="121"/>
      <c r="K4" s="121"/>
      <c r="L4" s="121"/>
      <c r="M4" s="121"/>
      <c r="N4" s="121"/>
      <c r="O4" s="125" t="s">
        <v>3</v>
      </c>
      <c r="P4" s="125"/>
      <c r="Q4" s="123">
        <f>Funções!L4</f>
        <v>724</v>
      </c>
      <c r="R4" s="123"/>
      <c r="S4" s="123"/>
      <c r="T4" s="123"/>
      <c r="U4" s="123"/>
      <c r="V4" s="123"/>
    </row>
    <row r="5" spans="1:22" x14ac:dyDescent="0.3">
      <c r="A5" s="120" t="s">
        <v>4</v>
      </c>
      <c r="B5" s="120"/>
      <c r="C5" s="120"/>
      <c r="D5" s="120"/>
      <c r="E5" s="120"/>
      <c r="F5" s="121"/>
      <c r="G5" s="121"/>
      <c r="H5" s="121"/>
      <c r="I5" s="121"/>
      <c r="J5" s="121"/>
      <c r="K5" s="121"/>
      <c r="L5" s="121"/>
      <c r="M5" s="121"/>
      <c r="N5" s="121"/>
      <c r="O5" s="122" t="s">
        <v>5</v>
      </c>
      <c r="P5" s="122"/>
      <c r="Q5" s="123">
        <f>Funções!L5</f>
        <v>724</v>
      </c>
      <c r="R5" s="123"/>
      <c r="S5" s="123"/>
      <c r="T5" s="123"/>
      <c r="U5" s="123"/>
      <c r="V5" s="123"/>
    </row>
    <row r="6" spans="1:22" x14ac:dyDescent="0.3">
      <c r="A6" s="120" t="s">
        <v>6</v>
      </c>
      <c r="B6" s="120"/>
      <c r="C6" s="120"/>
      <c r="D6" s="120"/>
      <c r="E6" s="120"/>
      <c r="F6" s="126" t="s">
        <v>7</v>
      </c>
      <c r="G6" s="126"/>
      <c r="H6" s="126"/>
      <c r="I6" s="126"/>
      <c r="J6" s="126"/>
      <c r="K6" s="126"/>
      <c r="L6" s="126"/>
      <c r="M6" s="126"/>
      <c r="N6" s="126"/>
      <c r="O6" s="122" t="s">
        <v>8</v>
      </c>
      <c r="P6" s="122"/>
      <c r="Q6" s="123">
        <f>Funções!L6</f>
        <v>713.19999999999993</v>
      </c>
      <c r="R6" s="123"/>
      <c r="S6" s="123"/>
      <c r="T6" s="123"/>
      <c r="U6" s="123"/>
      <c r="V6" s="123"/>
    </row>
    <row r="7" spans="1:22" ht="13.2" x14ac:dyDescent="0.25">
      <c r="A7" s="120" t="s">
        <v>9</v>
      </c>
      <c r="B7" s="120"/>
      <c r="C7" s="120"/>
      <c r="D7" s="120"/>
      <c r="E7" s="120"/>
      <c r="F7" s="121" t="s">
        <v>10</v>
      </c>
      <c r="G7" s="121"/>
      <c r="H7" s="121"/>
      <c r="I7" s="121"/>
      <c r="J7" s="121"/>
      <c r="K7" s="121"/>
      <c r="L7" s="121"/>
      <c r="M7" s="121"/>
      <c r="N7" s="121"/>
      <c r="O7" s="122" t="s">
        <v>11</v>
      </c>
      <c r="P7" s="122"/>
      <c r="Q7" s="122"/>
      <c r="R7" s="127" t="s">
        <v>12</v>
      </c>
      <c r="S7" s="127"/>
      <c r="T7" s="127"/>
      <c r="U7" s="127"/>
      <c r="V7" s="127"/>
    </row>
    <row r="8" spans="1:22" ht="13.2" x14ac:dyDescent="0.25">
      <c r="A8" s="120" t="s">
        <v>13</v>
      </c>
      <c r="B8" s="120"/>
      <c r="C8" s="120"/>
      <c r="D8" s="120"/>
      <c r="E8" s="120"/>
      <c r="F8" s="121" t="s">
        <v>14</v>
      </c>
      <c r="G8" s="121"/>
      <c r="H8" s="121"/>
      <c r="I8" s="121"/>
      <c r="J8" s="121"/>
      <c r="K8" s="121"/>
      <c r="L8" s="121"/>
      <c r="M8" s="121"/>
      <c r="N8" s="121"/>
      <c r="O8" s="122" t="s">
        <v>15</v>
      </c>
      <c r="P8" s="122"/>
      <c r="Q8" s="122"/>
      <c r="R8" s="127" t="s">
        <v>16</v>
      </c>
      <c r="S8" s="127"/>
      <c r="T8" s="127"/>
      <c r="U8" s="127"/>
      <c r="V8" s="127"/>
    </row>
    <row r="9" spans="1:22" x14ac:dyDescent="0.3">
      <c r="A9" s="120" t="s">
        <v>17</v>
      </c>
      <c r="B9" s="120"/>
      <c r="C9" s="120"/>
      <c r="D9" s="120"/>
      <c r="E9" s="120"/>
      <c r="F9" s="126" t="s">
        <v>18</v>
      </c>
      <c r="G9" s="126"/>
      <c r="H9" s="126"/>
      <c r="I9" s="126"/>
      <c r="J9" s="126"/>
      <c r="K9" s="126"/>
      <c r="L9" s="126"/>
      <c r="M9" s="126"/>
      <c r="N9" s="126"/>
      <c r="O9" s="128" t="s">
        <v>19</v>
      </c>
      <c r="P9" s="128"/>
      <c r="Q9" s="128"/>
      <c r="R9" s="129">
        <v>45210</v>
      </c>
      <c r="S9" s="129"/>
      <c r="T9" s="129"/>
      <c r="U9" s="129"/>
      <c r="V9" s="129"/>
    </row>
    <row r="10" spans="1:22" x14ac:dyDescent="0.3">
      <c r="A10" s="120" t="s">
        <v>20</v>
      </c>
      <c r="B10" s="120"/>
      <c r="C10" s="120"/>
      <c r="D10" s="120"/>
      <c r="E10" s="120"/>
      <c r="F10" s="126" t="s">
        <v>21</v>
      </c>
      <c r="G10" s="126"/>
      <c r="H10" s="126"/>
      <c r="I10" s="126"/>
      <c r="J10" s="126"/>
      <c r="K10" s="126"/>
      <c r="L10" s="126"/>
      <c r="M10" s="126"/>
      <c r="N10" s="126"/>
      <c r="O10" s="128" t="s">
        <v>22</v>
      </c>
      <c r="P10" s="128"/>
      <c r="Q10" s="128"/>
      <c r="R10" s="129"/>
      <c r="S10" s="129"/>
      <c r="T10" s="129"/>
      <c r="U10" s="129"/>
      <c r="V10" s="129"/>
    </row>
    <row r="11" spans="1:22" x14ac:dyDescent="0.25">
      <c r="A11" s="130" t="s">
        <v>23</v>
      </c>
      <c r="B11" s="130"/>
      <c r="C11" s="130"/>
      <c r="D11" s="130"/>
      <c r="E11" s="130"/>
      <c r="F11" s="130"/>
      <c r="G11" s="130"/>
      <c r="H11" s="130"/>
      <c r="I11" s="130"/>
      <c r="J11" s="130"/>
      <c r="K11" s="130"/>
      <c r="L11" s="130"/>
      <c r="M11" s="130"/>
      <c r="N11" s="130"/>
      <c r="O11" s="130"/>
      <c r="P11" s="130"/>
      <c r="Q11" s="130"/>
      <c r="R11" s="130"/>
      <c r="S11" s="130"/>
      <c r="T11" s="130"/>
      <c r="U11" s="130"/>
      <c r="V11" s="130"/>
    </row>
    <row r="12" spans="1:22" ht="13.2" x14ac:dyDescent="0.25">
      <c r="A12" s="132" t="s">
        <v>248</v>
      </c>
      <c r="B12" s="132"/>
      <c r="C12" s="132"/>
      <c r="D12" s="132"/>
      <c r="E12" s="132"/>
      <c r="F12" s="132"/>
      <c r="G12" s="132"/>
      <c r="H12" s="132"/>
      <c r="I12" s="132"/>
      <c r="J12" s="132"/>
      <c r="K12" s="132"/>
      <c r="L12" s="132"/>
      <c r="M12" s="132"/>
      <c r="N12" s="132"/>
      <c r="O12" s="132"/>
      <c r="P12" s="132"/>
      <c r="Q12" s="132"/>
      <c r="R12" s="132"/>
      <c r="S12" s="132"/>
      <c r="T12" s="132"/>
      <c r="U12" s="132"/>
      <c r="V12" s="132"/>
    </row>
    <row r="13" spans="1:22" ht="13.2" x14ac:dyDescent="0.25">
      <c r="A13" s="132"/>
      <c r="B13" s="132"/>
      <c r="C13" s="132"/>
      <c r="D13" s="132"/>
      <c r="E13" s="132"/>
      <c r="F13" s="132"/>
      <c r="G13" s="132"/>
      <c r="H13" s="132"/>
      <c r="I13" s="132"/>
      <c r="J13" s="132"/>
      <c r="K13" s="132"/>
      <c r="L13" s="132"/>
      <c r="M13" s="132"/>
      <c r="N13" s="132"/>
      <c r="O13" s="132"/>
      <c r="P13" s="132"/>
      <c r="Q13" s="132"/>
      <c r="R13" s="132"/>
      <c r="S13" s="132"/>
      <c r="T13" s="132"/>
      <c r="U13" s="132"/>
      <c r="V13" s="132"/>
    </row>
    <row r="14" spans="1:22" ht="13.2" x14ac:dyDescent="0.25">
      <c r="A14" s="132"/>
      <c r="B14" s="132"/>
      <c r="C14" s="132"/>
      <c r="D14" s="132"/>
      <c r="E14" s="132"/>
      <c r="F14" s="132"/>
      <c r="G14" s="132"/>
      <c r="H14" s="132"/>
      <c r="I14" s="132"/>
      <c r="J14" s="132"/>
      <c r="K14" s="132"/>
      <c r="L14" s="132"/>
      <c r="M14" s="132"/>
      <c r="N14" s="132"/>
      <c r="O14" s="132"/>
      <c r="P14" s="132"/>
      <c r="Q14" s="132"/>
      <c r="R14" s="132"/>
      <c r="S14" s="132"/>
      <c r="T14" s="132"/>
      <c r="U14" s="132"/>
      <c r="V14" s="132"/>
    </row>
    <row r="15" spans="1:22" ht="90.75" customHeight="1" x14ac:dyDescent="0.25">
      <c r="A15" s="132"/>
      <c r="B15" s="132"/>
      <c r="C15" s="132"/>
      <c r="D15" s="132"/>
      <c r="E15" s="132"/>
      <c r="F15" s="132"/>
      <c r="G15" s="132"/>
      <c r="H15" s="132"/>
      <c r="I15" s="132"/>
      <c r="J15" s="132"/>
      <c r="K15" s="132"/>
      <c r="L15" s="132"/>
      <c r="M15" s="132"/>
      <c r="N15" s="132"/>
      <c r="O15" s="132"/>
      <c r="P15" s="132"/>
      <c r="Q15" s="132"/>
      <c r="R15" s="132"/>
      <c r="S15" s="132"/>
      <c r="T15" s="132"/>
      <c r="U15" s="132"/>
      <c r="V15" s="132"/>
    </row>
    <row r="16" spans="1:22" x14ac:dyDescent="0.25">
      <c r="A16" s="130" t="s">
        <v>24</v>
      </c>
      <c r="B16" s="130"/>
      <c r="C16" s="130"/>
      <c r="D16" s="130"/>
      <c r="E16" s="130"/>
      <c r="F16" s="130"/>
      <c r="G16" s="130"/>
      <c r="H16" s="130"/>
      <c r="I16" s="130"/>
      <c r="J16" s="130"/>
      <c r="K16" s="130"/>
      <c r="L16" s="130"/>
      <c r="M16" s="130"/>
      <c r="N16" s="130"/>
      <c r="O16" s="130"/>
      <c r="P16" s="130"/>
      <c r="Q16" s="130"/>
      <c r="R16" s="130"/>
      <c r="S16" s="130"/>
      <c r="T16" s="130"/>
      <c r="U16" s="130"/>
      <c r="V16" s="130"/>
    </row>
    <row r="17" spans="1:22" ht="13.2" x14ac:dyDescent="0.25">
      <c r="A17" s="131" t="s">
        <v>291</v>
      </c>
      <c r="B17" s="132"/>
      <c r="C17" s="132"/>
      <c r="D17" s="132"/>
      <c r="E17" s="132"/>
      <c r="F17" s="132"/>
      <c r="G17" s="132"/>
      <c r="H17" s="132"/>
      <c r="I17" s="132"/>
      <c r="J17" s="132"/>
      <c r="K17" s="132"/>
      <c r="L17" s="132"/>
      <c r="M17" s="132"/>
      <c r="N17" s="132"/>
      <c r="O17" s="132"/>
      <c r="P17" s="132"/>
      <c r="Q17" s="132"/>
      <c r="R17" s="132"/>
      <c r="S17" s="132"/>
      <c r="T17" s="132"/>
      <c r="U17" s="132"/>
      <c r="V17" s="132"/>
    </row>
    <row r="18" spans="1:22" ht="13.2" x14ac:dyDescent="0.25">
      <c r="A18" s="132"/>
      <c r="B18" s="132"/>
      <c r="C18" s="132"/>
      <c r="D18" s="132"/>
      <c r="E18" s="132"/>
      <c r="F18" s="132"/>
      <c r="G18" s="132"/>
      <c r="H18" s="132"/>
      <c r="I18" s="132"/>
      <c r="J18" s="132"/>
      <c r="K18" s="132"/>
      <c r="L18" s="132"/>
      <c r="M18" s="132"/>
      <c r="N18" s="132"/>
      <c r="O18" s="132"/>
      <c r="P18" s="132"/>
      <c r="Q18" s="132"/>
      <c r="R18" s="132"/>
      <c r="S18" s="132"/>
      <c r="T18" s="132"/>
      <c r="U18" s="132"/>
      <c r="V18" s="132"/>
    </row>
    <row r="19" spans="1:22" ht="39.75" customHeight="1" x14ac:dyDescent="0.25">
      <c r="A19" s="132"/>
      <c r="B19" s="132"/>
      <c r="C19" s="132"/>
      <c r="D19" s="132"/>
      <c r="E19" s="132"/>
      <c r="F19" s="132"/>
      <c r="G19" s="132"/>
      <c r="H19" s="132"/>
      <c r="I19" s="132"/>
      <c r="J19" s="132"/>
      <c r="K19" s="132"/>
      <c r="L19" s="132"/>
      <c r="M19" s="132"/>
      <c r="N19" s="132"/>
      <c r="O19" s="132"/>
      <c r="P19" s="132"/>
      <c r="Q19" s="132"/>
      <c r="R19" s="132"/>
      <c r="S19" s="132"/>
      <c r="T19" s="132"/>
      <c r="U19" s="132"/>
      <c r="V19" s="132"/>
    </row>
    <row r="20" spans="1:22" ht="273.75" customHeight="1" x14ac:dyDescent="0.25">
      <c r="A20" s="132"/>
      <c r="B20" s="132"/>
      <c r="C20" s="132"/>
      <c r="D20" s="132"/>
      <c r="E20" s="132"/>
      <c r="F20" s="132"/>
      <c r="G20" s="132"/>
      <c r="H20" s="132"/>
      <c r="I20" s="132"/>
      <c r="J20" s="132"/>
      <c r="K20" s="132"/>
      <c r="L20" s="132"/>
      <c r="M20" s="132"/>
      <c r="N20" s="132"/>
      <c r="O20" s="132"/>
      <c r="P20" s="132"/>
      <c r="Q20" s="132"/>
      <c r="R20" s="132"/>
      <c r="S20" s="132"/>
      <c r="T20" s="132"/>
      <c r="U20" s="132"/>
      <c r="V20" s="132"/>
    </row>
    <row r="21" spans="1:22" x14ac:dyDescent="0.25">
      <c r="A21" s="130" t="s">
        <v>25</v>
      </c>
      <c r="B21" s="130"/>
      <c r="C21" s="130"/>
      <c r="D21" s="130"/>
      <c r="E21" s="130"/>
      <c r="F21" s="130"/>
      <c r="G21" s="130"/>
      <c r="H21" s="130"/>
      <c r="I21" s="130"/>
      <c r="J21" s="130"/>
      <c r="K21" s="130"/>
      <c r="L21" s="130"/>
      <c r="M21" s="130"/>
      <c r="N21" s="130"/>
      <c r="O21" s="130"/>
      <c r="P21" s="130"/>
      <c r="Q21" s="130"/>
      <c r="R21" s="130"/>
      <c r="S21" s="130"/>
      <c r="T21" s="130"/>
      <c r="U21" s="130"/>
      <c r="V21" s="130"/>
    </row>
    <row r="22" spans="1:22" ht="13.2" x14ac:dyDescent="0.25">
      <c r="A22" s="133"/>
      <c r="B22" s="134"/>
      <c r="C22" s="134"/>
      <c r="D22" s="134"/>
      <c r="E22" s="134"/>
      <c r="F22" s="134"/>
      <c r="G22" s="134"/>
      <c r="H22" s="134"/>
      <c r="I22" s="134"/>
      <c r="J22" s="134"/>
      <c r="K22" s="134"/>
      <c r="L22" s="134"/>
      <c r="M22" s="134"/>
      <c r="N22" s="134"/>
      <c r="O22" s="134"/>
      <c r="P22" s="134"/>
      <c r="Q22" s="134"/>
      <c r="R22" s="134"/>
      <c r="S22" s="134"/>
      <c r="T22" s="134"/>
      <c r="U22" s="134"/>
      <c r="V22" s="134"/>
    </row>
    <row r="23" spans="1:22" ht="13.2" x14ac:dyDescent="0.25">
      <c r="A23" s="134"/>
      <c r="B23" s="134"/>
      <c r="C23" s="134"/>
      <c r="D23" s="134"/>
      <c r="E23" s="134"/>
      <c r="F23" s="134"/>
      <c r="G23" s="134"/>
      <c r="H23" s="134"/>
      <c r="I23" s="134"/>
      <c r="J23" s="134"/>
      <c r="K23" s="134"/>
      <c r="L23" s="134"/>
      <c r="M23" s="134"/>
      <c r="N23" s="134"/>
      <c r="O23" s="134"/>
      <c r="P23" s="134"/>
      <c r="Q23" s="134"/>
      <c r="R23" s="134"/>
      <c r="S23" s="134"/>
      <c r="T23" s="134"/>
      <c r="U23" s="134"/>
      <c r="V23" s="134"/>
    </row>
    <row r="24" spans="1:22" ht="13.2" x14ac:dyDescent="0.25">
      <c r="A24" s="134"/>
      <c r="B24" s="134"/>
      <c r="C24" s="134"/>
      <c r="D24" s="134"/>
      <c r="E24" s="134"/>
      <c r="F24" s="134"/>
      <c r="G24" s="134"/>
      <c r="H24" s="134"/>
      <c r="I24" s="134"/>
      <c r="J24" s="134"/>
      <c r="K24" s="134"/>
      <c r="L24" s="134"/>
      <c r="M24" s="134"/>
      <c r="N24" s="134"/>
      <c r="O24" s="134"/>
      <c r="P24" s="134"/>
      <c r="Q24" s="134"/>
      <c r="R24" s="134"/>
      <c r="S24" s="134"/>
      <c r="T24" s="134"/>
      <c r="U24" s="134"/>
      <c r="V24" s="134"/>
    </row>
    <row r="25" spans="1:22" ht="13.2" x14ac:dyDescent="0.25">
      <c r="A25" s="134"/>
      <c r="B25" s="134"/>
      <c r="C25" s="134"/>
      <c r="D25" s="134"/>
      <c r="E25" s="134"/>
      <c r="F25" s="134"/>
      <c r="G25" s="134"/>
      <c r="H25" s="134"/>
      <c r="I25" s="134"/>
      <c r="J25" s="134"/>
      <c r="K25" s="134"/>
      <c r="L25" s="134"/>
      <c r="M25" s="134"/>
      <c r="N25" s="134"/>
      <c r="O25" s="134"/>
      <c r="P25" s="134"/>
      <c r="Q25" s="134"/>
      <c r="R25" s="134"/>
      <c r="S25" s="134"/>
      <c r="T25" s="134"/>
      <c r="U25" s="134"/>
      <c r="V25" s="134"/>
    </row>
    <row r="26" spans="1:22" ht="13.2" x14ac:dyDescent="0.25">
      <c r="A26" s="134"/>
      <c r="B26" s="134"/>
      <c r="C26" s="134"/>
      <c r="D26" s="134"/>
      <c r="E26" s="134"/>
      <c r="F26" s="134"/>
      <c r="G26" s="134"/>
      <c r="H26" s="134"/>
      <c r="I26" s="134"/>
      <c r="J26" s="134"/>
      <c r="K26" s="134"/>
      <c r="L26" s="134"/>
      <c r="M26" s="134"/>
      <c r="N26" s="134"/>
      <c r="O26" s="134"/>
      <c r="P26" s="134"/>
      <c r="Q26" s="134"/>
      <c r="R26" s="134"/>
      <c r="S26" s="134"/>
      <c r="T26" s="134"/>
      <c r="U26" s="134"/>
      <c r="V26" s="134"/>
    </row>
    <row r="27" spans="1:22" ht="13.2" x14ac:dyDescent="0.25">
      <c r="A27" s="134"/>
      <c r="B27" s="134"/>
      <c r="C27" s="134"/>
      <c r="D27" s="134"/>
      <c r="E27" s="134"/>
      <c r="F27" s="134"/>
      <c r="G27" s="134"/>
      <c r="H27" s="134"/>
      <c r="I27" s="134"/>
      <c r="J27" s="134"/>
      <c r="K27" s="134"/>
      <c r="L27" s="134"/>
      <c r="M27" s="134"/>
      <c r="N27" s="134"/>
      <c r="O27" s="134"/>
      <c r="P27" s="134"/>
      <c r="Q27" s="134"/>
      <c r="R27" s="134"/>
      <c r="S27" s="134"/>
      <c r="T27" s="134"/>
      <c r="U27" s="134"/>
      <c r="V27" s="134"/>
    </row>
    <row r="28" spans="1:22" ht="13.2" x14ac:dyDescent="0.25">
      <c r="A28" s="134"/>
      <c r="B28" s="134"/>
      <c r="C28" s="134"/>
      <c r="D28" s="134"/>
      <c r="E28" s="134"/>
      <c r="F28" s="134"/>
      <c r="G28" s="134"/>
      <c r="H28" s="134"/>
      <c r="I28" s="134"/>
      <c r="J28" s="134"/>
      <c r="K28" s="134"/>
      <c r="L28" s="134"/>
      <c r="M28" s="134"/>
      <c r="N28" s="134"/>
      <c r="O28" s="134"/>
      <c r="P28" s="134"/>
      <c r="Q28" s="134"/>
      <c r="R28" s="134"/>
      <c r="S28" s="134"/>
      <c r="T28" s="134"/>
      <c r="U28" s="134"/>
      <c r="V28" s="134"/>
    </row>
    <row r="29" spans="1:22" ht="13.2" x14ac:dyDescent="0.25">
      <c r="A29" s="134"/>
      <c r="B29" s="134"/>
      <c r="C29" s="134"/>
      <c r="D29" s="134"/>
      <c r="E29" s="134"/>
      <c r="F29" s="134"/>
      <c r="G29" s="134"/>
      <c r="H29" s="134"/>
      <c r="I29" s="134"/>
      <c r="J29" s="134"/>
      <c r="K29" s="134"/>
      <c r="L29" s="134"/>
      <c r="M29" s="134"/>
      <c r="N29" s="134"/>
      <c r="O29" s="134"/>
      <c r="P29" s="134"/>
      <c r="Q29" s="134"/>
      <c r="R29" s="134"/>
      <c r="S29" s="134"/>
      <c r="T29" s="134"/>
      <c r="U29" s="134"/>
      <c r="V29" s="134"/>
    </row>
    <row r="30" spans="1:22" ht="13.2" x14ac:dyDescent="0.25">
      <c r="A30" s="134"/>
      <c r="B30" s="134"/>
      <c r="C30" s="134"/>
      <c r="D30" s="134"/>
      <c r="E30" s="134"/>
      <c r="F30" s="134"/>
      <c r="G30" s="134"/>
      <c r="H30" s="134"/>
      <c r="I30" s="134"/>
      <c r="J30" s="134"/>
      <c r="K30" s="134"/>
      <c r="L30" s="134"/>
      <c r="M30" s="134"/>
      <c r="N30" s="134"/>
      <c r="O30" s="134"/>
      <c r="P30" s="134"/>
      <c r="Q30" s="134"/>
      <c r="R30" s="134"/>
      <c r="S30" s="134"/>
      <c r="T30" s="134"/>
      <c r="U30" s="134"/>
      <c r="V30" s="134"/>
    </row>
    <row r="31" spans="1:22" ht="13.2" x14ac:dyDescent="0.25">
      <c r="A31" s="134"/>
      <c r="B31" s="134"/>
      <c r="C31" s="134"/>
      <c r="D31" s="134"/>
      <c r="E31" s="134"/>
      <c r="F31" s="134"/>
      <c r="G31" s="134"/>
      <c r="H31" s="134"/>
      <c r="I31" s="134"/>
      <c r="J31" s="134"/>
      <c r="K31" s="134"/>
      <c r="L31" s="134"/>
      <c r="M31" s="134"/>
      <c r="N31" s="134"/>
      <c r="O31" s="134"/>
      <c r="P31" s="134"/>
      <c r="Q31" s="134"/>
      <c r="R31" s="134"/>
      <c r="S31" s="134"/>
      <c r="T31" s="134"/>
      <c r="U31" s="134"/>
      <c r="V31" s="134"/>
    </row>
    <row r="32" spans="1:22" ht="13.2" x14ac:dyDescent="0.25">
      <c r="A32" s="134"/>
      <c r="B32" s="134"/>
      <c r="C32" s="134"/>
      <c r="D32" s="134"/>
      <c r="E32" s="134"/>
      <c r="F32" s="134"/>
      <c r="G32" s="134"/>
      <c r="H32" s="134"/>
      <c r="I32" s="134"/>
      <c r="J32" s="134"/>
      <c r="K32" s="134"/>
      <c r="L32" s="134"/>
      <c r="M32" s="134"/>
      <c r="N32" s="134"/>
      <c r="O32" s="134"/>
      <c r="P32" s="134"/>
      <c r="Q32" s="134"/>
      <c r="R32" s="134"/>
      <c r="S32" s="134"/>
      <c r="T32" s="134"/>
      <c r="U32" s="134"/>
      <c r="V32" s="134"/>
    </row>
    <row r="33" spans="1:22" ht="13.2" x14ac:dyDescent="0.25">
      <c r="A33" s="134"/>
      <c r="B33" s="134"/>
      <c r="C33" s="134"/>
      <c r="D33" s="134"/>
      <c r="E33" s="134"/>
      <c r="F33" s="134"/>
      <c r="G33" s="134"/>
      <c r="H33" s="134"/>
      <c r="I33" s="134"/>
      <c r="J33" s="134"/>
      <c r="K33" s="134"/>
      <c r="L33" s="134"/>
      <c r="M33" s="134"/>
      <c r="N33" s="134"/>
      <c r="O33" s="134"/>
      <c r="P33" s="134"/>
      <c r="Q33" s="134"/>
      <c r="R33" s="134"/>
      <c r="S33" s="134"/>
      <c r="T33" s="134"/>
      <c r="U33" s="134"/>
      <c r="V33" s="134"/>
    </row>
    <row r="34" spans="1:22" ht="13.2" x14ac:dyDescent="0.25">
      <c r="A34" s="134"/>
      <c r="B34" s="134"/>
      <c r="C34" s="134"/>
      <c r="D34" s="134"/>
      <c r="E34" s="134"/>
      <c r="F34" s="134"/>
      <c r="G34" s="134"/>
      <c r="H34" s="134"/>
      <c r="I34" s="134"/>
      <c r="J34" s="134"/>
      <c r="K34" s="134"/>
      <c r="L34" s="134"/>
      <c r="M34" s="134"/>
      <c r="N34" s="134"/>
      <c r="O34" s="134"/>
      <c r="P34" s="134"/>
      <c r="Q34" s="134"/>
      <c r="R34" s="134"/>
      <c r="S34" s="134"/>
      <c r="T34" s="134"/>
      <c r="U34" s="134"/>
      <c r="V34" s="134"/>
    </row>
    <row r="35" spans="1:22" ht="13.2" x14ac:dyDescent="0.25">
      <c r="A35" s="134"/>
      <c r="B35" s="134"/>
      <c r="C35" s="134"/>
      <c r="D35" s="134"/>
      <c r="E35" s="134"/>
      <c r="F35" s="134"/>
      <c r="G35" s="134"/>
      <c r="H35" s="134"/>
      <c r="I35" s="134"/>
      <c r="J35" s="134"/>
      <c r="K35" s="134"/>
      <c r="L35" s="134"/>
      <c r="M35" s="134"/>
      <c r="N35" s="134"/>
      <c r="O35" s="134"/>
      <c r="P35" s="134"/>
      <c r="Q35" s="134"/>
      <c r="R35" s="134"/>
      <c r="S35" s="134"/>
      <c r="T35" s="134"/>
      <c r="U35" s="134"/>
      <c r="V35" s="134"/>
    </row>
    <row r="36" spans="1:22" ht="13.2" x14ac:dyDescent="0.25">
      <c r="A36" s="134"/>
      <c r="B36" s="134"/>
      <c r="C36" s="134"/>
      <c r="D36" s="134"/>
      <c r="E36" s="134"/>
      <c r="F36" s="134"/>
      <c r="G36" s="134"/>
      <c r="H36" s="134"/>
      <c r="I36" s="134"/>
      <c r="J36" s="134"/>
      <c r="K36" s="134"/>
      <c r="L36" s="134"/>
      <c r="M36" s="134"/>
      <c r="N36" s="134"/>
      <c r="O36" s="134"/>
      <c r="P36" s="134"/>
      <c r="Q36" s="134"/>
      <c r="R36" s="134"/>
      <c r="S36" s="134"/>
      <c r="T36" s="134"/>
      <c r="U36" s="134"/>
      <c r="V36" s="134"/>
    </row>
    <row r="37" spans="1:22" ht="13.2" x14ac:dyDescent="0.25">
      <c r="A37" s="134"/>
      <c r="B37" s="134"/>
      <c r="C37" s="134"/>
      <c r="D37" s="134"/>
      <c r="E37" s="134"/>
      <c r="F37" s="134"/>
      <c r="G37" s="134"/>
      <c r="H37" s="134"/>
      <c r="I37" s="134"/>
      <c r="J37" s="134"/>
      <c r="K37" s="134"/>
      <c r="L37" s="134"/>
      <c r="M37" s="134"/>
      <c r="N37" s="134"/>
      <c r="O37" s="134"/>
      <c r="P37" s="134"/>
      <c r="Q37" s="134"/>
      <c r="R37" s="134"/>
      <c r="S37" s="134"/>
      <c r="T37" s="134"/>
      <c r="U37" s="134"/>
      <c r="V37" s="134"/>
    </row>
    <row r="38" spans="1:22" ht="13.2" x14ac:dyDescent="0.25">
      <c r="A38" s="134"/>
      <c r="B38" s="134"/>
      <c r="C38" s="134"/>
      <c r="D38" s="134"/>
      <c r="E38" s="134"/>
      <c r="F38" s="134"/>
      <c r="G38" s="134"/>
      <c r="H38" s="134"/>
      <c r="I38" s="134"/>
      <c r="J38" s="134"/>
      <c r="K38" s="134"/>
      <c r="L38" s="134"/>
      <c r="M38" s="134"/>
      <c r="N38" s="134"/>
      <c r="O38" s="134"/>
      <c r="P38" s="134"/>
      <c r="Q38" s="134"/>
      <c r="R38" s="134"/>
      <c r="S38" s="134"/>
      <c r="T38" s="134"/>
      <c r="U38" s="134"/>
      <c r="V38" s="134"/>
    </row>
    <row r="39" spans="1:22" ht="13.2" x14ac:dyDescent="0.25">
      <c r="A39" s="134"/>
      <c r="B39" s="134"/>
      <c r="C39" s="134"/>
      <c r="D39" s="134"/>
      <c r="E39" s="134"/>
      <c r="F39" s="134"/>
      <c r="G39" s="134"/>
      <c r="H39" s="134"/>
      <c r="I39" s="134"/>
      <c r="J39" s="134"/>
      <c r="K39" s="134"/>
      <c r="L39" s="134"/>
      <c r="M39" s="134"/>
      <c r="N39" s="134"/>
      <c r="O39" s="134"/>
      <c r="P39" s="134"/>
      <c r="Q39" s="134"/>
      <c r="R39" s="134"/>
      <c r="S39" s="134"/>
      <c r="T39" s="134"/>
      <c r="U39" s="134"/>
      <c r="V39" s="134"/>
    </row>
    <row r="40" spans="1:22" ht="13.2" x14ac:dyDescent="0.25">
      <c r="A40" s="134"/>
      <c r="B40" s="134"/>
      <c r="C40" s="134"/>
      <c r="D40" s="134"/>
      <c r="E40" s="134"/>
      <c r="F40" s="134"/>
      <c r="G40" s="134"/>
      <c r="H40" s="134"/>
      <c r="I40" s="134"/>
      <c r="J40" s="134"/>
      <c r="K40" s="134"/>
      <c r="L40" s="134"/>
      <c r="M40" s="134"/>
      <c r="N40" s="134"/>
      <c r="O40" s="134"/>
      <c r="P40" s="134"/>
      <c r="Q40" s="134"/>
      <c r="R40" s="134"/>
      <c r="S40" s="134"/>
      <c r="T40" s="134"/>
      <c r="U40" s="134"/>
      <c r="V40" s="134"/>
    </row>
    <row r="41" spans="1:22" ht="13.2" x14ac:dyDescent="0.25">
      <c r="A41" s="134"/>
      <c r="B41" s="134"/>
      <c r="C41" s="134"/>
      <c r="D41" s="134"/>
      <c r="E41" s="134"/>
      <c r="F41" s="134"/>
      <c r="G41" s="134"/>
      <c r="H41" s="134"/>
      <c r="I41" s="134"/>
      <c r="J41" s="134"/>
      <c r="K41" s="134"/>
      <c r="L41" s="134"/>
      <c r="M41" s="134"/>
      <c r="N41" s="134"/>
      <c r="O41" s="134"/>
      <c r="P41" s="134"/>
      <c r="Q41" s="134"/>
      <c r="R41" s="134"/>
      <c r="S41" s="134"/>
      <c r="T41" s="134"/>
      <c r="U41" s="134"/>
      <c r="V41" s="134"/>
    </row>
    <row r="42" spans="1:22" ht="13.2" x14ac:dyDescent="0.25">
      <c r="A42" s="134"/>
      <c r="B42" s="134"/>
      <c r="C42" s="134"/>
      <c r="D42" s="134"/>
      <c r="E42" s="134"/>
      <c r="F42" s="134"/>
      <c r="G42" s="134"/>
      <c r="H42" s="134"/>
      <c r="I42" s="134"/>
      <c r="J42" s="134"/>
      <c r="K42" s="134"/>
      <c r="L42" s="134"/>
      <c r="M42" s="134"/>
      <c r="N42" s="134"/>
      <c r="O42" s="134"/>
      <c r="P42" s="134"/>
      <c r="Q42" s="134"/>
      <c r="R42" s="134"/>
      <c r="S42" s="134"/>
      <c r="T42" s="134"/>
      <c r="U42" s="134"/>
      <c r="V42" s="134"/>
    </row>
    <row r="43" spans="1:22" ht="13.2" x14ac:dyDescent="0.25">
      <c r="A43" s="134"/>
      <c r="B43" s="134"/>
      <c r="C43" s="134"/>
      <c r="D43" s="134"/>
      <c r="E43" s="134"/>
      <c r="F43" s="134"/>
      <c r="G43" s="134"/>
      <c r="H43" s="134"/>
      <c r="I43" s="134"/>
      <c r="J43" s="134"/>
      <c r="K43" s="134"/>
      <c r="L43" s="134"/>
      <c r="M43" s="134"/>
      <c r="N43" s="134"/>
      <c r="O43" s="134"/>
      <c r="P43" s="134"/>
      <c r="Q43" s="134"/>
      <c r="R43" s="134"/>
      <c r="S43" s="134"/>
      <c r="T43" s="134"/>
      <c r="U43" s="134"/>
      <c r="V43" s="134"/>
    </row>
    <row r="44" spans="1:22" ht="13.2" x14ac:dyDescent="0.25">
      <c r="A44" s="134"/>
      <c r="B44" s="134"/>
      <c r="C44" s="134"/>
      <c r="D44" s="134"/>
      <c r="E44" s="134"/>
      <c r="F44" s="134"/>
      <c r="G44" s="134"/>
      <c r="H44" s="134"/>
      <c r="I44" s="134"/>
      <c r="J44" s="134"/>
      <c r="K44" s="134"/>
      <c r="L44" s="134"/>
      <c r="M44" s="134"/>
      <c r="N44" s="134"/>
      <c r="O44" s="134"/>
      <c r="P44" s="134"/>
      <c r="Q44" s="134"/>
      <c r="R44" s="134"/>
      <c r="S44" s="134"/>
      <c r="T44" s="134"/>
      <c r="U44" s="134"/>
      <c r="V44" s="134"/>
    </row>
    <row r="45" spans="1:22" ht="68.25" customHeight="1" x14ac:dyDescent="0.25">
      <c r="A45" s="134"/>
      <c r="B45" s="134"/>
      <c r="C45" s="134"/>
      <c r="D45" s="134"/>
      <c r="E45" s="134"/>
      <c r="F45" s="134"/>
      <c r="G45" s="134"/>
      <c r="H45" s="134"/>
      <c r="I45" s="134"/>
      <c r="J45" s="134"/>
      <c r="K45" s="134"/>
      <c r="L45" s="134"/>
      <c r="M45" s="134"/>
      <c r="N45" s="134"/>
      <c r="O45" s="134"/>
      <c r="P45" s="134"/>
      <c r="Q45" s="134"/>
      <c r="R45" s="134"/>
      <c r="S45" s="134"/>
      <c r="T45" s="134"/>
      <c r="U45" s="134"/>
      <c r="V45" s="134"/>
    </row>
  </sheetData>
  <sheetProtection selectLockedCells="1" selectUnlockedCells="1"/>
  <mergeCells count="35">
    <mergeCell ref="A16:V16"/>
    <mergeCell ref="A17:V20"/>
    <mergeCell ref="A21:V21"/>
    <mergeCell ref="A22:V45"/>
    <mergeCell ref="A10:E10"/>
    <mergeCell ref="F10:N10"/>
    <mergeCell ref="O10:Q10"/>
    <mergeCell ref="R10:V10"/>
    <mergeCell ref="A11:V11"/>
    <mergeCell ref="A12:V15"/>
    <mergeCell ref="A8:E8"/>
    <mergeCell ref="F8:N8"/>
    <mergeCell ref="O8:Q8"/>
    <mergeCell ref="R8:V8"/>
    <mergeCell ref="A9:E9"/>
    <mergeCell ref="F9:N9"/>
    <mergeCell ref="O9:Q9"/>
    <mergeCell ref="R9:V9"/>
    <mergeCell ref="A6:E6"/>
    <mergeCell ref="F6:N6"/>
    <mergeCell ref="O6:P6"/>
    <mergeCell ref="Q6:V6"/>
    <mergeCell ref="A7:E7"/>
    <mergeCell ref="F7:N7"/>
    <mergeCell ref="O7:Q7"/>
    <mergeCell ref="R7:V7"/>
    <mergeCell ref="A5:E5"/>
    <mergeCell ref="F5:N5"/>
    <mergeCell ref="O5:P5"/>
    <mergeCell ref="Q5:V5"/>
    <mergeCell ref="A1:V3"/>
    <mergeCell ref="A4:E4"/>
    <mergeCell ref="F4:N4"/>
    <mergeCell ref="O4:P4"/>
    <mergeCell ref="Q4:V4"/>
  </mergeCells>
  <dataValidations count="3">
    <dataValidation type="list" operator="equal" allowBlank="1" showErrorMessage="1" sqref="F6" xr:uid="{00000000-0002-0000-0000-000000000000}">
      <formula1>"Aplicação,Projeto de Desenvolvimento,Projeto de Melhoria"</formula1>
      <formula2>0</formula2>
    </dataValidation>
    <dataValidation type="list" operator="equal" allowBlank="1" showErrorMessage="1" sqref="G6:N7" xr:uid="{00000000-0002-0000-0000-000001000000}">
      <formula1>"Aplicação,Estimativa,Projeto de Desenvolvimento,Projeto de Melhoria"</formula1>
      <formula2>0</formula2>
    </dataValidation>
    <dataValidation type="list" operator="equal" allowBlank="1" showErrorMessage="1" promptTitle="Método de COntagem" prompt="Detalhada (IFPUG)_x000a_Estimativa (NESMA)_x000a_Indicativa (NESMA)" sqref="F7" xr:uid="{00000000-0002-0000-0000-000002000000}">
      <formula1>"Detalhada (IFPUG),Estimativa (NESMA),Indicativa (NESMA)"</formula1>
      <formula2>0</formula2>
    </dataValidation>
  </dataValidations>
  <pageMargins left="0.78749999999999998" right="0.78749999999999998" top="0.78749999999999998" bottom="0.78749999999999998" header="0.51180555555555551" footer="0.51180555555555551"/>
  <pageSetup paperSize="9" scale="59" firstPageNumber="0" orientation="portrait" horizontalDpi="300" verticalDpi="300" r:id="rId1"/>
  <headerFooter alignWithMargins="0">
    <oddFooter>&amp;R&amp;"Tahoma,Normal"&amp;8&amp;F - &amp;A</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2">
    <pageSetUpPr fitToPage="1"/>
  </sheetPr>
  <dimension ref="A1:O200"/>
  <sheetViews>
    <sheetView showGridLines="0" tabSelected="1" zoomScaleNormal="100" zoomScaleSheetLayoutView="100" workbookViewId="0">
      <pane ySplit="7" topLeftCell="A113" activePane="bottomLeft" state="frozen"/>
      <selection activeCell="B11" sqref="B11"/>
      <selection pane="bottomLeft" activeCell="A117" sqref="A117"/>
    </sheetView>
  </sheetViews>
  <sheetFormatPr defaultRowHeight="13.2" x14ac:dyDescent="0.25"/>
  <cols>
    <col min="1" max="1" width="67.109375" customWidth="1"/>
    <col min="2" max="2" width="5" customWidth="1"/>
    <col min="3" max="3" width="10.44140625" customWidth="1"/>
    <col min="4" max="4" width="3.88671875" customWidth="1"/>
    <col min="5" max="5" width="5" bestFit="1" customWidth="1"/>
    <col min="6" max="6" width="8" customWidth="1"/>
    <col min="7" max="7" width="9" hidden="1" customWidth="1"/>
    <col min="8" max="8" width="12" customWidth="1"/>
    <col min="9" max="9" width="6.5546875" hidden="1" customWidth="1"/>
    <col min="10" max="10" width="7.44140625" hidden="1" customWidth="1"/>
    <col min="11" max="11" width="12.5546875" customWidth="1"/>
    <col min="12" max="12" width="12" customWidth="1"/>
    <col min="13" max="13" width="6.6640625" customWidth="1"/>
    <col min="14" max="14" width="10.5546875" customWidth="1"/>
    <col min="15" max="15" width="32.44140625" customWidth="1"/>
  </cols>
  <sheetData>
    <row r="1" spans="1:15" ht="13.8" thickBot="1" x14ac:dyDescent="0.3">
      <c r="A1" s="140" t="s">
        <v>26</v>
      </c>
      <c r="B1" s="141"/>
      <c r="C1" s="141"/>
      <c r="D1" s="141"/>
      <c r="E1" s="141"/>
      <c r="F1" s="141"/>
      <c r="G1" s="141"/>
      <c r="H1" s="141"/>
      <c r="I1" s="141"/>
      <c r="J1" s="141"/>
      <c r="K1" s="141"/>
      <c r="L1" s="141"/>
      <c r="M1" s="141"/>
      <c r="N1" s="141"/>
      <c r="O1" s="142"/>
    </row>
    <row r="2" spans="1:15" ht="13.8" thickBot="1" x14ac:dyDescent="0.3">
      <c r="A2" s="143"/>
      <c r="B2" s="144"/>
      <c r="C2" s="144"/>
      <c r="D2" s="144"/>
      <c r="E2" s="144"/>
      <c r="F2" s="144"/>
      <c r="G2" s="144"/>
      <c r="H2" s="144"/>
      <c r="I2" s="144"/>
      <c r="J2" s="144"/>
      <c r="K2" s="144"/>
      <c r="L2" s="144"/>
      <c r="M2" s="144"/>
      <c r="N2" s="144"/>
      <c r="O2" s="145"/>
    </row>
    <row r="3" spans="1:15" x14ac:dyDescent="0.25">
      <c r="A3" s="143"/>
      <c r="B3" s="144"/>
      <c r="C3" s="144"/>
      <c r="D3" s="144"/>
      <c r="E3" s="144"/>
      <c r="F3" s="144"/>
      <c r="G3" s="144"/>
      <c r="H3" s="144"/>
      <c r="I3" s="144"/>
      <c r="J3" s="144"/>
      <c r="K3" s="144"/>
      <c r="L3" s="144"/>
      <c r="M3" s="144"/>
      <c r="N3" s="144"/>
      <c r="O3" s="145"/>
    </row>
    <row r="4" spans="1:15" x14ac:dyDescent="0.25">
      <c r="A4" s="102" t="str">
        <f>Contagem!A5&amp;" : "&amp;Contagem!F5</f>
        <v xml:space="preserve">Aplicação : </v>
      </c>
      <c r="B4" s="148" t="str">
        <f>Contagem!A8&amp;" : "&amp;Contagem!F8</f>
        <v>Projeto : SEI</v>
      </c>
      <c r="C4" s="149"/>
      <c r="D4" s="149"/>
      <c r="E4" s="149"/>
      <c r="F4" s="149"/>
      <c r="G4" s="149"/>
      <c r="H4" s="149"/>
      <c r="I4" s="149"/>
      <c r="J4" s="150"/>
      <c r="K4" s="92" t="s">
        <v>3</v>
      </c>
      <c r="L4" s="95">
        <f>SUM(H6:H208)</f>
        <v>724</v>
      </c>
      <c r="M4" s="138"/>
      <c r="N4" s="138"/>
      <c r="O4" s="139"/>
    </row>
    <row r="5" spans="1:15" x14ac:dyDescent="0.25">
      <c r="A5" s="102" t="str">
        <f>Contagem!A9&amp;" : "&amp;Contagem!F9</f>
        <v>Responsável : Ana Karyna da Silva Teixeira</v>
      </c>
      <c r="B5" s="148" t="str">
        <f>Contagem!A10&amp;" : "&amp;Contagem!F10</f>
        <v>Revisor : Luana Alves de Araújo Passos Aguiar</v>
      </c>
      <c r="C5" s="149"/>
      <c r="D5" s="149"/>
      <c r="E5" s="149"/>
      <c r="F5" s="149"/>
      <c r="G5" s="149"/>
      <c r="H5" s="149"/>
      <c r="I5" s="149"/>
      <c r="J5" s="150"/>
      <c r="K5" s="94" t="s">
        <v>5</v>
      </c>
      <c r="L5" s="95">
        <f>SUM(K7:K208)</f>
        <v>724</v>
      </c>
      <c r="M5" s="146"/>
      <c r="N5" s="146"/>
      <c r="O5" s="147"/>
    </row>
    <row r="6" spans="1:15" x14ac:dyDescent="0.25">
      <c r="A6" s="103" t="str">
        <f>Contagem!A4&amp;" : "&amp;Contagem!F4</f>
        <v>Empresa : Secretaria de Estado de Planejamento e Gestão de Mato Grosso</v>
      </c>
      <c r="B6" s="135" t="str">
        <f>"Tipo da Contagem : "&amp;Contagem!F6</f>
        <v>Tipo da Contagem : Projeto de Desenvolvimento</v>
      </c>
      <c r="C6" s="136"/>
      <c r="D6" s="136"/>
      <c r="E6" s="136"/>
      <c r="F6" s="136"/>
      <c r="G6" s="136"/>
      <c r="H6" s="136"/>
      <c r="I6" s="136"/>
      <c r="J6" s="137"/>
      <c r="K6" s="93" t="s">
        <v>8</v>
      </c>
      <c r="L6" s="95">
        <f>SUM(L8:L208)</f>
        <v>713.19999999999993</v>
      </c>
      <c r="M6" s="138"/>
      <c r="N6" s="138"/>
      <c r="O6" s="139"/>
    </row>
    <row r="7" spans="1:15" ht="13.5" customHeight="1" x14ac:dyDescent="0.25">
      <c r="A7" s="104" t="s">
        <v>27</v>
      </c>
      <c r="B7" s="53" t="s">
        <v>28</v>
      </c>
      <c r="C7" s="54" t="s">
        <v>29</v>
      </c>
      <c r="D7" s="55" t="s">
        <v>30</v>
      </c>
      <c r="E7" s="55" t="s">
        <v>31</v>
      </c>
      <c r="F7" s="55" t="s">
        <v>32</v>
      </c>
      <c r="G7" s="56" t="s">
        <v>33</v>
      </c>
      <c r="H7" s="56" t="s">
        <v>3</v>
      </c>
      <c r="I7" s="99" t="s">
        <v>34</v>
      </c>
      <c r="J7" s="99" t="s">
        <v>35</v>
      </c>
      <c r="K7" s="56" t="s">
        <v>5</v>
      </c>
      <c r="L7" s="57" t="s">
        <v>8</v>
      </c>
      <c r="M7" s="58" t="s">
        <v>36</v>
      </c>
      <c r="N7" s="58" t="s">
        <v>37</v>
      </c>
      <c r="O7" s="105" t="s">
        <v>38</v>
      </c>
    </row>
    <row r="8" spans="1:15" x14ac:dyDescent="0.25">
      <c r="A8" s="108" t="s">
        <v>39</v>
      </c>
      <c r="B8" s="107"/>
      <c r="C8" s="107"/>
      <c r="D8" s="4"/>
      <c r="E8" s="4"/>
      <c r="F8" s="101" t="str">
        <f t="shared" ref="F8:F59" si="0">IF(ISBLANK(B8),"",IF(I8="L","Baixa",IF(I8="A","Média",IF(I8="","","Alta"))))</f>
        <v/>
      </c>
      <c r="G8" s="101" t="str">
        <f t="shared" ref="G8:G59" si="1">CONCATENATE(B8,I8)</f>
        <v/>
      </c>
      <c r="H8" s="4" t="str">
        <f t="shared" ref="H8:H59" si="2">IF(ISBLANK(B8),"",IF(B8="ALI",IF(I8="L",7,IF(I8="A",10,15)),IF(B8="AIE",IF(I8="L",5,IF(I8="A",7,10)),IF(B8="SE",IF(I8="L",4,IF(I8="A",5,7)),IF(OR(B8="EE",B8="CE"),IF(I8="L",3,IF(I8="A",4,6)),0)))))</f>
        <v/>
      </c>
      <c r="I8" s="100" t="str">
        <f t="shared" ref="I8:I59" si="3">IF(OR(ISBLANK(D8),ISBLANK(E8)),IF(OR(B8="ALI",B8="AIE"),"L",IF(OR(B8="EE",B8="SE",B8="CE"),"A","")),IF(B8="EE",IF(E8&gt;=3,IF(D8&gt;=5,"H","A"),IF(E8&gt;=2,IF(D8&gt;=16,"H",IF(D8&lt;=4,"L","A")),IF(D8&lt;=15,"L","A"))),IF(OR(B8="SE",B8="CE"),IF(E8&gt;=4,IF(D8&gt;=6,"H","A"),IF(E8&gt;=2,IF(D8&gt;=20,"H",IF(D8&lt;=5,"L","A")),IF(D8&lt;=19,"L","A"))),IF(OR(B8="ALI",B8="AIE"),IF(E8&gt;=6,IF(D8&gt;=20,"H","A"),IF(E8&gt;=2,IF(D8&gt;=51,"H",IF(D8&lt;=19,"L","A")),IF(D8&lt;=50,"L","A"))),""))))</f>
        <v/>
      </c>
      <c r="J8" s="4" t="str">
        <f t="shared" ref="J8:J59" si="4">CONCATENATE(B8,C8)</f>
        <v/>
      </c>
      <c r="K8" s="101" t="str">
        <f t="shared" ref="K8:K59" si="5">IF(OR(H8="",H8=0),L8,H8)</f>
        <v/>
      </c>
      <c r="L8" s="101" t="str">
        <f>IF(NOT(ISERROR(VLOOKUP(B8,Deflatores!G$42:H$64,2,FALSE))),VLOOKUP(B8,Deflatores!G$42:H$64,2,FALSE),IF(OR(ISBLANK(C8),ISBLANK(B8)),"",VLOOKUP(C8,Deflatores!G$4:H$38,2,FALSE)*H8+VLOOKUP(C8,Deflatores!G$4:I$38,3,FALSE)))</f>
        <v/>
      </c>
      <c r="M8" s="101"/>
      <c r="N8" s="101"/>
      <c r="O8" s="101"/>
    </row>
    <row r="9" spans="1:15" x14ac:dyDescent="0.25">
      <c r="A9" s="106" t="s">
        <v>251</v>
      </c>
      <c r="B9" s="107" t="s">
        <v>53</v>
      </c>
      <c r="C9" s="107" t="s">
        <v>42</v>
      </c>
      <c r="D9" s="4">
        <v>3</v>
      </c>
      <c r="E9" s="4">
        <v>1</v>
      </c>
      <c r="F9" s="101" t="str">
        <f t="shared" ref="F9" si="6">IF(ISBLANK(B9),"",IF(I9="L","Baixa",IF(I9="A","Média",IF(I9="","","Alta"))))</f>
        <v>Baixa</v>
      </c>
      <c r="G9" s="101" t="str">
        <f t="shared" ref="G9" si="7">CONCATENATE(B9,I9)</f>
        <v>AIEL</v>
      </c>
      <c r="H9" s="4">
        <f t="shared" ref="H9" si="8">IF(ISBLANK(B9),"",IF(B9="ALI",IF(I9="L",7,IF(I9="A",10,15)),IF(B9="AIE",IF(I9="L",5,IF(I9="A",7,10)),IF(B9="SE",IF(I9="L",4,IF(I9="A",5,7)),IF(OR(B9="EE",B9="CE"),IF(I9="L",3,IF(I9="A",4,6)),0)))))</f>
        <v>5</v>
      </c>
      <c r="I9" s="100" t="str">
        <f t="shared" ref="I9" si="9">IF(OR(ISBLANK(D9),ISBLANK(E9)),IF(OR(B9="ALI",B9="AIE"),"L",IF(OR(B9="EE",B9="SE",B9="CE"),"A","")),IF(B9="EE",IF(E9&gt;=3,IF(D9&gt;=5,"H","A"),IF(E9&gt;=2,IF(D9&gt;=16,"H",IF(D9&lt;=4,"L","A")),IF(D9&lt;=15,"L","A"))),IF(OR(B9="SE",B9="CE"),IF(E9&gt;=4,IF(D9&gt;=6,"H","A"),IF(E9&gt;=2,IF(D9&gt;=20,"H",IF(D9&lt;=5,"L","A")),IF(D9&lt;=19,"L","A"))),IF(OR(B9="ALI",B9="AIE"),IF(E9&gt;=6,IF(D9&gt;=20,"H","A"),IF(E9&gt;=2,IF(D9&gt;=51,"H",IF(D9&lt;=19,"L","A")),IF(D9&lt;=50,"L","A"))),""))))</f>
        <v>L</v>
      </c>
      <c r="J9" s="4" t="str">
        <f t="shared" ref="J9" si="10">CONCATENATE(B9,C9)</f>
        <v>AIEI</v>
      </c>
      <c r="K9" s="101">
        <f t="shared" ref="K9" si="11">IF(OR(H9="",H9=0),L9,H9)</f>
        <v>5</v>
      </c>
      <c r="L9" s="101">
        <f>IF(NOT(ISERROR(VLOOKUP(B9,Deflatores!G$42:H$64,2,FALSE))),VLOOKUP(B9,Deflatores!G$42:H$64,2,FALSE),IF(OR(ISBLANK(C9),ISBLANK(B9)),"",VLOOKUP(C9,Deflatores!G$4:H$38,2,FALSE)*H9+VLOOKUP(C9,Deflatores!G$4:I$38,3,FALSE)))</f>
        <v>5</v>
      </c>
      <c r="M9" s="101"/>
      <c r="N9" s="101"/>
      <c r="O9" s="101"/>
    </row>
    <row r="10" spans="1:15" x14ac:dyDescent="0.25">
      <c r="A10" s="106" t="s">
        <v>52</v>
      </c>
      <c r="B10" s="107" t="s">
        <v>53</v>
      </c>
      <c r="C10" s="107" t="s">
        <v>42</v>
      </c>
      <c r="D10" s="4">
        <v>8</v>
      </c>
      <c r="E10" s="4">
        <v>1</v>
      </c>
      <c r="F10" s="101" t="str">
        <f t="shared" ref="F10:F11" si="12">IF(ISBLANK(B10),"",IF(I10="L","Baixa",IF(I10="A","Média",IF(I10="","","Alta"))))</f>
        <v>Baixa</v>
      </c>
      <c r="G10" s="101" t="str">
        <f t="shared" ref="G10:G11" si="13">CONCATENATE(B10,I10)</f>
        <v>AIEL</v>
      </c>
      <c r="H10" s="4">
        <f t="shared" ref="H10:H11" si="14">IF(ISBLANK(B10),"",IF(B10="ALI",IF(I10="L",7,IF(I10="A",10,15)),IF(B10="AIE",IF(I10="L",5,IF(I10="A",7,10)),IF(B10="SE",IF(I10="L",4,IF(I10="A",5,7)),IF(OR(B10="EE",B10="CE"),IF(I10="L",3,IF(I10="A",4,6)),0)))))</f>
        <v>5</v>
      </c>
      <c r="I10" s="100" t="str">
        <f t="shared" ref="I10:I11" si="15">IF(OR(ISBLANK(D10),ISBLANK(E10)),IF(OR(B10="ALI",B10="AIE"),"L",IF(OR(B10="EE",B10="SE",B10="CE"),"A","")),IF(B10="EE",IF(E10&gt;=3,IF(D10&gt;=5,"H","A"),IF(E10&gt;=2,IF(D10&gt;=16,"H",IF(D10&lt;=4,"L","A")),IF(D10&lt;=15,"L","A"))),IF(OR(B10="SE",B10="CE"),IF(E10&gt;=4,IF(D10&gt;=6,"H","A"),IF(E10&gt;=2,IF(D10&gt;=20,"H",IF(D10&lt;=5,"L","A")),IF(D10&lt;=19,"L","A"))),IF(OR(B10="ALI",B10="AIE"),IF(E10&gt;=6,IF(D10&gt;=20,"H","A"),IF(E10&gt;=2,IF(D10&gt;=51,"H",IF(D10&lt;=19,"L","A")),IF(D10&lt;=50,"L","A"))),""))))</f>
        <v>L</v>
      </c>
      <c r="J10" s="4" t="str">
        <f t="shared" ref="J10:J11" si="16">CONCATENATE(B10,C10)</f>
        <v>AIEI</v>
      </c>
      <c r="K10" s="101">
        <f t="shared" ref="K10:K11" si="17">IF(OR(H10="",H10=0),L10,H10)</f>
        <v>5</v>
      </c>
      <c r="L10" s="101">
        <f>IF(NOT(ISERROR(VLOOKUP(B10,Deflatores!G$42:H$64,2,FALSE))),VLOOKUP(B10,Deflatores!G$42:H$64,2,FALSE),IF(OR(ISBLANK(C10),ISBLANK(B10)),"",VLOOKUP(C10,Deflatores!G$4:H$38,2,FALSE)*H10+VLOOKUP(C10,Deflatores!G$4:I$38,3,FALSE)))</f>
        <v>5</v>
      </c>
      <c r="M10" s="101"/>
      <c r="N10" s="101"/>
      <c r="O10" s="101"/>
    </row>
    <row r="11" spans="1:15" x14ac:dyDescent="0.25">
      <c r="A11" s="106" t="s">
        <v>54</v>
      </c>
      <c r="B11" s="107" t="s">
        <v>53</v>
      </c>
      <c r="C11" s="107" t="s">
        <v>42</v>
      </c>
      <c r="D11" s="4">
        <v>2</v>
      </c>
      <c r="E11" s="4">
        <v>1</v>
      </c>
      <c r="F11" s="101" t="str">
        <f t="shared" si="12"/>
        <v>Baixa</v>
      </c>
      <c r="G11" s="101" t="str">
        <f t="shared" si="13"/>
        <v>AIEL</v>
      </c>
      <c r="H11" s="4">
        <f t="shared" si="14"/>
        <v>5</v>
      </c>
      <c r="I11" s="100" t="str">
        <f t="shared" si="15"/>
        <v>L</v>
      </c>
      <c r="J11" s="4" t="str">
        <f t="shared" si="16"/>
        <v>AIEI</v>
      </c>
      <c r="K11" s="101">
        <f t="shared" si="17"/>
        <v>5</v>
      </c>
      <c r="L11" s="101">
        <f>IF(NOT(ISERROR(VLOOKUP(B11,Deflatores!G$42:H$64,2,FALSE))),VLOOKUP(B11,Deflatores!G$42:H$64,2,FALSE),IF(OR(ISBLANK(C11),ISBLANK(B11)),"",VLOOKUP(C11,Deflatores!G$4:H$38,2,FALSE)*H11+VLOOKUP(C11,Deflatores!G$4:I$38,3,FALSE)))</f>
        <v>5</v>
      </c>
      <c r="M11" s="101"/>
      <c r="N11" s="101"/>
      <c r="O11" s="101"/>
    </row>
    <row r="12" spans="1:15" x14ac:dyDescent="0.25">
      <c r="A12" s="106" t="s">
        <v>254</v>
      </c>
      <c r="B12" s="107" t="s">
        <v>53</v>
      </c>
      <c r="C12" s="107" t="s">
        <v>42</v>
      </c>
      <c r="D12" s="4">
        <v>2</v>
      </c>
      <c r="E12" s="4">
        <v>1</v>
      </c>
      <c r="F12" s="101" t="str">
        <f t="shared" ref="F12" si="18">IF(ISBLANK(B12),"",IF(I12="L","Baixa",IF(I12="A","Média",IF(I12="","","Alta"))))</f>
        <v>Baixa</v>
      </c>
      <c r="G12" s="101" t="str">
        <f t="shared" ref="G12" si="19">CONCATENATE(B12,I12)</f>
        <v>AIEL</v>
      </c>
      <c r="H12" s="4">
        <f t="shared" ref="H12" si="20">IF(ISBLANK(B12),"",IF(B12="ALI",IF(I12="L",7,IF(I12="A",10,15)),IF(B12="AIE",IF(I12="L",5,IF(I12="A",7,10)),IF(B12="SE",IF(I12="L",4,IF(I12="A",5,7)),IF(OR(B12="EE",B12="CE"),IF(I12="L",3,IF(I12="A",4,6)),0)))))</f>
        <v>5</v>
      </c>
      <c r="I12" s="100" t="str">
        <f t="shared" ref="I12" si="21">IF(OR(ISBLANK(D12),ISBLANK(E12)),IF(OR(B12="ALI",B12="AIE"),"L",IF(OR(B12="EE",B12="SE",B12="CE"),"A","")),IF(B12="EE",IF(E12&gt;=3,IF(D12&gt;=5,"H","A"),IF(E12&gt;=2,IF(D12&gt;=16,"H",IF(D12&lt;=4,"L","A")),IF(D12&lt;=15,"L","A"))),IF(OR(B12="SE",B12="CE"),IF(E12&gt;=4,IF(D12&gt;=6,"H","A"),IF(E12&gt;=2,IF(D12&gt;=20,"H",IF(D12&lt;=5,"L","A")),IF(D12&lt;=19,"L","A"))),IF(OR(B12="ALI",B12="AIE"),IF(E12&gt;=6,IF(D12&gt;=20,"H","A"),IF(E12&gt;=2,IF(D12&gt;=51,"H",IF(D12&lt;=19,"L","A")),IF(D12&lt;=50,"L","A"))),""))))</f>
        <v>L</v>
      </c>
      <c r="J12" s="4" t="str">
        <f t="shared" ref="J12" si="22">CONCATENATE(B12,C12)</f>
        <v>AIEI</v>
      </c>
      <c r="K12" s="101">
        <f t="shared" ref="K12" si="23">IF(OR(H12="",H12=0),L12,H12)</f>
        <v>5</v>
      </c>
      <c r="L12" s="101">
        <f>IF(NOT(ISERROR(VLOOKUP(B12,Deflatores!G$42:H$64,2,FALSE))),VLOOKUP(B12,Deflatores!G$42:H$64,2,FALSE),IF(OR(ISBLANK(C12),ISBLANK(B12)),"",VLOOKUP(C12,Deflatores!G$4:H$38,2,FALSE)*H12+VLOOKUP(C12,Deflatores!G$4:I$38,3,FALSE)))</f>
        <v>5</v>
      </c>
      <c r="M12" s="101"/>
      <c r="N12" s="101"/>
      <c r="O12" s="101"/>
    </row>
    <row r="13" spans="1:15" x14ac:dyDescent="0.25">
      <c r="A13" s="106" t="s">
        <v>255</v>
      </c>
      <c r="B13" s="107" t="s">
        <v>53</v>
      </c>
      <c r="C13" s="107" t="s">
        <v>42</v>
      </c>
      <c r="D13" s="4">
        <v>2</v>
      </c>
      <c r="E13" s="4">
        <v>1</v>
      </c>
      <c r="F13" s="101" t="str">
        <f t="shared" ref="F13" si="24">IF(ISBLANK(B13),"",IF(I13="L","Baixa",IF(I13="A","Média",IF(I13="","","Alta"))))</f>
        <v>Baixa</v>
      </c>
      <c r="G13" s="101" t="str">
        <f t="shared" ref="G13" si="25">CONCATENATE(B13,I13)</f>
        <v>AIEL</v>
      </c>
      <c r="H13" s="4">
        <f t="shared" ref="H13" si="26">IF(ISBLANK(B13),"",IF(B13="ALI",IF(I13="L",7,IF(I13="A",10,15)),IF(B13="AIE",IF(I13="L",5,IF(I13="A",7,10)),IF(B13="SE",IF(I13="L",4,IF(I13="A",5,7)),IF(OR(B13="EE",B13="CE"),IF(I13="L",3,IF(I13="A",4,6)),0)))))</f>
        <v>5</v>
      </c>
      <c r="I13" s="100" t="str">
        <f t="shared" ref="I13" si="27">IF(OR(ISBLANK(D13),ISBLANK(E13)),IF(OR(B13="ALI",B13="AIE"),"L",IF(OR(B13="EE",B13="SE",B13="CE"),"A","")),IF(B13="EE",IF(E13&gt;=3,IF(D13&gt;=5,"H","A"),IF(E13&gt;=2,IF(D13&gt;=16,"H",IF(D13&lt;=4,"L","A")),IF(D13&lt;=15,"L","A"))),IF(OR(B13="SE",B13="CE"),IF(E13&gt;=4,IF(D13&gt;=6,"H","A"),IF(E13&gt;=2,IF(D13&gt;=20,"H",IF(D13&lt;=5,"L","A")),IF(D13&lt;=19,"L","A"))),IF(OR(B13="ALI",B13="AIE"),IF(E13&gt;=6,IF(D13&gt;=20,"H","A"),IF(E13&gt;=2,IF(D13&gt;=51,"H",IF(D13&lt;=19,"L","A")),IF(D13&lt;=50,"L","A"))),""))))</f>
        <v>L</v>
      </c>
      <c r="J13" s="4" t="str">
        <f t="shared" ref="J13" si="28">CONCATENATE(B13,C13)</f>
        <v>AIEI</v>
      </c>
      <c r="K13" s="101">
        <f t="shared" ref="K13" si="29">IF(OR(H13="",H13=0),L13,H13)</f>
        <v>5</v>
      </c>
      <c r="L13" s="101">
        <f>IF(NOT(ISERROR(VLOOKUP(B13,Deflatores!G$42:H$64,2,FALSE))),VLOOKUP(B13,Deflatores!G$42:H$64,2,FALSE),IF(OR(ISBLANK(C13),ISBLANK(B13)),"",VLOOKUP(C13,Deflatores!G$4:H$38,2,FALSE)*H13+VLOOKUP(C13,Deflatores!G$4:I$38,3,FALSE)))</f>
        <v>5</v>
      </c>
      <c r="M13" s="101"/>
      <c r="N13" s="101"/>
      <c r="O13" s="101"/>
    </row>
    <row r="14" spans="1:15" x14ac:dyDescent="0.25">
      <c r="A14" s="106" t="s">
        <v>40</v>
      </c>
      <c r="B14" s="107" t="s">
        <v>41</v>
      </c>
      <c r="C14" s="107" t="s">
        <v>42</v>
      </c>
      <c r="D14" s="4">
        <v>52</v>
      </c>
      <c r="E14" s="4">
        <v>4</v>
      </c>
      <c r="F14" s="101" t="str">
        <f t="shared" si="0"/>
        <v>Alta</v>
      </c>
      <c r="G14" s="101" t="str">
        <f t="shared" si="1"/>
        <v>ALIH</v>
      </c>
      <c r="H14" s="4">
        <f t="shared" si="2"/>
        <v>15</v>
      </c>
      <c r="I14" s="100" t="str">
        <f t="shared" si="3"/>
        <v>H</v>
      </c>
      <c r="J14" s="4" t="str">
        <f t="shared" si="4"/>
        <v>ALII</v>
      </c>
      <c r="K14" s="101">
        <f t="shared" si="5"/>
        <v>15</v>
      </c>
      <c r="L14" s="101">
        <f>IF(NOT(ISERROR(VLOOKUP(B14,Deflatores!G$42:H$64,2,FALSE))),VLOOKUP(B14,Deflatores!G$42:H$64,2,FALSE),IF(OR(ISBLANK(C14),ISBLANK(B14)),"",VLOOKUP(C14,Deflatores!G$4:H$38,2,FALSE)*H14+VLOOKUP(C14,Deflatores!G$4:I$38,3,FALSE)))</f>
        <v>15</v>
      </c>
      <c r="M14" s="101"/>
      <c r="N14" s="101"/>
      <c r="O14" s="101"/>
    </row>
    <row r="15" spans="1:15" x14ac:dyDescent="0.25">
      <c r="A15" s="106" t="s">
        <v>43</v>
      </c>
      <c r="B15" s="107" t="s">
        <v>44</v>
      </c>
      <c r="C15" s="107" t="s">
        <v>42</v>
      </c>
      <c r="D15" s="4">
        <v>9</v>
      </c>
      <c r="E15" s="4">
        <v>4</v>
      </c>
      <c r="F15" s="101" t="str">
        <f t="shared" si="0"/>
        <v>Alta</v>
      </c>
      <c r="G15" s="101" t="str">
        <f t="shared" si="1"/>
        <v>SEH</v>
      </c>
      <c r="H15" s="4">
        <f t="shared" si="2"/>
        <v>7</v>
      </c>
      <c r="I15" s="100" t="str">
        <f t="shared" si="3"/>
        <v>H</v>
      </c>
      <c r="J15" s="4" t="str">
        <f t="shared" si="4"/>
        <v>SEI</v>
      </c>
      <c r="K15" s="101">
        <f t="shared" si="5"/>
        <v>7</v>
      </c>
      <c r="L15" s="101">
        <f>IF(NOT(ISERROR(VLOOKUP(B15,Deflatores!G$42:H$64,2,FALSE))),VLOOKUP(B15,Deflatores!G$42:H$64,2,FALSE),IF(OR(ISBLANK(C15),ISBLANK(B15)),"",VLOOKUP(C15,Deflatores!G$4:H$38,2,FALSE)*H15+VLOOKUP(C15,Deflatores!G$4:I$38,3,FALSE)))</f>
        <v>7</v>
      </c>
      <c r="M15" s="101"/>
      <c r="N15" s="101"/>
      <c r="O15" s="111" t="s">
        <v>259</v>
      </c>
    </row>
    <row r="16" spans="1:15" ht="21.6" x14ac:dyDescent="0.25">
      <c r="A16" s="106" t="s">
        <v>45</v>
      </c>
      <c r="B16" s="107" t="s">
        <v>50</v>
      </c>
      <c r="C16" s="107" t="s">
        <v>42</v>
      </c>
      <c r="D16" s="4">
        <v>13</v>
      </c>
      <c r="E16" s="4">
        <v>4</v>
      </c>
      <c r="F16" s="101" t="str">
        <f t="shared" si="0"/>
        <v>Alta</v>
      </c>
      <c r="G16" s="101" t="str">
        <f t="shared" si="1"/>
        <v>CEH</v>
      </c>
      <c r="H16" s="4">
        <f t="shared" si="2"/>
        <v>6</v>
      </c>
      <c r="I16" s="100" t="str">
        <f t="shared" si="3"/>
        <v>H</v>
      </c>
      <c r="J16" s="4" t="str">
        <f t="shared" si="4"/>
        <v>CEI</v>
      </c>
      <c r="K16" s="101">
        <f t="shared" si="5"/>
        <v>6</v>
      </c>
      <c r="L16" s="101">
        <f>IF(NOT(ISERROR(VLOOKUP(B16,Deflatores!G$42:H$64,2,FALSE))),VLOOKUP(B16,Deflatores!G$42:H$64,2,FALSE),IF(OR(ISBLANK(C16),ISBLANK(B16)),"",VLOOKUP(C16,Deflatores!G$4:H$38,2,FALSE)*H16+VLOOKUP(C16,Deflatores!G$4:I$38,3,FALSE)))</f>
        <v>6</v>
      </c>
      <c r="M16" s="101"/>
      <c r="N16" s="101"/>
      <c r="O16" s="116" t="s">
        <v>357</v>
      </c>
    </row>
    <row r="17" spans="1:15" x14ac:dyDescent="0.25">
      <c r="A17" s="106" t="s">
        <v>46</v>
      </c>
      <c r="B17" s="107" t="s">
        <v>47</v>
      </c>
      <c r="C17" s="107" t="s">
        <v>42</v>
      </c>
      <c r="D17" s="4">
        <v>15</v>
      </c>
      <c r="E17" s="4">
        <v>7</v>
      </c>
      <c r="F17" s="101" t="str">
        <f t="shared" si="0"/>
        <v>Alta</v>
      </c>
      <c r="G17" s="101" t="str">
        <f t="shared" si="1"/>
        <v>EEH</v>
      </c>
      <c r="H17" s="4">
        <f t="shared" si="2"/>
        <v>6</v>
      </c>
      <c r="I17" s="100" t="str">
        <f t="shared" si="3"/>
        <v>H</v>
      </c>
      <c r="J17" s="4" t="str">
        <f t="shared" si="4"/>
        <v>EEI</v>
      </c>
      <c r="K17" s="101">
        <f t="shared" si="5"/>
        <v>6</v>
      </c>
      <c r="L17" s="101">
        <f>IF(NOT(ISERROR(VLOOKUP(B17,Deflatores!G$42:H$64,2,FALSE))),VLOOKUP(B17,Deflatores!G$42:H$64,2,FALSE),IF(OR(ISBLANK(C17),ISBLANK(B17)),"",VLOOKUP(C17,Deflatores!G$4:H$38,2,FALSE)*H17+VLOOKUP(C17,Deflatores!G$4:I$38,3,FALSE)))</f>
        <v>6</v>
      </c>
      <c r="M17" s="101"/>
      <c r="N17" s="101"/>
      <c r="O17" s="101"/>
    </row>
    <row r="18" spans="1:15" x14ac:dyDescent="0.25">
      <c r="A18" s="109" t="s">
        <v>264</v>
      </c>
      <c r="B18" s="110" t="s">
        <v>50</v>
      </c>
      <c r="C18" s="107" t="s">
        <v>42</v>
      </c>
      <c r="D18" s="4">
        <v>3</v>
      </c>
      <c r="E18" s="4">
        <v>1</v>
      </c>
      <c r="F18" s="101" t="str">
        <f t="shared" ref="F18" si="30">IF(ISBLANK(B18),"",IF(I18="L","Baixa",IF(I18="A","Média",IF(I18="","","Alta"))))</f>
        <v>Baixa</v>
      </c>
      <c r="G18" s="101" t="str">
        <f t="shared" ref="G18" si="31">CONCATENATE(B18,I18)</f>
        <v>CEL</v>
      </c>
      <c r="H18" s="4">
        <f t="shared" ref="H18" si="32">IF(ISBLANK(B18),"",IF(B18="ALI",IF(I18="L",7,IF(I18="A",10,15)),IF(B18="AIE",IF(I18="L",5,IF(I18="A",7,10)),IF(B18="SE",IF(I18="L",4,IF(I18="A",5,7)),IF(OR(B18="EE",B18="CE"),IF(I18="L",3,IF(I18="A",4,6)),0)))))</f>
        <v>3</v>
      </c>
      <c r="I18" s="100" t="str">
        <f t="shared" ref="I18" si="33">IF(OR(ISBLANK(D18),ISBLANK(E18)),IF(OR(B18="ALI",B18="AIE"),"L",IF(OR(B18="EE",B18="SE",B18="CE"),"A","")),IF(B18="EE",IF(E18&gt;=3,IF(D18&gt;=5,"H","A"),IF(E18&gt;=2,IF(D18&gt;=16,"H",IF(D18&lt;=4,"L","A")),IF(D18&lt;=15,"L","A"))),IF(OR(B18="SE",B18="CE"),IF(E18&gt;=4,IF(D18&gt;=6,"H","A"),IF(E18&gt;=2,IF(D18&gt;=20,"H",IF(D18&lt;=5,"L","A")),IF(D18&lt;=19,"L","A"))),IF(OR(B18="ALI",B18="AIE"),IF(E18&gt;=6,IF(D18&gt;=20,"H","A"),IF(E18&gt;=2,IF(D18&gt;=51,"H",IF(D18&lt;=19,"L","A")),IF(D18&lt;=50,"L","A"))),""))))</f>
        <v>L</v>
      </c>
      <c r="J18" s="4" t="str">
        <f t="shared" ref="J18" si="34">CONCATENATE(B18,C18)</f>
        <v>CEI</v>
      </c>
      <c r="K18" s="101">
        <f t="shared" ref="K18" si="35">IF(OR(H18="",H18=0),L18,H18)</f>
        <v>3</v>
      </c>
      <c r="L18" s="101">
        <f>IF(NOT(ISERROR(VLOOKUP(B18,Deflatores!G$42:H$64,2,FALSE))),VLOOKUP(B18,Deflatores!G$42:H$64,2,FALSE),IF(OR(ISBLANK(C18),ISBLANK(B18)),"",VLOOKUP(C18,Deflatores!G$4:H$38,2,FALSE)*H18+VLOOKUP(C18,Deflatores!G$4:I$38,3,FALSE)))</f>
        <v>3</v>
      </c>
      <c r="M18" s="101"/>
      <c r="N18" s="101"/>
      <c r="O18" s="101"/>
    </row>
    <row r="19" spans="1:15" x14ac:dyDescent="0.25">
      <c r="A19" s="109" t="s">
        <v>265</v>
      </c>
      <c r="B19" s="110" t="s">
        <v>50</v>
      </c>
      <c r="C19" s="107" t="s">
        <v>42</v>
      </c>
      <c r="D19" s="4">
        <v>3</v>
      </c>
      <c r="E19" s="4">
        <v>1</v>
      </c>
      <c r="F19" s="101" t="str">
        <f t="shared" ref="F19" si="36">IF(ISBLANK(B19),"",IF(I19="L","Baixa",IF(I19="A","Média",IF(I19="","","Alta"))))</f>
        <v>Baixa</v>
      </c>
      <c r="G19" s="101" t="str">
        <f t="shared" ref="G19" si="37">CONCATENATE(B19,I19)</f>
        <v>CEL</v>
      </c>
      <c r="H19" s="4">
        <f t="shared" ref="H19" si="38">IF(ISBLANK(B19),"",IF(B19="ALI",IF(I19="L",7,IF(I19="A",10,15)),IF(B19="AIE",IF(I19="L",5,IF(I19="A",7,10)),IF(B19="SE",IF(I19="L",4,IF(I19="A",5,7)),IF(OR(B19="EE",B19="CE"),IF(I19="L",3,IF(I19="A",4,6)),0)))))</f>
        <v>3</v>
      </c>
      <c r="I19" s="100" t="str">
        <f t="shared" ref="I19" si="39">IF(OR(ISBLANK(D19),ISBLANK(E19)),IF(OR(B19="ALI",B19="AIE"),"L",IF(OR(B19="EE",B19="SE",B19="CE"),"A","")),IF(B19="EE",IF(E19&gt;=3,IF(D19&gt;=5,"H","A"),IF(E19&gt;=2,IF(D19&gt;=16,"H",IF(D19&lt;=4,"L","A")),IF(D19&lt;=15,"L","A"))),IF(OR(B19="SE",B19="CE"),IF(E19&gt;=4,IF(D19&gt;=6,"H","A"),IF(E19&gt;=2,IF(D19&gt;=20,"H",IF(D19&lt;=5,"L","A")),IF(D19&lt;=19,"L","A"))),IF(OR(B19="ALI",B19="AIE"),IF(E19&gt;=6,IF(D19&gt;=20,"H","A"),IF(E19&gt;=2,IF(D19&gt;=51,"H",IF(D19&lt;=19,"L","A")),IF(D19&lt;=50,"L","A"))),""))))</f>
        <v>L</v>
      </c>
      <c r="J19" s="4" t="str">
        <f t="shared" ref="J19" si="40">CONCATENATE(B19,C19)</f>
        <v>CEI</v>
      </c>
      <c r="K19" s="101">
        <f t="shared" ref="K19" si="41">IF(OR(H19="",H19=0),L19,H19)</f>
        <v>3</v>
      </c>
      <c r="L19" s="101">
        <f>IF(NOT(ISERROR(VLOOKUP(B19,Deflatores!G$42:H$64,2,FALSE))),VLOOKUP(B19,Deflatores!G$42:H$64,2,FALSE),IF(OR(ISBLANK(C19),ISBLANK(B19)),"",VLOOKUP(C19,Deflatores!G$4:H$38,2,FALSE)*H19+VLOOKUP(C19,Deflatores!G$4:I$38,3,FALSE)))</f>
        <v>3</v>
      </c>
      <c r="M19" s="101"/>
      <c r="N19" s="101"/>
      <c r="O19" s="101"/>
    </row>
    <row r="20" spans="1:15" x14ac:dyDescent="0.25">
      <c r="A20" s="109" t="s">
        <v>252</v>
      </c>
      <c r="B20" s="110" t="s">
        <v>50</v>
      </c>
      <c r="C20" s="107" t="s">
        <v>42</v>
      </c>
      <c r="D20" s="4">
        <v>3</v>
      </c>
      <c r="E20" s="4">
        <v>1</v>
      </c>
      <c r="F20" s="101" t="str">
        <f t="shared" si="0"/>
        <v>Baixa</v>
      </c>
      <c r="G20" s="101" t="str">
        <f t="shared" si="1"/>
        <v>CEL</v>
      </c>
      <c r="H20" s="4">
        <f t="shared" si="2"/>
        <v>3</v>
      </c>
      <c r="I20" s="100" t="str">
        <f t="shared" si="3"/>
        <v>L</v>
      </c>
      <c r="J20" s="4" t="str">
        <f t="shared" si="4"/>
        <v>CEI</v>
      </c>
      <c r="K20" s="101">
        <f t="shared" si="5"/>
        <v>3</v>
      </c>
      <c r="L20" s="101">
        <f>IF(NOT(ISERROR(VLOOKUP(B20,Deflatores!G$42:H$64,2,FALSE))),VLOOKUP(B20,Deflatores!G$42:H$64,2,FALSE),IF(OR(ISBLANK(C20),ISBLANK(B20)),"",VLOOKUP(C20,Deflatores!G$4:H$38,2,FALSE)*H20+VLOOKUP(C20,Deflatores!G$4:I$38,3,FALSE)))</f>
        <v>3</v>
      </c>
      <c r="M20" s="101"/>
      <c r="N20" s="101"/>
      <c r="O20" s="101"/>
    </row>
    <row r="21" spans="1:15" x14ac:dyDescent="0.25">
      <c r="A21" s="109" t="s">
        <v>253</v>
      </c>
      <c r="B21" s="110" t="s">
        <v>50</v>
      </c>
      <c r="C21" s="107" t="s">
        <v>42</v>
      </c>
      <c r="D21" s="4">
        <v>3</v>
      </c>
      <c r="E21" s="4">
        <v>1</v>
      </c>
      <c r="F21" s="101" t="str">
        <f t="shared" ref="F21" si="42">IF(ISBLANK(B21),"",IF(I21="L","Baixa",IF(I21="A","Média",IF(I21="","","Alta"))))</f>
        <v>Baixa</v>
      </c>
      <c r="G21" s="101" t="str">
        <f t="shared" ref="G21" si="43">CONCATENATE(B21,I21)</f>
        <v>CEL</v>
      </c>
      <c r="H21" s="4">
        <f t="shared" ref="H21" si="44">IF(ISBLANK(B21),"",IF(B21="ALI",IF(I21="L",7,IF(I21="A",10,15)),IF(B21="AIE",IF(I21="L",5,IF(I21="A",7,10)),IF(B21="SE",IF(I21="L",4,IF(I21="A",5,7)),IF(OR(B21="EE",B21="CE"),IF(I21="L",3,IF(I21="A",4,6)),0)))))</f>
        <v>3</v>
      </c>
      <c r="I21" s="100" t="str">
        <f t="shared" ref="I21" si="45">IF(OR(ISBLANK(D21),ISBLANK(E21)),IF(OR(B21="ALI",B21="AIE"),"L",IF(OR(B21="EE",B21="SE",B21="CE"),"A","")),IF(B21="EE",IF(E21&gt;=3,IF(D21&gt;=5,"H","A"),IF(E21&gt;=2,IF(D21&gt;=16,"H",IF(D21&lt;=4,"L","A")),IF(D21&lt;=15,"L","A"))),IF(OR(B21="SE",B21="CE"),IF(E21&gt;=4,IF(D21&gt;=6,"H","A"),IF(E21&gt;=2,IF(D21&gt;=20,"H",IF(D21&lt;=5,"L","A")),IF(D21&lt;=19,"L","A"))),IF(OR(B21="ALI",B21="AIE"),IF(E21&gt;=6,IF(D21&gt;=20,"H","A"),IF(E21&gt;=2,IF(D21&gt;=51,"H",IF(D21&lt;=19,"L","A")),IF(D21&lt;=50,"L","A"))),""))))</f>
        <v>L</v>
      </c>
      <c r="J21" s="4" t="str">
        <f t="shared" ref="J21" si="46">CONCATENATE(B21,C21)</f>
        <v>CEI</v>
      </c>
      <c r="K21" s="101">
        <f t="shared" ref="K21" si="47">IF(OR(H21="",H21=0),L21,H21)</f>
        <v>3</v>
      </c>
      <c r="L21" s="101">
        <f>IF(NOT(ISERROR(VLOOKUP(B21,Deflatores!G$42:H$64,2,FALSE))),VLOOKUP(B21,Deflatores!G$42:H$64,2,FALSE),IF(OR(ISBLANK(C21),ISBLANK(B21)),"",VLOOKUP(C21,Deflatores!G$4:H$38,2,FALSE)*H21+VLOOKUP(C21,Deflatores!G$4:I$38,3,FALSE)))</f>
        <v>3</v>
      </c>
      <c r="M21" s="101"/>
      <c r="N21" s="101"/>
      <c r="O21" s="101"/>
    </row>
    <row r="22" spans="1:15" x14ac:dyDescent="0.25">
      <c r="A22" s="106" t="s">
        <v>48</v>
      </c>
      <c r="B22" s="107" t="s">
        <v>47</v>
      </c>
      <c r="C22" s="107" t="s">
        <v>42</v>
      </c>
      <c r="D22" s="4">
        <v>15</v>
      </c>
      <c r="E22" s="4">
        <v>7</v>
      </c>
      <c r="F22" s="101" t="str">
        <f t="shared" si="0"/>
        <v>Alta</v>
      </c>
      <c r="G22" s="101" t="str">
        <f t="shared" si="1"/>
        <v>EEH</v>
      </c>
      <c r="H22" s="4">
        <f t="shared" si="2"/>
        <v>6</v>
      </c>
      <c r="I22" s="100" t="str">
        <f t="shared" si="3"/>
        <v>H</v>
      </c>
      <c r="J22" s="4" t="str">
        <f t="shared" si="4"/>
        <v>EEI</v>
      </c>
      <c r="K22" s="101">
        <f t="shared" si="5"/>
        <v>6</v>
      </c>
      <c r="L22" s="101">
        <f>IF(NOT(ISERROR(VLOOKUP(B22,Deflatores!G$42:H$64,2,FALSE))),VLOOKUP(B22,Deflatores!G$42:H$64,2,FALSE),IF(OR(ISBLANK(C22),ISBLANK(B22)),"",VLOOKUP(C22,Deflatores!G$4:H$38,2,FALSE)*H22+VLOOKUP(C22,Deflatores!G$4:I$38,3,FALSE)))</f>
        <v>6</v>
      </c>
      <c r="M22" s="101"/>
      <c r="N22" s="101"/>
      <c r="O22" s="101"/>
    </row>
    <row r="23" spans="1:15" x14ac:dyDescent="0.25">
      <c r="A23" s="109" t="s">
        <v>250</v>
      </c>
      <c r="B23" s="110" t="s">
        <v>50</v>
      </c>
      <c r="C23" s="107" t="s">
        <v>42</v>
      </c>
      <c r="D23" s="4">
        <v>13</v>
      </c>
      <c r="E23" s="4">
        <v>7</v>
      </c>
      <c r="F23" s="101" t="str">
        <f t="shared" ref="F23" si="48">IF(ISBLANK(B23),"",IF(I23="L","Baixa",IF(I23="A","Média",IF(I23="","","Alta"))))</f>
        <v>Alta</v>
      </c>
      <c r="G23" s="101" t="str">
        <f t="shared" ref="G23" si="49">CONCATENATE(B23,I23)</f>
        <v>CEH</v>
      </c>
      <c r="H23" s="4">
        <f t="shared" ref="H23" si="50">IF(ISBLANK(B23),"",IF(B23="ALI",IF(I23="L",7,IF(I23="A",10,15)),IF(B23="AIE",IF(I23="L",5,IF(I23="A",7,10)),IF(B23="SE",IF(I23="L",4,IF(I23="A",5,7)),IF(OR(B23="EE",B23="CE"),IF(I23="L",3,IF(I23="A",4,6)),0)))))</f>
        <v>6</v>
      </c>
      <c r="I23" s="100" t="str">
        <f t="shared" ref="I23" si="51">IF(OR(ISBLANK(D23),ISBLANK(E23)),IF(OR(B23="ALI",B23="AIE"),"L",IF(OR(B23="EE",B23="SE",B23="CE"),"A","")),IF(B23="EE",IF(E23&gt;=3,IF(D23&gt;=5,"H","A"),IF(E23&gt;=2,IF(D23&gt;=16,"H",IF(D23&lt;=4,"L","A")),IF(D23&lt;=15,"L","A"))),IF(OR(B23="SE",B23="CE"),IF(E23&gt;=4,IF(D23&gt;=6,"H","A"),IF(E23&gt;=2,IF(D23&gt;=20,"H",IF(D23&lt;=5,"L","A")),IF(D23&lt;=19,"L","A"))),IF(OR(B23="ALI",B23="AIE"),IF(E23&gt;=6,IF(D23&gt;=20,"H","A"),IF(E23&gt;=2,IF(D23&gt;=51,"H",IF(D23&lt;=19,"L","A")),IF(D23&lt;=50,"L","A"))),""))))</f>
        <v>H</v>
      </c>
      <c r="J23" s="4" t="str">
        <f t="shared" ref="J23" si="52">CONCATENATE(B23,C23)</f>
        <v>CEI</v>
      </c>
      <c r="K23" s="101">
        <f t="shared" ref="K23" si="53">IF(OR(H23="",H23=0),L23,H23)</f>
        <v>6</v>
      </c>
      <c r="L23" s="101">
        <f>IF(NOT(ISERROR(VLOOKUP(B23,Deflatores!G$42:H$64,2,FALSE))),VLOOKUP(B23,Deflatores!G$42:H$64,2,FALSE),IF(OR(ISBLANK(C23),ISBLANK(B23)),"",VLOOKUP(C23,Deflatores!G$4:H$38,2,FALSE)*H23+VLOOKUP(C23,Deflatores!G$4:I$38,3,FALSE)))</f>
        <v>6</v>
      </c>
      <c r="M23" s="101"/>
      <c r="N23" s="101"/>
      <c r="O23" s="101"/>
    </row>
    <row r="24" spans="1:15" x14ac:dyDescent="0.25">
      <c r="A24" s="106" t="s">
        <v>49</v>
      </c>
      <c r="B24" s="110" t="s">
        <v>50</v>
      </c>
      <c r="C24" s="107" t="s">
        <v>42</v>
      </c>
      <c r="D24" s="4">
        <v>15</v>
      </c>
      <c r="E24" s="4">
        <v>7</v>
      </c>
      <c r="F24" s="101" t="str">
        <f t="shared" si="0"/>
        <v>Alta</v>
      </c>
      <c r="G24" s="101" t="str">
        <f t="shared" si="1"/>
        <v>CEH</v>
      </c>
      <c r="H24" s="4">
        <f t="shared" si="2"/>
        <v>6</v>
      </c>
      <c r="I24" s="100" t="str">
        <f t="shared" si="3"/>
        <v>H</v>
      </c>
      <c r="J24" s="4" t="str">
        <f t="shared" si="4"/>
        <v>CEI</v>
      </c>
      <c r="K24" s="101">
        <f t="shared" si="5"/>
        <v>6</v>
      </c>
      <c r="L24" s="101">
        <f>IF(NOT(ISERROR(VLOOKUP(B24,Deflatores!G$42:H$64,2,FALSE))),VLOOKUP(B24,Deflatores!G$42:H$64,2,FALSE),IF(OR(ISBLANK(C24),ISBLANK(B24)),"",VLOOKUP(C24,Deflatores!G$4:H$38,2,FALSE)*H24+VLOOKUP(C24,Deflatores!G$4:I$38,3,FALSE)))</f>
        <v>6</v>
      </c>
      <c r="M24" s="101"/>
      <c r="N24" s="101"/>
      <c r="O24" s="101"/>
    </row>
    <row r="25" spans="1:15" x14ac:dyDescent="0.25">
      <c r="A25" s="106" t="s">
        <v>51</v>
      </c>
      <c r="B25" s="107" t="s">
        <v>47</v>
      </c>
      <c r="C25" s="107" t="s">
        <v>42</v>
      </c>
      <c r="D25" s="4">
        <v>3</v>
      </c>
      <c r="E25" s="4">
        <v>2</v>
      </c>
      <c r="F25" s="101" t="str">
        <f t="shared" si="0"/>
        <v>Baixa</v>
      </c>
      <c r="G25" s="101" t="str">
        <f t="shared" si="1"/>
        <v>EEL</v>
      </c>
      <c r="H25" s="4">
        <f t="shared" si="2"/>
        <v>3</v>
      </c>
      <c r="I25" s="100" t="str">
        <f t="shared" si="3"/>
        <v>L</v>
      </c>
      <c r="J25" s="4" t="str">
        <f t="shared" si="4"/>
        <v>EEI</v>
      </c>
      <c r="K25" s="101">
        <f t="shared" si="5"/>
        <v>3</v>
      </c>
      <c r="L25" s="101">
        <f>IF(NOT(ISERROR(VLOOKUP(B25,Deflatores!G$42:H$64,2,FALSE))),VLOOKUP(B25,Deflatores!G$42:H$64,2,FALSE),IF(OR(ISBLANK(C25),ISBLANK(B25)),"",VLOOKUP(C25,Deflatores!G$4:H$38,2,FALSE)*H25+VLOOKUP(C25,Deflatores!G$4:I$38,3,FALSE)))</f>
        <v>3</v>
      </c>
      <c r="M25" s="101"/>
      <c r="N25" s="101"/>
      <c r="O25" s="101"/>
    </row>
    <row r="26" spans="1:15" x14ac:dyDescent="0.25">
      <c r="A26" s="106"/>
      <c r="B26" s="107"/>
      <c r="C26" s="107"/>
      <c r="D26" s="4"/>
      <c r="E26" s="4"/>
      <c r="F26" s="101"/>
      <c r="G26" s="101"/>
      <c r="H26" s="4"/>
      <c r="I26" s="100"/>
      <c r="J26" s="4"/>
      <c r="K26" s="101"/>
      <c r="L26" s="101"/>
      <c r="M26" s="101"/>
      <c r="N26" s="101"/>
      <c r="O26" s="101"/>
    </row>
    <row r="27" spans="1:15" x14ac:dyDescent="0.25">
      <c r="A27" s="108" t="s">
        <v>55</v>
      </c>
      <c r="B27" s="107"/>
      <c r="C27" s="107"/>
      <c r="D27" s="4"/>
      <c r="E27" s="4"/>
      <c r="F27" s="101" t="str">
        <f t="shared" si="0"/>
        <v/>
      </c>
      <c r="G27" s="101" t="str">
        <f t="shared" si="1"/>
        <v/>
      </c>
      <c r="H27" s="4" t="str">
        <f t="shared" si="2"/>
        <v/>
      </c>
      <c r="I27" s="100" t="str">
        <f t="shared" si="3"/>
        <v/>
      </c>
      <c r="J27" s="4" t="str">
        <f t="shared" si="4"/>
        <v/>
      </c>
      <c r="K27" s="101" t="str">
        <f t="shared" si="5"/>
        <v/>
      </c>
      <c r="L27" s="101" t="str">
        <f>IF(NOT(ISERROR(VLOOKUP(B27,Deflatores!G$42:H$64,2,FALSE))),VLOOKUP(B27,Deflatores!G$42:H$64,2,FALSE),IF(OR(ISBLANK(C27),ISBLANK(B27)),"",VLOOKUP(C27,Deflatores!G$4:H$38,2,FALSE)*H27+VLOOKUP(C27,Deflatores!G$4:I$38,3,FALSE)))</f>
        <v/>
      </c>
      <c r="M27" s="101"/>
      <c r="N27" s="101"/>
      <c r="O27" s="101"/>
    </row>
    <row r="28" spans="1:15" x14ac:dyDescent="0.25">
      <c r="A28" s="106" t="s">
        <v>56</v>
      </c>
      <c r="B28" s="107" t="s">
        <v>47</v>
      </c>
      <c r="C28" s="107" t="s">
        <v>42</v>
      </c>
      <c r="D28" s="4">
        <v>8</v>
      </c>
      <c r="E28" s="4">
        <v>2</v>
      </c>
      <c r="F28" s="101" t="str">
        <f t="shared" si="0"/>
        <v>Média</v>
      </c>
      <c r="G28" s="101" t="str">
        <f t="shared" si="1"/>
        <v>EEA</v>
      </c>
      <c r="H28" s="4">
        <f t="shared" si="2"/>
        <v>4</v>
      </c>
      <c r="I28" s="100" t="str">
        <f t="shared" si="3"/>
        <v>A</v>
      </c>
      <c r="J28" s="4" t="str">
        <f t="shared" si="4"/>
        <v>EEI</v>
      </c>
      <c r="K28" s="101">
        <f t="shared" si="5"/>
        <v>4</v>
      </c>
      <c r="L28" s="101">
        <f>IF(NOT(ISERROR(VLOOKUP(B28,Deflatores!G$42:H$64,2,FALSE))),VLOOKUP(B28,Deflatores!G$42:H$64,2,FALSE),IF(OR(ISBLANK(C28),ISBLANK(B28)),"",VLOOKUP(C28,Deflatores!G$4:H$38,2,FALSE)*H28+VLOOKUP(C28,Deflatores!G$4:I$38,3,FALSE)))</f>
        <v>4</v>
      </c>
      <c r="M28" s="101"/>
      <c r="N28" s="101"/>
      <c r="O28" s="101"/>
    </row>
    <row r="29" spans="1:15" x14ac:dyDescent="0.25">
      <c r="A29" s="106" t="s">
        <v>57</v>
      </c>
      <c r="B29" s="107" t="s">
        <v>47</v>
      </c>
      <c r="C29" s="107" t="s">
        <v>42</v>
      </c>
      <c r="D29" s="4">
        <v>8</v>
      </c>
      <c r="E29" s="4">
        <v>2</v>
      </c>
      <c r="F29" s="101" t="str">
        <f t="shared" ref="F29:F32" si="54">IF(ISBLANK(B29),"",IF(I29="L","Baixa",IF(I29="A","Média",IF(I29="","","Alta"))))</f>
        <v>Média</v>
      </c>
      <c r="G29" s="101" t="str">
        <f t="shared" ref="G29:G32" si="55">CONCATENATE(B29,I29)</f>
        <v>EEA</v>
      </c>
      <c r="H29" s="4">
        <f t="shared" ref="H29:H32" si="56">IF(ISBLANK(B29),"",IF(B29="ALI",IF(I29="L",7,IF(I29="A",10,15)),IF(B29="AIE",IF(I29="L",5,IF(I29="A",7,10)),IF(B29="SE",IF(I29="L",4,IF(I29="A",5,7)),IF(OR(B29="EE",B29="CE"),IF(I29="L",3,IF(I29="A",4,6)),0)))))</f>
        <v>4</v>
      </c>
      <c r="I29" s="100" t="str">
        <f t="shared" ref="I29:I32" si="57">IF(OR(ISBLANK(D29),ISBLANK(E29)),IF(OR(B29="ALI",B29="AIE"),"L",IF(OR(B29="EE",B29="SE",B29="CE"),"A","")),IF(B29="EE",IF(E29&gt;=3,IF(D29&gt;=5,"H","A"),IF(E29&gt;=2,IF(D29&gt;=16,"H",IF(D29&lt;=4,"L","A")),IF(D29&lt;=15,"L","A"))),IF(OR(B29="SE",B29="CE"),IF(E29&gt;=4,IF(D29&gt;=6,"H","A"),IF(E29&gt;=2,IF(D29&gt;=20,"H",IF(D29&lt;=5,"L","A")),IF(D29&lt;=19,"L","A"))),IF(OR(B29="ALI",B29="AIE"),IF(E29&gt;=6,IF(D29&gt;=20,"H","A"),IF(E29&gt;=2,IF(D29&gt;=51,"H",IF(D29&lt;=19,"L","A")),IF(D29&lt;=50,"L","A"))),""))))</f>
        <v>A</v>
      </c>
      <c r="J29" s="4" t="str">
        <f t="shared" ref="J29:J32" si="58">CONCATENATE(B29,C29)</f>
        <v>EEI</v>
      </c>
      <c r="K29" s="101">
        <f t="shared" ref="K29:K32" si="59">IF(OR(H29="",H29=0),L29,H29)</f>
        <v>4</v>
      </c>
      <c r="L29" s="101">
        <f>IF(NOT(ISERROR(VLOOKUP(B29,Deflatores!G$42:H$64,2,FALSE))),VLOOKUP(B29,Deflatores!G$42:H$64,2,FALSE),IF(OR(ISBLANK(C29),ISBLANK(B29)),"",VLOOKUP(C29,Deflatores!G$4:H$38,2,FALSE)*H29+VLOOKUP(C29,Deflatores!G$4:I$38,3,FALSE)))</f>
        <v>4</v>
      </c>
      <c r="M29" s="101"/>
      <c r="N29" s="101"/>
      <c r="O29" s="101"/>
    </row>
    <row r="30" spans="1:15" x14ac:dyDescent="0.25">
      <c r="A30" s="109" t="s">
        <v>256</v>
      </c>
      <c r="B30" s="107" t="s">
        <v>50</v>
      </c>
      <c r="C30" s="107" t="s">
        <v>42</v>
      </c>
      <c r="D30" s="4">
        <v>6</v>
      </c>
      <c r="E30" s="4">
        <v>1</v>
      </c>
      <c r="F30" s="101" t="str">
        <f t="shared" ref="F30" si="60">IF(ISBLANK(B30),"",IF(I30="L","Baixa",IF(I30="A","Média",IF(I30="","","Alta"))))</f>
        <v>Baixa</v>
      </c>
      <c r="G30" s="101" t="str">
        <f t="shared" ref="G30" si="61">CONCATENATE(B30,I30)</f>
        <v>CEL</v>
      </c>
      <c r="H30" s="4">
        <f t="shared" ref="H30" si="62">IF(ISBLANK(B30),"",IF(B30="ALI",IF(I30="L",7,IF(I30="A",10,15)),IF(B30="AIE",IF(I30="L",5,IF(I30="A",7,10)),IF(B30="SE",IF(I30="L",4,IF(I30="A",5,7)),IF(OR(B30="EE",B30="CE"),IF(I30="L",3,IF(I30="A",4,6)),0)))))</f>
        <v>3</v>
      </c>
      <c r="I30" s="100" t="str">
        <f t="shared" ref="I30" si="63">IF(OR(ISBLANK(D30),ISBLANK(E30)),IF(OR(B30="ALI",B30="AIE"),"L",IF(OR(B30="EE",B30="SE",B30="CE"),"A","")),IF(B30="EE",IF(E30&gt;=3,IF(D30&gt;=5,"H","A"),IF(E30&gt;=2,IF(D30&gt;=16,"H",IF(D30&lt;=4,"L","A")),IF(D30&lt;=15,"L","A"))),IF(OR(B30="SE",B30="CE"),IF(E30&gt;=4,IF(D30&gt;=6,"H","A"),IF(E30&gt;=2,IF(D30&gt;=20,"H",IF(D30&lt;=5,"L","A")),IF(D30&lt;=19,"L","A"))),IF(OR(B30="ALI",B30="AIE"),IF(E30&gt;=6,IF(D30&gt;=20,"H","A"),IF(E30&gt;=2,IF(D30&gt;=51,"H",IF(D30&lt;=19,"L","A")),IF(D30&lt;=50,"L","A"))),""))))</f>
        <v>L</v>
      </c>
      <c r="J30" s="4" t="str">
        <f t="shared" ref="J30" si="64">CONCATENATE(B30,C30)</f>
        <v>CEI</v>
      </c>
      <c r="K30" s="101">
        <f t="shared" ref="K30" si="65">IF(OR(H30="",H30=0),L30,H30)</f>
        <v>3</v>
      </c>
      <c r="L30" s="101">
        <f>IF(NOT(ISERROR(VLOOKUP(B30,Deflatores!G$42:H$64,2,FALSE))),VLOOKUP(B30,Deflatores!G$42:H$64,2,FALSE),IF(OR(ISBLANK(C30),ISBLANK(B30)),"",VLOOKUP(C30,Deflatores!G$4:H$38,2,FALSE)*H30+VLOOKUP(C30,Deflatores!G$4:I$38,3,FALSE)))</f>
        <v>3</v>
      </c>
      <c r="M30" s="101"/>
      <c r="N30" s="101"/>
      <c r="O30" s="101"/>
    </row>
    <row r="31" spans="1:15" x14ac:dyDescent="0.25">
      <c r="A31" s="106" t="s">
        <v>58</v>
      </c>
      <c r="B31" s="107" t="s">
        <v>50</v>
      </c>
      <c r="C31" s="107" t="s">
        <v>42</v>
      </c>
      <c r="D31" s="4">
        <v>8</v>
      </c>
      <c r="E31" s="4">
        <v>1</v>
      </c>
      <c r="F31" s="101" t="str">
        <f t="shared" si="54"/>
        <v>Baixa</v>
      </c>
      <c r="G31" s="101" t="str">
        <f t="shared" si="55"/>
        <v>CEL</v>
      </c>
      <c r="H31" s="4">
        <f t="shared" si="56"/>
        <v>3</v>
      </c>
      <c r="I31" s="100" t="str">
        <f t="shared" si="57"/>
        <v>L</v>
      </c>
      <c r="J31" s="4" t="str">
        <f t="shared" si="58"/>
        <v>CEI</v>
      </c>
      <c r="K31" s="101">
        <f t="shared" si="59"/>
        <v>3</v>
      </c>
      <c r="L31" s="101">
        <f>IF(NOT(ISERROR(VLOOKUP(B31,Deflatores!G$42:H$64,2,FALSE))),VLOOKUP(B31,Deflatores!G$42:H$64,2,FALSE),IF(OR(ISBLANK(C31),ISBLANK(B31)),"",VLOOKUP(C31,Deflatores!G$4:H$38,2,FALSE)*H31+VLOOKUP(C31,Deflatores!G$4:I$38,3,FALSE)))</f>
        <v>3</v>
      </c>
      <c r="M31" s="101"/>
      <c r="N31" s="101"/>
      <c r="O31" s="101"/>
    </row>
    <row r="32" spans="1:15" x14ac:dyDescent="0.25">
      <c r="A32" s="106" t="s">
        <v>59</v>
      </c>
      <c r="B32" s="107" t="s">
        <v>50</v>
      </c>
      <c r="C32" s="107" t="s">
        <v>42</v>
      </c>
      <c r="D32" s="4">
        <v>3</v>
      </c>
      <c r="E32" s="4">
        <v>2</v>
      </c>
      <c r="F32" s="101" t="str">
        <f t="shared" si="54"/>
        <v>Baixa</v>
      </c>
      <c r="G32" s="101" t="str">
        <f t="shared" si="55"/>
        <v>CEL</v>
      </c>
      <c r="H32" s="4">
        <f t="shared" si="56"/>
        <v>3</v>
      </c>
      <c r="I32" s="100" t="str">
        <f t="shared" si="57"/>
        <v>L</v>
      </c>
      <c r="J32" s="4" t="str">
        <f t="shared" si="58"/>
        <v>CEI</v>
      </c>
      <c r="K32" s="101">
        <f t="shared" si="59"/>
        <v>3</v>
      </c>
      <c r="L32" s="101">
        <f>IF(NOT(ISERROR(VLOOKUP(B32,Deflatores!G$42:H$64,2,FALSE))),VLOOKUP(B32,Deflatores!G$42:H$64,2,FALSE),IF(OR(ISBLANK(C32),ISBLANK(B32)),"",VLOOKUP(C32,Deflatores!G$4:H$38,2,FALSE)*H32+VLOOKUP(C32,Deflatores!G$4:I$38,3,FALSE)))</f>
        <v>3</v>
      </c>
      <c r="M32" s="101"/>
      <c r="N32" s="101"/>
      <c r="O32" s="101"/>
    </row>
    <row r="33" spans="1:15" x14ac:dyDescent="0.25">
      <c r="A33" s="106" t="s">
        <v>60</v>
      </c>
      <c r="B33" s="107" t="s">
        <v>44</v>
      </c>
      <c r="C33" s="107" t="s">
        <v>42</v>
      </c>
      <c r="D33" s="4">
        <v>5</v>
      </c>
      <c r="E33" s="4">
        <v>1</v>
      </c>
      <c r="F33" s="101" t="str">
        <f t="shared" si="0"/>
        <v>Baixa</v>
      </c>
      <c r="G33" s="101" t="str">
        <f t="shared" si="1"/>
        <v>SEL</v>
      </c>
      <c r="H33" s="4">
        <f t="shared" si="2"/>
        <v>4</v>
      </c>
      <c r="I33" s="100" t="str">
        <f t="shared" si="3"/>
        <v>L</v>
      </c>
      <c r="J33" s="4" t="str">
        <f t="shared" si="4"/>
        <v>SEI</v>
      </c>
      <c r="K33" s="101">
        <f t="shared" si="5"/>
        <v>4</v>
      </c>
      <c r="L33" s="101">
        <f>IF(NOT(ISERROR(VLOOKUP(B33,Deflatores!G$42:H$64,2,FALSE))),VLOOKUP(B33,Deflatores!G$42:H$64,2,FALSE),IF(OR(ISBLANK(C33),ISBLANK(B33)),"",VLOOKUP(C33,Deflatores!G$4:H$38,2,FALSE)*H33+VLOOKUP(C33,Deflatores!G$4:I$38,3,FALSE)))</f>
        <v>4</v>
      </c>
      <c r="M33" s="101"/>
      <c r="N33" s="101"/>
      <c r="O33" s="111" t="s">
        <v>260</v>
      </c>
    </row>
    <row r="34" spans="1:15" x14ac:dyDescent="0.25">
      <c r="A34" s="109" t="s">
        <v>262</v>
      </c>
      <c r="B34" s="107" t="s">
        <v>44</v>
      </c>
      <c r="C34" s="107" t="s">
        <v>42</v>
      </c>
      <c r="D34" s="4">
        <v>13</v>
      </c>
      <c r="E34" s="4">
        <v>1</v>
      </c>
      <c r="F34" s="101" t="str">
        <f t="shared" si="0"/>
        <v>Baixa</v>
      </c>
      <c r="G34" s="101" t="str">
        <f t="shared" si="1"/>
        <v>SEL</v>
      </c>
      <c r="H34" s="4">
        <f t="shared" si="2"/>
        <v>4</v>
      </c>
      <c r="I34" s="100" t="str">
        <f t="shared" si="3"/>
        <v>L</v>
      </c>
      <c r="J34" s="4" t="str">
        <f t="shared" si="4"/>
        <v>SEI</v>
      </c>
      <c r="K34" s="101">
        <f t="shared" si="5"/>
        <v>4</v>
      </c>
      <c r="L34" s="101">
        <f>IF(NOT(ISERROR(VLOOKUP(B34,Deflatores!G$42:H$64,2,FALSE))),VLOOKUP(B34,Deflatores!G$42:H$64,2,FALSE),IF(OR(ISBLANK(C34),ISBLANK(B34)),"",VLOOKUP(C34,Deflatores!G$4:H$38,2,FALSE)*H34+VLOOKUP(C34,Deflatores!G$4:I$38,3,FALSE)))</f>
        <v>4</v>
      </c>
      <c r="M34" s="101"/>
      <c r="N34" s="101"/>
      <c r="O34" s="111" t="s">
        <v>261</v>
      </c>
    </row>
    <row r="35" spans="1:15" x14ac:dyDescent="0.25">
      <c r="A35" s="106" t="s">
        <v>61</v>
      </c>
      <c r="B35" s="107" t="s">
        <v>47</v>
      </c>
      <c r="C35" s="107" t="s">
        <v>42</v>
      </c>
      <c r="D35" s="4">
        <v>7</v>
      </c>
      <c r="E35" s="4">
        <v>2</v>
      </c>
      <c r="F35" s="101" t="str">
        <f t="shared" si="0"/>
        <v>Média</v>
      </c>
      <c r="G35" s="101" t="str">
        <f t="shared" si="1"/>
        <v>EEA</v>
      </c>
      <c r="H35" s="4">
        <f t="shared" si="2"/>
        <v>4</v>
      </c>
      <c r="I35" s="100" t="str">
        <f t="shared" si="3"/>
        <v>A</v>
      </c>
      <c r="J35" s="4" t="str">
        <f t="shared" si="4"/>
        <v>EEI</v>
      </c>
      <c r="K35" s="101">
        <f t="shared" si="5"/>
        <v>4</v>
      </c>
      <c r="L35" s="101">
        <f>IF(NOT(ISERROR(VLOOKUP(B35,Deflatores!G$42:H$64,2,FALSE))),VLOOKUP(B35,Deflatores!G$42:H$64,2,FALSE),IF(OR(ISBLANK(C35),ISBLANK(B35)),"",VLOOKUP(C35,Deflatores!G$4:H$38,2,FALSE)*H35+VLOOKUP(C35,Deflatores!G$4:I$38,3,FALSE)))</f>
        <v>4</v>
      </c>
      <c r="M35" s="101"/>
      <c r="N35" s="101"/>
      <c r="O35" s="101"/>
    </row>
    <row r="36" spans="1:15" x14ac:dyDescent="0.25">
      <c r="A36" s="106" t="s">
        <v>62</v>
      </c>
      <c r="B36" s="110" t="s">
        <v>50</v>
      </c>
      <c r="C36" s="107" t="s">
        <v>42</v>
      </c>
      <c r="D36" s="4">
        <v>7</v>
      </c>
      <c r="E36" s="4">
        <v>1</v>
      </c>
      <c r="F36" s="101" t="str">
        <f t="shared" si="0"/>
        <v>Baixa</v>
      </c>
      <c r="G36" s="101" t="str">
        <f t="shared" si="1"/>
        <v>CEL</v>
      </c>
      <c r="H36" s="4">
        <f t="shared" si="2"/>
        <v>3</v>
      </c>
      <c r="I36" s="100" t="str">
        <f t="shared" si="3"/>
        <v>L</v>
      </c>
      <c r="J36" s="4" t="str">
        <f t="shared" si="4"/>
        <v>CEI</v>
      </c>
      <c r="K36" s="101">
        <f t="shared" si="5"/>
        <v>3</v>
      </c>
      <c r="L36" s="101">
        <f>IF(NOT(ISERROR(VLOOKUP(B36,Deflatores!G$42:H$64,2,FALSE))),VLOOKUP(B36,Deflatores!G$42:H$64,2,FALSE),IF(OR(ISBLANK(C36),ISBLANK(B36)),"",VLOOKUP(C36,Deflatores!G$4:H$38,2,FALSE)*H36+VLOOKUP(C36,Deflatores!G$4:I$38,3,FALSE)))</f>
        <v>3</v>
      </c>
      <c r="M36" s="101"/>
      <c r="N36" s="101"/>
      <c r="O36" s="101"/>
    </row>
    <row r="37" spans="1:15" x14ac:dyDescent="0.25">
      <c r="A37" s="106" t="s">
        <v>63</v>
      </c>
      <c r="B37" s="107" t="s">
        <v>47</v>
      </c>
      <c r="C37" s="107" t="s">
        <v>42</v>
      </c>
      <c r="D37" s="4">
        <v>7</v>
      </c>
      <c r="E37" s="4">
        <v>2</v>
      </c>
      <c r="F37" s="101" t="str">
        <f t="shared" si="0"/>
        <v>Média</v>
      </c>
      <c r="G37" s="101" t="str">
        <f t="shared" si="1"/>
        <v>EEA</v>
      </c>
      <c r="H37" s="4">
        <f t="shared" si="2"/>
        <v>4</v>
      </c>
      <c r="I37" s="100" t="str">
        <f t="shared" si="3"/>
        <v>A</v>
      </c>
      <c r="J37" s="4" t="str">
        <f t="shared" si="4"/>
        <v>EEI</v>
      </c>
      <c r="K37" s="101">
        <f t="shared" si="5"/>
        <v>4</v>
      </c>
      <c r="L37" s="101">
        <f>IF(NOT(ISERROR(VLOOKUP(B37,Deflatores!G$42:H$64,2,FALSE))),VLOOKUP(B37,Deflatores!G$42:H$64,2,FALSE),IF(OR(ISBLANK(C37),ISBLANK(B37)),"",VLOOKUP(C37,Deflatores!G$4:H$38,2,FALSE)*H37+VLOOKUP(C37,Deflatores!G$4:I$38,3,FALSE)))</f>
        <v>4</v>
      </c>
      <c r="M37" s="101"/>
      <c r="N37" s="101"/>
      <c r="O37" s="101"/>
    </row>
    <row r="38" spans="1:15" x14ac:dyDescent="0.25">
      <c r="A38" s="109" t="s">
        <v>257</v>
      </c>
      <c r="B38" s="107" t="s">
        <v>50</v>
      </c>
      <c r="C38" s="107" t="s">
        <v>42</v>
      </c>
      <c r="D38" s="4">
        <v>5</v>
      </c>
      <c r="E38" s="4">
        <v>1</v>
      </c>
      <c r="F38" s="101" t="str">
        <f t="shared" ref="F38" si="66">IF(ISBLANK(B38),"",IF(I38="L","Baixa",IF(I38="A","Média",IF(I38="","","Alta"))))</f>
        <v>Baixa</v>
      </c>
      <c r="G38" s="101" t="str">
        <f t="shared" ref="G38" si="67">CONCATENATE(B38,I38)</f>
        <v>CEL</v>
      </c>
      <c r="H38" s="4">
        <f t="shared" ref="H38" si="68">IF(ISBLANK(B38),"",IF(B38="ALI",IF(I38="L",7,IF(I38="A",10,15)),IF(B38="AIE",IF(I38="L",5,IF(I38="A",7,10)),IF(B38="SE",IF(I38="L",4,IF(I38="A",5,7)),IF(OR(B38="EE",B38="CE"),IF(I38="L",3,IF(I38="A",4,6)),0)))))</f>
        <v>3</v>
      </c>
      <c r="I38" s="100" t="str">
        <f t="shared" ref="I38" si="69">IF(OR(ISBLANK(D38),ISBLANK(E38)),IF(OR(B38="ALI",B38="AIE"),"L",IF(OR(B38="EE",B38="SE",B38="CE"),"A","")),IF(B38="EE",IF(E38&gt;=3,IF(D38&gt;=5,"H","A"),IF(E38&gt;=2,IF(D38&gt;=16,"H",IF(D38&lt;=4,"L","A")),IF(D38&lt;=15,"L","A"))),IF(OR(B38="SE",B38="CE"),IF(E38&gt;=4,IF(D38&gt;=6,"H","A"),IF(E38&gt;=2,IF(D38&gt;=20,"H",IF(D38&lt;=5,"L","A")),IF(D38&lt;=19,"L","A"))),IF(OR(B38="ALI",B38="AIE"),IF(E38&gt;=6,IF(D38&gt;=20,"H","A"),IF(E38&gt;=2,IF(D38&gt;=51,"H",IF(D38&lt;=19,"L","A")),IF(D38&lt;=50,"L","A"))),""))))</f>
        <v>L</v>
      </c>
      <c r="J38" s="4" t="str">
        <f t="shared" ref="J38" si="70">CONCATENATE(B38,C38)</f>
        <v>CEI</v>
      </c>
      <c r="K38" s="101">
        <f t="shared" ref="K38" si="71">IF(OR(H38="",H38=0),L38,H38)</f>
        <v>3</v>
      </c>
      <c r="L38" s="101">
        <f>IF(NOT(ISERROR(VLOOKUP(B38,Deflatores!G$42:H$64,2,FALSE))),VLOOKUP(B38,Deflatores!G$42:H$64,2,FALSE),IF(OR(ISBLANK(C38),ISBLANK(B38)),"",VLOOKUP(C38,Deflatores!G$4:H$38,2,FALSE)*H38+VLOOKUP(C38,Deflatores!G$4:I$38,3,FALSE)))</f>
        <v>3</v>
      </c>
      <c r="M38" s="101"/>
      <c r="N38" s="101"/>
      <c r="O38" s="101"/>
    </row>
    <row r="39" spans="1:15" x14ac:dyDescent="0.25">
      <c r="A39" s="106" t="s">
        <v>64</v>
      </c>
      <c r="B39" s="107" t="s">
        <v>50</v>
      </c>
      <c r="C39" s="107" t="s">
        <v>42</v>
      </c>
      <c r="D39" s="4">
        <v>7</v>
      </c>
      <c r="E39" s="4">
        <v>1</v>
      </c>
      <c r="F39" s="101" t="str">
        <f t="shared" si="0"/>
        <v>Baixa</v>
      </c>
      <c r="G39" s="101" t="str">
        <f t="shared" si="1"/>
        <v>CEL</v>
      </c>
      <c r="H39" s="4">
        <f t="shared" si="2"/>
        <v>3</v>
      </c>
      <c r="I39" s="100" t="str">
        <f t="shared" si="3"/>
        <v>L</v>
      </c>
      <c r="J39" s="4" t="str">
        <f t="shared" si="4"/>
        <v>CEI</v>
      </c>
      <c r="K39" s="101">
        <f t="shared" si="5"/>
        <v>3</v>
      </c>
      <c r="L39" s="101">
        <f>IF(NOT(ISERROR(VLOOKUP(B39,Deflatores!G$42:H$64,2,FALSE))),VLOOKUP(B39,Deflatores!G$42:H$64,2,FALSE),IF(OR(ISBLANK(C39),ISBLANK(B39)),"",VLOOKUP(C39,Deflatores!G$4:H$38,2,FALSE)*H39+VLOOKUP(C39,Deflatores!G$4:I$38,3,FALSE)))</f>
        <v>3</v>
      </c>
      <c r="M39" s="101"/>
      <c r="N39" s="101"/>
      <c r="O39" s="101"/>
    </row>
    <row r="40" spans="1:15" x14ac:dyDescent="0.25">
      <c r="A40" s="106" t="s">
        <v>65</v>
      </c>
      <c r="B40" s="107" t="s">
        <v>47</v>
      </c>
      <c r="C40" s="107" t="s">
        <v>42</v>
      </c>
      <c r="D40" s="4">
        <v>3</v>
      </c>
      <c r="E40" s="4">
        <v>2</v>
      </c>
      <c r="F40" s="101" t="str">
        <f t="shared" si="0"/>
        <v>Baixa</v>
      </c>
      <c r="G40" s="101" t="str">
        <f t="shared" si="1"/>
        <v>EEL</v>
      </c>
      <c r="H40" s="4">
        <f t="shared" si="2"/>
        <v>3</v>
      </c>
      <c r="I40" s="100" t="str">
        <f t="shared" si="3"/>
        <v>L</v>
      </c>
      <c r="J40" s="4" t="str">
        <f t="shared" si="4"/>
        <v>EEI</v>
      </c>
      <c r="K40" s="101">
        <f t="shared" si="5"/>
        <v>3</v>
      </c>
      <c r="L40" s="101">
        <f>IF(NOT(ISERROR(VLOOKUP(B40,Deflatores!G$42:H$64,2,FALSE))),VLOOKUP(B40,Deflatores!G$42:H$64,2,FALSE),IF(OR(ISBLANK(C40),ISBLANK(B40)),"",VLOOKUP(C40,Deflatores!G$4:H$38,2,FALSE)*H40+VLOOKUP(C40,Deflatores!G$4:I$38,3,FALSE)))</f>
        <v>3</v>
      </c>
      <c r="M40" s="101"/>
      <c r="N40" s="101"/>
      <c r="O40" s="101"/>
    </row>
    <row r="41" spans="1:15" x14ac:dyDescent="0.25">
      <c r="A41" s="106" t="s">
        <v>66</v>
      </c>
      <c r="B41" s="107" t="s">
        <v>47</v>
      </c>
      <c r="C41" s="107" t="s">
        <v>42</v>
      </c>
      <c r="D41" s="4">
        <v>8</v>
      </c>
      <c r="E41" s="4">
        <v>2</v>
      </c>
      <c r="F41" s="101" t="str">
        <f t="shared" si="0"/>
        <v>Média</v>
      </c>
      <c r="G41" s="101" t="str">
        <f t="shared" si="1"/>
        <v>EEA</v>
      </c>
      <c r="H41" s="4">
        <f t="shared" si="2"/>
        <v>4</v>
      </c>
      <c r="I41" s="100" t="str">
        <f t="shared" si="3"/>
        <v>A</v>
      </c>
      <c r="J41" s="4" t="str">
        <f t="shared" si="4"/>
        <v>EEI</v>
      </c>
      <c r="K41" s="101">
        <f t="shared" si="5"/>
        <v>4</v>
      </c>
      <c r="L41" s="101">
        <f>IF(NOT(ISERROR(VLOOKUP(B41,Deflatores!G$42:H$64,2,FALSE))),VLOOKUP(B41,Deflatores!G$42:H$64,2,FALSE),IF(OR(ISBLANK(C41),ISBLANK(B41)),"",VLOOKUP(C41,Deflatores!G$4:H$38,2,FALSE)*H41+VLOOKUP(C41,Deflatores!G$4:I$38,3,FALSE)))</f>
        <v>4</v>
      </c>
      <c r="M41" s="101"/>
      <c r="N41" s="101"/>
      <c r="O41" s="101"/>
    </row>
    <row r="42" spans="1:15" x14ac:dyDescent="0.25">
      <c r="A42" s="106" t="s">
        <v>67</v>
      </c>
      <c r="B42" s="107" t="s">
        <v>47</v>
      </c>
      <c r="C42" s="107" t="s">
        <v>42</v>
      </c>
      <c r="D42" s="4">
        <v>8</v>
      </c>
      <c r="E42" s="4">
        <v>2</v>
      </c>
      <c r="F42" s="101" t="str">
        <f t="shared" si="0"/>
        <v>Média</v>
      </c>
      <c r="G42" s="101" t="str">
        <f t="shared" si="1"/>
        <v>EEA</v>
      </c>
      <c r="H42" s="4">
        <f t="shared" si="2"/>
        <v>4</v>
      </c>
      <c r="I42" s="100" t="str">
        <f t="shared" si="3"/>
        <v>A</v>
      </c>
      <c r="J42" s="4" t="str">
        <f t="shared" si="4"/>
        <v>EEI</v>
      </c>
      <c r="K42" s="101">
        <f t="shared" si="5"/>
        <v>4</v>
      </c>
      <c r="L42" s="101">
        <f>IF(NOT(ISERROR(VLOOKUP(B42,Deflatores!G$42:H$64,2,FALSE))),VLOOKUP(B42,Deflatores!G$42:H$64,2,FALSE),IF(OR(ISBLANK(C42),ISBLANK(B42)),"",VLOOKUP(C42,Deflatores!G$4:H$38,2,FALSE)*H42+VLOOKUP(C42,Deflatores!G$4:I$38,3,FALSE)))</f>
        <v>4</v>
      </c>
      <c r="M42" s="101"/>
      <c r="N42" s="101"/>
      <c r="O42" s="101"/>
    </row>
    <row r="43" spans="1:15" x14ac:dyDescent="0.25">
      <c r="A43" s="109" t="s">
        <v>258</v>
      </c>
      <c r="B43" s="107" t="s">
        <v>44</v>
      </c>
      <c r="C43" s="107" t="s">
        <v>42</v>
      </c>
      <c r="D43" s="4">
        <v>6</v>
      </c>
      <c r="E43" s="4">
        <v>1</v>
      </c>
      <c r="F43" s="101" t="str">
        <f t="shared" ref="F43" si="72">IF(ISBLANK(B43),"",IF(I43="L","Baixa",IF(I43="A","Média",IF(I43="","","Alta"))))</f>
        <v>Baixa</v>
      </c>
      <c r="G43" s="101" t="str">
        <f t="shared" ref="G43" si="73">CONCATENATE(B43,I43)</f>
        <v>SEL</v>
      </c>
      <c r="H43" s="4">
        <f t="shared" ref="H43" si="74">IF(ISBLANK(B43),"",IF(B43="ALI",IF(I43="L",7,IF(I43="A",10,15)),IF(B43="AIE",IF(I43="L",5,IF(I43="A",7,10)),IF(B43="SE",IF(I43="L",4,IF(I43="A",5,7)),IF(OR(B43="EE",B43="CE"),IF(I43="L",3,IF(I43="A",4,6)),0)))))</f>
        <v>4</v>
      </c>
      <c r="I43" s="100" t="str">
        <f t="shared" ref="I43" si="75">IF(OR(ISBLANK(D43),ISBLANK(E43)),IF(OR(B43="ALI",B43="AIE"),"L",IF(OR(B43="EE",B43="SE",B43="CE"),"A","")),IF(B43="EE",IF(E43&gt;=3,IF(D43&gt;=5,"H","A"),IF(E43&gt;=2,IF(D43&gt;=16,"H",IF(D43&lt;=4,"L","A")),IF(D43&lt;=15,"L","A"))),IF(OR(B43="SE",B43="CE"),IF(E43&gt;=4,IF(D43&gt;=6,"H","A"),IF(E43&gt;=2,IF(D43&gt;=20,"H",IF(D43&lt;=5,"L","A")),IF(D43&lt;=19,"L","A"))),IF(OR(B43="ALI",B43="AIE"),IF(E43&gt;=6,IF(D43&gt;=20,"H","A"),IF(E43&gt;=2,IF(D43&gt;=51,"H",IF(D43&lt;=19,"L","A")),IF(D43&lt;=50,"L","A"))),""))))</f>
        <v>L</v>
      </c>
      <c r="J43" s="4" t="str">
        <f t="shared" ref="J43" si="76">CONCATENATE(B43,C43)</f>
        <v>SEI</v>
      </c>
      <c r="K43" s="101">
        <f t="shared" ref="K43" si="77">IF(OR(H43="",H43=0),L43,H43)</f>
        <v>4</v>
      </c>
      <c r="L43" s="101">
        <f>IF(NOT(ISERROR(VLOOKUP(B43,Deflatores!G$42:H$64,2,FALSE))),VLOOKUP(B43,Deflatores!G$42:H$64,2,FALSE),IF(OR(ISBLANK(C43),ISBLANK(B43)),"",VLOOKUP(C43,Deflatores!G$4:H$38,2,FALSE)*H43+VLOOKUP(C43,Deflatores!G$4:I$38,3,FALSE)))</f>
        <v>4</v>
      </c>
      <c r="M43" s="101"/>
      <c r="N43" s="101"/>
      <c r="O43" s="111" t="s">
        <v>263</v>
      </c>
    </row>
    <row r="44" spans="1:15" x14ac:dyDescent="0.25">
      <c r="A44" s="106" t="s">
        <v>68</v>
      </c>
      <c r="B44" s="107" t="s">
        <v>44</v>
      </c>
      <c r="C44" s="107" t="s">
        <v>42</v>
      </c>
      <c r="D44" s="4">
        <v>8</v>
      </c>
      <c r="E44" s="4">
        <v>1</v>
      </c>
      <c r="F44" s="101" t="str">
        <f t="shared" si="0"/>
        <v>Baixa</v>
      </c>
      <c r="G44" s="101" t="str">
        <f t="shared" si="1"/>
        <v>SEL</v>
      </c>
      <c r="H44" s="4">
        <f t="shared" si="2"/>
        <v>4</v>
      </c>
      <c r="I44" s="100" t="str">
        <f t="shared" si="3"/>
        <v>L</v>
      </c>
      <c r="J44" s="4" t="str">
        <f t="shared" si="4"/>
        <v>SEI</v>
      </c>
      <c r="K44" s="101">
        <f t="shared" si="5"/>
        <v>4</v>
      </c>
      <c r="L44" s="101">
        <f>IF(NOT(ISERROR(VLOOKUP(B44,Deflatores!G$42:H$64,2,FALSE))),VLOOKUP(B44,Deflatores!G$42:H$64,2,FALSE),IF(OR(ISBLANK(C44),ISBLANK(B44)),"",VLOOKUP(C44,Deflatores!G$4:H$38,2,FALSE)*H44+VLOOKUP(C44,Deflatores!G$4:I$38,3,FALSE)))</f>
        <v>4</v>
      </c>
      <c r="M44" s="101"/>
      <c r="N44" s="101"/>
      <c r="O44" s="101"/>
    </row>
    <row r="45" spans="1:15" x14ac:dyDescent="0.25">
      <c r="A45" s="106" t="s">
        <v>69</v>
      </c>
      <c r="B45" s="107" t="s">
        <v>47</v>
      </c>
      <c r="C45" s="107" t="s">
        <v>42</v>
      </c>
      <c r="D45" s="4">
        <v>3</v>
      </c>
      <c r="E45" s="4">
        <v>2</v>
      </c>
      <c r="F45" s="101" t="str">
        <f t="shared" si="0"/>
        <v>Baixa</v>
      </c>
      <c r="G45" s="101" t="str">
        <f t="shared" si="1"/>
        <v>EEL</v>
      </c>
      <c r="H45" s="4">
        <f t="shared" si="2"/>
        <v>3</v>
      </c>
      <c r="I45" s="100" t="str">
        <f t="shared" si="3"/>
        <v>L</v>
      </c>
      <c r="J45" s="4" t="str">
        <f t="shared" si="4"/>
        <v>EEI</v>
      </c>
      <c r="K45" s="101">
        <f t="shared" si="5"/>
        <v>3</v>
      </c>
      <c r="L45" s="101">
        <f>IF(NOT(ISERROR(VLOOKUP(B45,Deflatores!G$42:H$64,2,FALSE))),VLOOKUP(B45,Deflatores!G$42:H$64,2,FALSE),IF(OR(ISBLANK(C45),ISBLANK(B45)),"",VLOOKUP(C45,Deflatores!G$4:H$38,2,FALSE)*H45+VLOOKUP(C45,Deflatores!G$4:I$38,3,FALSE)))</f>
        <v>3</v>
      </c>
      <c r="M45" s="101"/>
      <c r="N45" s="101"/>
      <c r="O45" s="101"/>
    </row>
    <row r="46" spans="1:15" x14ac:dyDescent="0.25">
      <c r="A46" s="106"/>
      <c r="B46" s="107"/>
      <c r="C46" s="107"/>
      <c r="D46" s="4"/>
      <c r="E46" s="4"/>
      <c r="F46" s="101" t="str">
        <f t="shared" ref="F46:F48" si="78">IF(ISBLANK(B46),"",IF(I46="L","Baixa",IF(I46="A","Média",IF(I46="","","Alta"))))</f>
        <v/>
      </c>
      <c r="G46" s="101" t="str">
        <f t="shared" ref="G46:G48" si="79">CONCATENATE(B46,I46)</f>
        <v/>
      </c>
      <c r="H46" s="4" t="str">
        <f t="shared" ref="H46:H48" si="80">IF(ISBLANK(B46),"",IF(B46="ALI",IF(I46="L",7,IF(I46="A",10,15)),IF(B46="AIE",IF(I46="L",5,IF(I46="A",7,10)),IF(B46="SE",IF(I46="L",4,IF(I46="A",5,7)),IF(OR(B46="EE",B46="CE"),IF(I46="L",3,IF(I46="A",4,6)),0)))))</f>
        <v/>
      </c>
      <c r="I46" s="100" t="str">
        <f t="shared" ref="I46:I48" si="81">IF(OR(ISBLANK(D46),ISBLANK(E46)),IF(OR(B46="ALI",B46="AIE"),"L",IF(OR(B46="EE",B46="SE",B46="CE"),"A","")),IF(B46="EE",IF(E46&gt;=3,IF(D46&gt;=5,"H","A"),IF(E46&gt;=2,IF(D46&gt;=16,"H",IF(D46&lt;=4,"L","A")),IF(D46&lt;=15,"L","A"))),IF(OR(B46="SE",B46="CE"),IF(E46&gt;=4,IF(D46&gt;=6,"H","A"),IF(E46&gt;=2,IF(D46&gt;=20,"H",IF(D46&lt;=5,"L","A")),IF(D46&lt;=19,"L","A"))),IF(OR(B46="ALI",B46="AIE"),IF(E46&gt;=6,IF(D46&gt;=20,"H","A"),IF(E46&gt;=2,IF(D46&gt;=51,"H",IF(D46&lt;=19,"L","A")),IF(D46&lt;=50,"L","A"))),""))))</f>
        <v/>
      </c>
      <c r="J46" s="4" t="str">
        <f t="shared" ref="J46:J48" si="82">CONCATENATE(B46,C46)</f>
        <v/>
      </c>
      <c r="K46" s="101" t="str">
        <f t="shared" ref="K46:K48" si="83">IF(OR(H46="",H46=0),L46,H46)</f>
        <v/>
      </c>
      <c r="L46" s="101" t="str">
        <f>IF(NOT(ISERROR(VLOOKUP(B46,Deflatores!G$42:H$64,2,FALSE))),VLOOKUP(B46,Deflatores!G$42:H$64,2,FALSE),IF(OR(ISBLANK(C46),ISBLANK(B46)),"",VLOOKUP(C46,Deflatores!G$4:H$38,2,FALSE)*H46+VLOOKUP(C46,Deflatores!G$4:I$38,3,FALSE)))</f>
        <v/>
      </c>
      <c r="M46" s="101"/>
      <c r="N46" s="101"/>
      <c r="O46" s="101"/>
    </row>
    <row r="47" spans="1:15" x14ac:dyDescent="0.25">
      <c r="A47" s="108" t="s">
        <v>70</v>
      </c>
      <c r="B47" s="107"/>
      <c r="C47" s="107"/>
      <c r="D47" s="4"/>
      <c r="E47" s="4"/>
      <c r="F47" s="101" t="str">
        <f t="shared" si="78"/>
        <v/>
      </c>
      <c r="G47" s="101" t="str">
        <f t="shared" si="79"/>
        <v/>
      </c>
      <c r="H47" s="4" t="str">
        <f t="shared" si="80"/>
        <v/>
      </c>
      <c r="I47" s="100" t="str">
        <f t="shared" si="81"/>
        <v/>
      </c>
      <c r="J47" s="4" t="str">
        <f t="shared" si="82"/>
        <v/>
      </c>
      <c r="K47" s="101" t="str">
        <f t="shared" si="83"/>
        <v/>
      </c>
      <c r="L47" s="101" t="str">
        <f>IF(NOT(ISERROR(VLOOKUP(B47,Deflatores!G$42:H$64,2,FALSE))),VLOOKUP(B47,Deflatores!G$42:H$64,2,FALSE),IF(OR(ISBLANK(C47),ISBLANK(B47)),"",VLOOKUP(C47,Deflatores!G$4:H$38,2,FALSE)*H47+VLOOKUP(C47,Deflatores!G$4:I$38,3,FALSE)))</f>
        <v/>
      </c>
      <c r="M47" s="101"/>
      <c r="N47" s="101"/>
      <c r="O47" s="101"/>
    </row>
    <row r="48" spans="1:15" x14ac:dyDescent="0.25">
      <c r="A48" s="106" t="s">
        <v>71</v>
      </c>
      <c r="B48" s="107" t="s">
        <v>41</v>
      </c>
      <c r="C48" s="107" t="s">
        <v>42</v>
      </c>
      <c r="D48" s="4">
        <v>11</v>
      </c>
      <c r="E48" s="4">
        <v>2</v>
      </c>
      <c r="F48" s="101" t="str">
        <f t="shared" si="78"/>
        <v>Baixa</v>
      </c>
      <c r="G48" s="101" t="str">
        <f t="shared" si="79"/>
        <v>ALIL</v>
      </c>
      <c r="H48" s="4">
        <f t="shared" si="80"/>
        <v>7</v>
      </c>
      <c r="I48" s="100" t="str">
        <f t="shared" si="81"/>
        <v>L</v>
      </c>
      <c r="J48" s="4" t="str">
        <f t="shared" si="82"/>
        <v>ALII</v>
      </c>
      <c r="K48" s="101">
        <f t="shared" si="83"/>
        <v>7</v>
      </c>
      <c r="L48" s="101">
        <f>IF(NOT(ISERROR(VLOOKUP(B48,Deflatores!G$42:H$64,2,FALSE))),VLOOKUP(B48,Deflatores!G$42:H$64,2,FALSE),IF(OR(ISBLANK(C48),ISBLANK(B48)),"",VLOOKUP(C48,Deflatores!G$4:H$38,2,FALSE)*H48+VLOOKUP(C48,Deflatores!G$4:I$38,3,FALSE)))</f>
        <v>7</v>
      </c>
      <c r="M48" s="101"/>
      <c r="N48" s="101"/>
      <c r="O48" s="101"/>
    </row>
    <row r="49" spans="1:15" x14ac:dyDescent="0.25">
      <c r="A49" s="106" t="s">
        <v>72</v>
      </c>
      <c r="B49" s="107" t="s">
        <v>50</v>
      </c>
      <c r="C49" s="107" t="s">
        <v>42</v>
      </c>
      <c r="D49" s="4">
        <v>9</v>
      </c>
      <c r="E49" s="4">
        <v>3</v>
      </c>
      <c r="F49" s="101" t="str">
        <f t="shared" si="0"/>
        <v>Média</v>
      </c>
      <c r="G49" s="101" t="str">
        <f t="shared" si="1"/>
        <v>CEA</v>
      </c>
      <c r="H49" s="4">
        <f t="shared" si="2"/>
        <v>4</v>
      </c>
      <c r="I49" s="100" t="str">
        <f t="shared" si="3"/>
        <v>A</v>
      </c>
      <c r="J49" s="4" t="str">
        <f t="shared" si="4"/>
        <v>CEI</v>
      </c>
      <c r="K49" s="101">
        <f t="shared" si="5"/>
        <v>4</v>
      </c>
      <c r="L49" s="101">
        <f>IF(NOT(ISERROR(VLOOKUP(B49,Deflatores!G$42:H$64,2,FALSE))),VLOOKUP(B49,Deflatores!G$42:H$64,2,FALSE),IF(OR(ISBLANK(C49),ISBLANK(B49)),"",VLOOKUP(C49,Deflatores!G$4:H$38,2,FALSE)*H49+VLOOKUP(C49,Deflatores!G$4:I$38,3,FALSE)))</f>
        <v>4</v>
      </c>
      <c r="M49" s="101"/>
      <c r="N49" s="101"/>
      <c r="O49" s="101"/>
    </row>
    <row r="50" spans="1:15" x14ac:dyDescent="0.25">
      <c r="A50" s="106" t="s">
        <v>73</v>
      </c>
      <c r="B50" s="107" t="s">
        <v>47</v>
      </c>
      <c r="C50" s="107" t="s">
        <v>42</v>
      </c>
      <c r="D50" s="4">
        <v>9</v>
      </c>
      <c r="E50" s="4">
        <v>4</v>
      </c>
      <c r="F50" s="101" t="str">
        <f t="shared" si="0"/>
        <v>Alta</v>
      </c>
      <c r="G50" s="101" t="str">
        <f t="shared" si="1"/>
        <v>EEH</v>
      </c>
      <c r="H50" s="4">
        <f t="shared" si="2"/>
        <v>6</v>
      </c>
      <c r="I50" s="100" t="str">
        <f t="shared" si="3"/>
        <v>H</v>
      </c>
      <c r="J50" s="4" t="str">
        <f t="shared" si="4"/>
        <v>EEI</v>
      </c>
      <c r="K50" s="101">
        <f t="shared" si="5"/>
        <v>6</v>
      </c>
      <c r="L50" s="101">
        <f>IF(NOT(ISERROR(VLOOKUP(B50,Deflatores!G$42:H$64,2,FALSE))),VLOOKUP(B50,Deflatores!G$42:H$64,2,FALSE),IF(OR(ISBLANK(C50),ISBLANK(B50)),"",VLOOKUP(C50,Deflatores!G$4:H$38,2,FALSE)*H50+VLOOKUP(C50,Deflatores!G$4:I$38,3,FALSE)))</f>
        <v>6</v>
      </c>
      <c r="M50" s="101"/>
      <c r="N50" s="101"/>
      <c r="O50" s="101"/>
    </row>
    <row r="51" spans="1:15" x14ac:dyDescent="0.25">
      <c r="A51" s="109" t="s">
        <v>267</v>
      </c>
      <c r="B51" s="110" t="s">
        <v>50</v>
      </c>
      <c r="C51" s="107" t="s">
        <v>42</v>
      </c>
      <c r="D51" s="4">
        <v>3</v>
      </c>
      <c r="E51" s="4">
        <v>1</v>
      </c>
      <c r="F51" s="101" t="str">
        <f t="shared" si="0"/>
        <v>Baixa</v>
      </c>
      <c r="G51" s="101" t="str">
        <f t="shared" si="1"/>
        <v>CEL</v>
      </c>
      <c r="H51" s="4">
        <f t="shared" si="2"/>
        <v>3</v>
      </c>
      <c r="I51" s="100" t="str">
        <f t="shared" si="3"/>
        <v>L</v>
      </c>
      <c r="J51" s="4" t="str">
        <f t="shared" si="4"/>
        <v>CEI</v>
      </c>
      <c r="K51" s="101">
        <f t="shared" si="5"/>
        <v>3</v>
      </c>
      <c r="L51" s="101">
        <f>IF(NOT(ISERROR(VLOOKUP(B51,Deflatores!G$42:H$64,2,FALSE))),VLOOKUP(B51,Deflatores!G$42:H$64,2,FALSE),IF(OR(ISBLANK(C51),ISBLANK(B51)),"",VLOOKUP(C51,Deflatores!G$4:H$38,2,FALSE)*H51+VLOOKUP(C51,Deflatores!G$4:I$38,3,FALSE)))</f>
        <v>3</v>
      </c>
      <c r="M51" s="101"/>
      <c r="N51" s="101"/>
      <c r="O51" s="101"/>
    </row>
    <row r="52" spans="1:15" x14ac:dyDescent="0.25">
      <c r="A52" s="106" t="s">
        <v>74</v>
      </c>
      <c r="B52" s="107" t="s">
        <v>47</v>
      </c>
      <c r="C52" s="107" t="s">
        <v>42</v>
      </c>
      <c r="D52" s="4">
        <v>9</v>
      </c>
      <c r="E52" s="4">
        <v>4</v>
      </c>
      <c r="F52" s="101" t="str">
        <f t="shared" si="0"/>
        <v>Alta</v>
      </c>
      <c r="G52" s="101" t="str">
        <f t="shared" si="1"/>
        <v>EEH</v>
      </c>
      <c r="H52" s="4">
        <f t="shared" si="2"/>
        <v>6</v>
      </c>
      <c r="I52" s="100" t="str">
        <f t="shared" si="3"/>
        <v>H</v>
      </c>
      <c r="J52" s="4" t="str">
        <f t="shared" si="4"/>
        <v>EEI</v>
      </c>
      <c r="K52" s="101">
        <f t="shared" si="5"/>
        <v>6</v>
      </c>
      <c r="L52" s="101">
        <f>IF(NOT(ISERROR(VLOOKUP(B52,Deflatores!G$42:H$64,2,FALSE))),VLOOKUP(B52,Deflatores!G$42:H$64,2,FALSE),IF(OR(ISBLANK(C52),ISBLANK(B52)),"",VLOOKUP(C52,Deflatores!G$4:H$38,2,FALSE)*H52+VLOOKUP(C52,Deflatores!G$4:I$38,3,FALSE)))</f>
        <v>6</v>
      </c>
      <c r="M52" s="101"/>
      <c r="N52" s="101"/>
      <c r="O52" s="101"/>
    </row>
    <row r="53" spans="1:15" x14ac:dyDescent="0.25">
      <c r="A53" s="109" t="s">
        <v>266</v>
      </c>
      <c r="B53" s="107" t="s">
        <v>50</v>
      </c>
      <c r="C53" s="107" t="s">
        <v>42</v>
      </c>
      <c r="D53" s="4">
        <v>7</v>
      </c>
      <c r="E53" s="4">
        <v>3</v>
      </c>
      <c r="F53" s="101" t="str">
        <f t="shared" ref="F53" si="84">IF(ISBLANK(B53),"",IF(I53="L","Baixa",IF(I53="A","Média",IF(I53="","","Alta"))))</f>
        <v>Média</v>
      </c>
      <c r="G53" s="101" t="str">
        <f t="shared" ref="G53" si="85">CONCATENATE(B53,I53)</f>
        <v>CEA</v>
      </c>
      <c r="H53" s="4">
        <f t="shared" ref="H53" si="86">IF(ISBLANK(B53),"",IF(B53="ALI",IF(I53="L",7,IF(I53="A",10,15)),IF(B53="AIE",IF(I53="L",5,IF(I53="A",7,10)),IF(B53="SE",IF(I53="L",4,IF(I53="A",5,7)),IF(OR(B53="EE",B53="CE"),IF(I53="L",3,IF(I53="A",4,6)),0)))))</f>
        <v>4</v>
      </c>
      <c r="I53" s="100" t="str">
        <f t="shared" ref="I53" si="87">IF(OR(ISBLANK(D53),ISBLANK(E53)),IF(OR(B53="ALI",B53="AIE"),"L",IF(OR(B53="EE",B53="SE",B53="CE"),"A","")),IF(B53="EE",IF(E53&gt;=3,IF(D53&gt;=5,"H","A"),IF(E53&gt;=2,IF(D53&gt;=16,"H",IF(D53&lt;=4,"L","A")),IF(D53&lt;=15,"L","A"))),IF(OR(B53="SE",B53="CE"),IF(E53&gt;=4,IF(D53&gt;=6,"H","A"),IF(E53&gt;=2,IF(D53&gt;=20,"H",IF(D53&lt;=5,"L","A")),IF(D53&lt;=19,"L","A"))),IF(OR(B53="ALI",B53="AIE"),IF(E53&gt;=6,IF(D53&gt;=20,"H","A"),IF(E53&gt;=2,IF(D53&gt;=51,"H",IF(D53&lt;=19,"L","A")),IF(D53&lt;=50,"L","A"))),""))))</f>
        <v>A</v>
      </c>
      <c r="J53" s="4" t="str">
        <f t="shared" ref="J53" si="88">CONCATENATE(B53,C53)</f>
        <v>CEI</v>
      </c>
      <c r="K53" s="101">
        <f t="shared" ref="K53" si="89">IF(OR(H53="",H53=0),L53,H53)</f>
        <v>4</v>
      </c>
      <c r="L53" s="101">
        <f>IF(NOT(ISERROR(VLOOKUP(B53,Deflatores!G$42:H$64,2,FALSE))),VLOOKUP(B53,Deflatores!G$42:H$64,2,FALSE),IF(OR(ISBLANK(C53),ISBLANK(B53)),"",VLOOKUP(C53,Deflatores!G$4:H$38,2,FALSE)*H53+VLOOKUP(C53,Deflatores!G$4:I$38,3,FALSE)))</f>
        <v>4</v>
      </c>
      <c r="M53" s="101"/>
      <c r="N53" s="101"/>
      <c r="O53" s="101"/>
    </row>
    <row r="54" spans="1:15" x14ac:dyDescent="0.25">
      <c r="A54" s="106" t="s">
        <v>75</v>
      </c>
      <c r="B54" s="107" t="s">
        <v>50</v>
      </c>
      <c r="C54" s="107" t="s">
        <v>42</v>
      </c>
      <c r="D54" s="4">
        <v>9</v>
      </c>
      <c r="E54" s="4">
        <v>3</v>
      </c>
      <c r="F54" s="101" t="str">
        <f t="shared" si="0"/>
        <v>Média</v>
      </c>
      <c r="G54" s="101" t="str">
        <f t="shared" si="1"/>
        <v>CEA</v>
      </c>
      <c r="H54" s="4">
        <f t="shared" si="2"/>
        <v>4</v>
      </c>
      <c r="I54" s="100" t="str">
        <f t="shared" si="3"/>
        <v>A</v>
      </c>
      <c r="J54" s="4" t="str">
        <f t="shared" si="4"/>
        <v>CEI</v>
      </c>
      <c r="K54" s="101">
        <f t="shared" si="5"/>
        <v>4</v>
      </c>
      <c r="L54" s="101">
        <f>IF(NOT(ISERROR(VLOOKUP(B54,Deflatores!G$42:H$64,2,FALSE))),VLOOKUP(B54,Deflatores!G$42:H$64,2,FALSE),IF(OR(ISBLANK(C54),ISBLANK(B54)),"",VLOOKUP(C54,Deflatores!G$4:H$38,2,FALSE)*H54+VLOOKUP(C54,Deflatores!G$4:I$38,3,FALSE)))</f>
        <v>4</v>
      </c>
      <c r="M54" s="101"/>
      <c r="N54" s="101"/>
      <c r="O54" s="101"/>
    </row>
    <row r="55" spans="1:15" x14ac:dyDescent="0.25">
      <c r="A55" s="106" t="s">
        <v>76</v>
      </c>
      <c r="B55" s="107" t="s">
        <v>47</v>
      </c>
      <c r="C55" s="107" t="s">
        <v>42</v>
      </c>
      <c r="D55" s="4">
        <v>3</v>
      </c>
      <c r="E55" s="4">
        <v>2</v>
      </c>
      <c r="F55" s="101" t="str">
        <f t="shared" si="0"/>
        <v>Baixa</v>
      </c>
      <c r="G55" s="101" t="str">
        <f t="shared" si="1"/>
        <v>EEL</v>
      </c>
      <c r="H55" s="4">
        <f t="shared" si="2"/>
        <v>3</v>
      </c>
      <c r="I55" s="100" t="str">
        <f t="shared" si="3"/>
        <v>L</v>
      </c>
      <c r="J55" s="4" t="str">
        <f t="shared" si="4"/>
        <v>EEI</v>
      </c>
      <c r="K55" s="101">
        <f t="shared" si="5"/>
        <v>3</v>
      </c>
      <c r="L55" s="101">
        <f>IF(NOT(ISERROR(VLOOKUP(B55,Deflatores!G$42:H$64,2,FALSE))),VLOOKUP(B55,Deflatores!G$42:H$64,2,FALSE),IF(OR(ISBLANK(C55),ISBLANK(B55)),"",VLOOKUP(C55,Deflatores!G$4:H$38,2,FALSE)*H55+VLOOKUP(C55,Deflatores!G$4:I$38,3,FALSE)))</f>
        <v>3</v>
      </c>
      <c r="M55" s="101"/>
      <c r="N55" s="101"/>
      <c r="O55" s="101"/>
    </row>
    <row r="56" spans="1:15" x14ac:dyDescent="0.25">
      <c r="A56" s="106" t="s">
        <v>77</v>
      </c>
      <c r="B56" s="107" t="s">
        <v>50</v>
      </c>
      <c r="C56" s="107" t="s">
        <v>42</v>
      </c>
      <c r="D56" s="4">
        <v>13</v>
      </c>
      <c r="E56" s="4">
        <v>3</v>
      </c>
      <c r="F56" s="101" t="str">
        <f t="shared" si="0"/>
        <v>Média</v>
      </c>
      <c r="G56" s="101" t="str">
        <f t="shared" si="1"/>
        <v>CEA</v>
      </c>
      <c r="H56" s="4">
        <f t="shared" si="2"/>
        <v>4</v>
      </c>
      <c r="I56" s="100" t="str">
        <f t="shared" si="3"/>
        <v>A</v>
      </c>
      <c r="J56" s="4" t="str">
        <f t="shared" si="4"/>
        <v>CEI</v>
      </c>
      <c r="K56" s="101">
        <f t="shared" si="5"/>
        <v>4</v>
      </c>
      <c r="L56" s="101">
        <f>IF(NOT(ISERROR(VLOOKUP(B56,Deflatores!G$42:H$64,2,FALSE))),VLOOKUP(B56,Deflatores!G$42:H$64,2,FALSE),IF(OR(ISBLANK(C56),ISBLANK(B56)),"",VLOOKUP(C56,Deflatores!G$4:H$38,2,FALSE)*H56+VLOOKUP(C56,Deflatores!G$4:I$38,3,FALSE)))</f>
        <v>4</v>
      </c>
      <c r="M56" s="101"/>
      <c r="N56" s="101"/>
      <c r="O56" s="101"/>
    </row>
    <row r="57" spans="1:15" x14ac:dyDescent="0.25">
      <c r="A57" s="106"/>
      <c r="B57" s="107"/>
      <c r="C57" s="107"/>
      <c r="D57" s="4"/>
      <c r="E57" s="4"/>
      <c r="F57" s="101" t="str">
        <f t="shared" si="0"/>
        <v/>
      </c>
      <c r="G57" s="101" t="str">
        <f t="shared" si="1"/>
        <v/>
      </c>
      <c r="H57" s="4" t="str">
        <f t="shared" si="2"/>
        <v/>
      </c>
      <c r="I57" s="100" t="str">
        <f t="shared" si="3"/>
        <v/>
      </c>
      <c r="J57" s="4" t="str">
        <f t="shared" si="4"/>
        <v/>
      </c>
      <c r="K57" s="101" t="str">
        <f t="shared" si="5"/>
        <v/>
      </c>
      <c r="L57" s="101" t="str">
        <f>IF(NOT(ISERROR(VLOOKUP(B57,Deflatores!G$42:H$64,2,FALSE))),VLOOKUP(B57,Deflatores!G$42:H$64,2,FALSE),IF(OR(ISBLANK(C57),ISBLANK(B57)),"",VLOOKUP(C57,Deflatores!G$4:H$38,2,FALSE)*H57+VLOOKUP(C57,Deflatores!G$4:I$38,3,FALSE)))</f>
        <v/>
      </c>
      <c r="M57" s="101"/>
      <c r="N57" s="101"/>
      <c r="O57" s="101"/>
    </row>
    <row r="58" spans="1:15" x14ac:dyDescent="0.25">
      <c r="A58" s="108" t="s">
        <v>78</v>
      </c>
      <c r="B58" s="107"/>
      <c r="C58" s="107"/>
      <c r="D58" s="4"/>
      <c r="E58" s="4"/>
      <c r="F58" s="101" t="str">
        <f t="shared" si="0"/>
        <v/>
      </c>
      <c r="G58" s="101" t="str">
        <f t="shared" si="1"/>
        <v/>
      </c>
      <c r="H58" s="4" t="str">
        <f t="shared" si="2"/>
        <v/>
      </c>
      <c r="I58" s="100" t="str">
        <f t="shared" si="3"/>
        <v/>
      </c>
      <c r="J58" s="4" t="str">
        <f t="shared" si="4"/>
        <v/>
      </c>
      <c r="K58" s="101" t="str">
        <f t="shared" si="5"/>
        <v/>
      </c>
      <c r="L58" s="101" t="str">
        <f>IF(NOT(ISERROR(VLOOKUP(B58,Deflatores!G$42:H$64,2,FALSE))),VLOOKUP(B58,Deflatores!G$42:H$64,2,FALSE),IF(OR(ISBLANK(C58),ISBLANK(B58)),"",VLOOKUP(C58,Deflatores!G$4:H$38,2,FALSE)*H58+VLOOKUP(C58,Deflatores!G$4:I$38,3,FALSE)))</f>
        <v/>
      </c>
      <c r="M58" s="101"/>
      <c r="N58" s="101"/>
      <c r="O58" s="101"/>
    </row>
    <row r="59" spans="1:15" ht="12" customHeight="1" x14ac:dyDescent="0.25">
      <c r="A59" s="106" t="s">
        <v>249</v>
      </c>
      <c r="B59" s="107" t="s">
        <v>50</v>
      </c>
      <c r="C59" s="107" t="s">
        <v>42</v>
      </c>
      <c r="D59" s="4">
        <v>11</v>
      </c>
      <c r="E59" s="4">
        <v>4</v>
      </c>
      <c r="F59" s="101" t="str">
        <f t="shared" si="0"/>
        <v>Alta</v>
      </c>
      <c r="G59" s="101" t="str">
        <f t="shared" si="1"/>
        <v>CEH</v>
      </c>
      <c r="H59" s="4">
        <f t="shared" si="2"/>
        <v>6</v>
      </c>
      <c r="I59" s="100" t="str">
        <f t="shared" si="3"/>
        <v>H</v>
      </c>
      <c r="J59" s="4" t="str">
        <f t="shared" si="4"/>
        <v>CEI</v>
      </c>
      <c r="K59" s="101">
        <f t="shared" si="5"/>
        <v>6</v>
      </c>
      <c r="L59" s="101">
        <f>IF(NOT(ISERROR(VLOOKUP(B59,Deflatores!G$42:H$64,2,FALSE))),VLOOKUP(B59,Deflatores!G$42:H$64,2,FALSE),IF(OR(ISBLANK(C59),ISBLANK(B59)),"",VLOOKUP(C59,Deflatores!G$4:H$38,2,FALSE)*H59+VLOOKUP(C59,Deflatores!G$4:I$38,3,FALSE)))</f>
        <v>6</v>
      </c>
      <c r="M59" s="101"/>
      <c r="N59" s="101"/>
      <c r="O59" s="101"/>
    </row>
    <row r="60" spans="1:15" ht="12" customHeight="1" x14ac:dyDescent="0.25">
      <c r="A60" s="106"/>
      <c r="B60" s="107"/>
      <c r="C60" s="107"/>
      <c r="D60" s="4"/>
      <c r="E60" s="4"/>
      <c r="F60" s="101" t="str">
        <f t="shared" ref="F60:F104" si="90">IF(ISBLANK(B60),"",IF(I60="L","Baixa",IF(I60="A","Média",IF(I60="","","Alta"))))</f>
        <v/>
      </c>
      <c r="G60" s="101" t="str">
        <f t="shared" ref="G60:G104" si="91">CONCATENATE(B60,I60)</f>
        <v/>
      </c>
      <c r="H60" s="4" t="str">
        <f t="shared" ref="H60:H104" si="92">IF(ISBLANK(B60),"",IF(B60="ALI",IF(I60="L",7,IF(I60="A",10,15)),IF(B60="AIE",IF(I60="L",5,IF(I60="A",7,10)),IF(B60="SE",IF(I60="L",4,IF(I60="A",5,7)),IF(OR(B60="EE",B60="CE"),IF(I60="L",3,IF(I60="A",4,6)),0)))))</f>
        <v/>
      </c>
      <c r="I60" s="100" t="str">
        <f t="shared" ref="I60:I104" si="93">IF(OR(ISBLANK(D60),ISBLANK(E60)),IF(OR(B60="ALI",B60="AIE"),"L",IF(OR(B60="EE",B60="SE",B60="CE"),"A","")),IF(B60="EE",IF(E60&gt;=3,IF(D60&gt;=5,"H","A"),IF(E60&gt;=2,IF(D60&gt;=16,"H",IF(D60&lt;=4,"L","A")),IF(D60&lt;=15,"L","A"))),IF(OR(B60="SE",B60="CE"),IF(E60&gt;=4,IF(D60&gt;=6,"H","A"),IF(E60&gt;=2,IF(D60&gt;=20,"H",IF(D60&lt;=5,"L","A")),IF(D60&lt;=19,"L","A"))),IF(OR(B60="ALI",B60="AIE"),IF(E60&gt;=6,IF(D60&gt;=20,"H","A"),IF(E60&gt;=2,IF(D60&gt;=51,"H",IF(D60&lt;=19,"L","A")),IF(D60&lt;=50,"L","A"))),""))))</f>
        <v/>
      </c>
      <c r="J60" s="4" t="str">
        <f t="shared" ref="J60:J104" si="94">CONCATENATE(B60,C60)</f>
        <v/>
      </c>
      <c r="K60" s="101" t="str">
        <f t="shared" ref="K60:K104" si="95">IF(OR(H60="",H60=0),L60,H60)</f>
        <v/>
      </c>
      <c r="L60" s="101" t="str">
        <f>IF(NOT(ISERROR(VLOOKUP(B60,Deflatores!G$42:H$64,2,FALSE))),VLOOKUP(B60,Deflatores!G$42:H$64,2,FALSE),IF(OR(ISBLANK(C60),ISBLANK(B60)),"",VLOOKUP(C60,Deflatores!G$4:H$38,2,FALSE)*H60+VLOOKUP(C60,Deflatores!G$4:I$38,3,FALSE)))</f>
        <v/>
      </c>
      <c r="M60" s="101"/>
      <c r="N60" s="101"/>
      <c r="O60" s="101"/>
    </row>
    <row r="61" spans="1:15" ht="12" customHeight="1" x14ac:dyDescent="0.25">
      <c r="A61" s="108" t="s">
        <v>79</v>
      </c>
      <c r="B61" s="107"/>
      <c r="C61" s="107"/>
      <c r="D61" s="4"/>
      <c r="E61" s="4"/>
      <c r="F61" s="101" t="str">
        <f t="shared" si="90"/>
        <v/>
      </c>
      <c r="G61" s="101" t="str">
        <f t="shared" si="91"/>
        <v/>
      </c>
      <c r="H61" s="4" t="str">
        <f t="shared" si="92"/>
        <v/>
      </c>
      <c r="I61" s="100" t="str">
        <f t="shared" si="93"/>
        <v/>
      </c>
      <c r="J61" s="4" t="str">
        <f t="shared" si="94"/>
        <v/>
      </c>
      <c r="K61" s="101" t="str">
        <f t="shared" si="95"/>
        <v/>
      </c>
      <c r="L61" s="101" t="str">
        <f>IF(NOT(ISERROR(VLOOKUP(B61,Deflatores!G$42:H$64,2,FALSE))),VLOOKUP(B61,Deflatores!G$42:H$64,2,FALSE),IF(OR(ISBLANK(C61),ISBLANK(B61)),"",VLOOKUP(C61,Deflatores!G$4:H$38,2,FALSE)*H61+VLOOKUP(C61,Deflatores!G$4:I$38,3,FALSE)))</f>
        <v/>
      </c>
      <c r="M61" s="101"/>
      <c r="N61" s="101"/>
      <c r="O61" s="101"/>
    </row>
    <row r="62" spans="1:15" ht="12" customHeight="1" x14ac:dyDescent="0.25">
      <c r="A62" s="106" t="s">
        <v>282</v>
      </c>
      <c r="B62" s="107" t="s">
        <v>53</v>
      </c>
      <c r="C62" s="107" t="s">
        <v>42</v>
      </c>
      <c r="D62" s="4">
        <v>4</v>
      </c>
      <c r="E62" s="4">
        <v>1</v>
      </c>
      <c r="F62" s="101" t="str">
        <f t="shared" si="90"/>
        <v>Baixa</v>
      </c>
      <c r="G62" s="101" t="str">
        <f t="shared" si="91"/>
        <v>AIEL</v>
      </c>
      <c r="H62" s="4">
        <f t="shared" si="92"/>
        <v>5</v>
      </c>
      <c r="I62" s="100" t="str">
        <f t="shared" si="93"/>
        <v>L</v>
      </c>
      <c r="J62" s="4" t="str">
        <f t="shared" si="94"/>
        <v>AIEI</v>
      </c>
      <c r="K62" s="101">
        <f t="shared" si="95"/>
        <v>5</v>
      </c>
      <c r="L62" s="101">
        <f>IF(NOT(ISERROR(VLOOKUP(B62,Deflatores!G$42:H$64,2,FALSE))),VLOOKUP(B62,Deflatores!G$42:H$64,2,FALSE),IF(OR(ISBLANK(C62),ISBLANK(B62)),"",VLOOKUP(C62,Deflatores!G$4:H$38,2,FALSE)*H62+VLOOKUP(C62,Deflatores!G$4:I$38,3,FALSE)))</f>
        <v>5</v>
      </c>
      <c r="M62" s="101"/>
      <c r="N62" s="101"/>
      <c r="O62" s="101"/>
    </row>
    <row r="63" spans="1:15" ht="12" customHeight="1" x14ac:dyDescent="0.25">
      <c r="A63" s="106" t="s">
        <v>80</v>
      </c>
      <c r="B63" s="107" t="s">
        <v>41</v>
      </c>
      <c r="C63" s="107" t="s">
        <v>42</v>
      </c>
      <c r="D63" s="4">
        <v>14</v>
      </c>
      <c r="E63" s="4">
        <v>3</v>
      </c>
      <c r="F63" s="101" t="str">
        <f t="shared" si="90"/>
        <v>Baixa</v>
      </c>
      <c r="G63" s="101" t="str">
        <f t="shared" si="91"/>
        <v>ALIL</v>
      </c>
      <c r="H63" s="4">
        <f t="shared" si="92"/>
        <v>7</v>
      </c>
      <c r="I63" s="100" t="str">
        <f t="shared" si="93"/>
        <v>L</v>
      </c>
      <c r="J63" s="4" t="str">
        <f t="shared" si="94"/>
        <v>ALII</v>
      </c>
      <c r="K63" s="101">
        <f t="shared" si="95"/>
        <v>7</v>
      </c>
      <c r="L63" s="101">
        <f>IF(NOT(ISERROR(VLOOKUP(B63,Deflatores!G$42:H$64,2,FALSE))),VLOOKUP(B63,Deflatores!G$42:H$64,2,FALSE),IF(OR(ISBLANK(C63),ISBLANK(B63)),"",VLOOKUP(C63,Deflatores!G$4:H$38,2,FALSE)*H63+VLOOKUP(C63,Deflatores!G$4:I$38,3,FALSE)))</f>
        <v>7</v>
      </c>
      <c r="M63" s="101"/>
      <c r="N63" s="101"/>
      <c r="O63" s="101"/>
    </row>
    <row r="64" spans="1:15" ht="12" customHeight="1" x14ac:dyDescent="0.25">
      <c r="A64" s="106" t="s">
        <v>81</v>
      </c>
      <c r="B64" s="107" t="s">
        <v>50</v>
      </c>
      <c r="C64" s="107" t="s">
        <v>42</v>
      </c>
      <c r="D64" s="4">
        <v>10</v>
      </c>
      <c r="E64" s="4">
        <v>4</v>
      </c>
      <c r="F64" s="101" t="str">
        <f t="shared" si="90"/>
        <v>Alta</v>
      </c>
      <c r="G64" s="101" t="str">
        <f t="shared" si="91"/>
        <v>CEH</v>
      </c>
      <c r="H64" s="4">
        <f t="shared" si="92"/>
        <v>6</v>
      </c>
      <c r="I64" s="100" t="str">
        <f t="shared" si="93"/>
        <v>H</v>
      </c>
      <c r="J64" s="4" t="str">
        <f t="shared" si="94"/>
        <v>CEI</v>
      </c>
      <c r="K64" s="101">
        <f t="shared" si="95"/>
        <v>6</v>
      </c>
      <c r="L64" s="101">
        <f>IF(NOT(ISERROR(VLOOKUP(B64,Deflatores!G$42:H$64,2,FALSE))),VLOOKUP(B64,Deflatores!G$42:H$64,2,FALSE),IF(OR(ISBLANK(C64),ISBLANK(B64)),"",VLOOKUP(C64,Deflatores!G$4:H$38,2,FALSE)*H64+VLOOKUP(C64,Deflatores!G$4:I$38,3,FALSE)))</f>
        <v>6</v>
      </c>
      <c r="M64" s="101"/>
      <c r="N64" s="101"/>
      <c r="O64" s="101"/>
    </row>
    <row r="65" spans="1:15" ht="12" customHeight="1" x14ac:dyDescent="0.25">
      <c r="A65" s="106" t="s">
        <v>275</v>
      </c>
      <c r="B65" s="107" t="s">
        <v>50</v>
      </c>
      <c r="C65" s="107" t="s">
        <v>42</v>
      </c>
      <c r="D65" s="4">
        <v>3</v>
      </c>
      <c r="E65" s="4">
        <v>1</v>
      </c>
      <c r="F65" s="101" t="str">
        <f t="shared" ref="F65" si="96">IF(ISBLANK(B65),"",IF(I65="L","Baixa",IF(I65="A","Média",IF(I65="","","Alta"))))</f>
        <v>Baixa</v>
      </c>
      <c r="G65" s="101" t="str">
        <f t="shared" ref="G65" si="97">CONCATENATE(B65,I65)</f>
        <v>CEL</v>
      </c>
      <c r="H65" s="4">
        <f t="shared" ref="H65" si="98">IF(ISBLANK(B65),"",IF(B65="ALI",IF(I65="L",7,IF(I65="A",10,15)),IF(B65="AIE",IF(I65="L",5,IF(I65="A",7,10)),IF(B65="SE",IF(I65="L",4,IF(I65="A",5,7)),IF(OR(B65="EE",B65="CE"),IF(I65="L",3,IF(I65="A",4,6)),0)))))</f>
        <v>3</v>
      </c>
      <c r="I65" s="100" t="str">
        <f t="shared" ref="I65" si="99">IF(OR(ISBLANK(D65),ISBLANK(E65)),IF(OR(B65="ALI",B65="AIE"),"L",IF(OR(B65="EE",B65="SE",B65="CE"),"A","")),IF(B65="EE",IF(E65&gt;=3,IF(D65&gt;=5,"H","A"),IF(E65&gt;=2,IF(D65&gt;=16,"H",IF(D65&lt;=4,"L","A")),IF(D65&lt;=15,"L","A"))),IF(OR(B65="SE",B65="CE"),IF(E65&gt;=4,IF(D65&gt;=6,"H","A"),IF(E65&gt;=2,IF(D65&gt;=20,"H",IF(D65&lt;=5,"L","A")),IF(D65&lt;=19,"L","A"))),IF(OR(B65="ALI",B65="AIE"),IF(E65&gt;=6,IF(D65&gt;=20,"H","A"),IF(E65&gt;=2,IF(D65&gt;=51,"H",IF(D65&lt;=19,"L","A")),IF(D65&lt;=50,"L","A"))),""))))</f>
        <v>L</v>
      </c>
      <c r="J65" s="4" t="str">
        <f t="shared" ref="J65" si="100">CONCATENATE(B65,C65)</f>
        <v>CEI</v>
      </c>
      <c r="K65" s="101">
        <f t="shared" ref="K65" si="101">IF(OR(H65="",H65=0),L65,H65)</f>
        <v>3</v>
      </c>
      <c r="L65" s="101">
        <f>IF(NOT(ISERROR(VLOOKUP(B65,Deflatores!G$42:H$64,2,FALSE))),VLOOKUP(B65,Deflatores!G$42:H$64,2,FALSE),IF(OR(ISBLANK(C65),ISBLANK(B65)),"",VLOOKUP(C65,Deflatores!G$4:H$38,2,FALSE)*H65+VLOOKUP(C65,Deflatores!G$4:I$38,3,FALSE)))</f>
        <v>3</v>
      </c>
      <c r="M65" s="101"/>
      <c r="N65" s="101"/>
      <c r="O65" s="101"/>
    </row>
    <row r="66" spans="1:15" ht="12" customHeight="1" x14ac:dyDescent="0.25">
      <c r="A66" s="106" t="s">
        <v>82</v>
      </c>
      <c r="B66" s="107" t="s">
        <v>47</v>
      </c>
      <c r="C66" s="107" t="s">
        <v>42</v>
      </c>
      <c r="D66" s="4">
        <v>16</v>
      </c>
      <c r="E66" s="4">
        <v>5</v>
      </c>
      <c r="F66" s="101" t="str">
        <f t="shared" si="90"/>
        <v>Alta</v>
      </c>
      <c r="G66" s="101" t="str">
        <f t="shared" si="91"/>
        <v>EEH</v>
      </c>
      <c r="H66" s="4">
        <f t="shared" si="92"/>
        <v>6</v>
      </c>
      <c r="I66" s="100" t="str">
        <f t="shared" si="93"/>
        <v>H</v>
      </c>
      <c r="J66" s="4" t="str">
        <f t="shared" si="94"/>
        <v>EEI</v>
      </c>
      <c r="K66" s="101">
        <f t="shared" si="95"/>
        <v>6</v>
      </c>
      <c r="L66" s="101">
        <f>IF(NOT(ISERROR(VLOOKUP(B66,Deflatores!G$42:H$64,2,FALSE))),VLOOKUP(B66,Deflatores!G$42:H$64,2,FALSE),IF(OR(ISBLANK(C66),ISBLANK(B66)),"",VLOOKUP(C66,Deflatores!G$4:H$38,2,FALSE)*H66+VLOOKUP(C66,Deflatores!G$4:I$38,3,FALSE)))</f>
        <v>6</v>
      </c>
      <c r="M66" s="101"/>
      <c r="N66" s="101"/>
      <c r="O66" s="101"/>
    </row>
    <row r="67" spans="1:15" x14ac:dyDescent="0.25">
      <c r="A67" s="109" t="s">
        <v>276</v>
      </c>
      <c r="B67" s="110" t="s">
        <v>50</v>
      </c>
      <c r="C67" s="107" t="s">
        <v>42</v>
      </c>
      <c r="D67" s="4">
        <v>3</v>
      </c>
      <c r="E67" s="4">
        <v>1</v>
      </c>
      <c r="F67" s="101" t="str">
        <f t="shared" si="90"/>
        <v>Baixa</v>
      </c>
      <c r="G67" s="101" t="str">
        <f t="shared" si="91"/>
        <v>CEL</v>
      </c>
      <c r="H67" s="4">
        <f t="shared" si="92"/>
        <v>3</v>
      </c>
      <c r="I67" s="100" t="str">
        <f t="shared" si="93"/>
        <v>L</v>
      </c>
      <c r="J67" s="4" t="str">
        <f t="shared" si="94"/>
        <v>CEI</v>
      </c>
      <c r="K67" s="101">
        <f t="shared" si="95"/>
        <v>3</v>
      </c>
      <c r="L67" s="101">
        <f>IF(NOT(ISERROR(VLOOKUP(B67,Deflatores!G$42:H$64,2,FALSE))),VLOOKUP(B67,Deflatores!G$42:H$64,2,FALSE),IF(OR(ISBLANK(C67),ISBLANK(B67)),"",VLOOKUP(C67,Deflatores!G$4:H$38,2,FALSE)*H67+VLOOKUP(C67,Deflatores!G$4:I$38,3,FALSE)))</f>
        <v>3</v>
      </c>
      <c r="M67" s="101"/>
      <c r="N67" s="101"/>
      <c r="O67" s="101"/>
    </row>
    <row r="68" spans="1:15" x14ac:dyDescent="0.25">
      <c r="A68" s="109" t="s">
        <v>277</v>
      </c>
      <c r="B68" s="110" t="s">
        <v>50</v>
      </c>
      <c r="C68" s="107" t="s">
        <v>42</v>
      </c>
      <c r="D68" s="4">
        <v>3</v>
      </c>
      <c r="E68" s="4">
        <v>1</v>
      </c>
      <c r="F68" s="101" t="str">
        <f t="shared" ref="F68" si="102">IF(ISBLANK(B68),"",IF(I68="L","Baixa",IF(I68="A","Média",IF(I68="","","Alta"))))</f>
        <v>Baixa</v>
      </c>
      <c r="G68" s="101" t="str">
        <f t="shared" ref="G68" si="103">CONCATENATE(B68,I68)</f>
        <v>CEL</v>
      </c>
      <c r="H68" s="4">
        <f t="shared" ref="H68" si="104">IF(ISBLANK(B68),"",IF(B68="ALI",IF(I68="L",7,IF(I68="A",10,15)),IF(B68="AIE",IF(I68="L",5,IF(I68="A",7,10)),IF(B68="SE",IF(I68="L",4,IF(I68="A",5,7)),IF(OR(B68="EE",B68="CE"),IF(I68="L",3,IF(I68="A",4,6)),0)))))</f>
        <v>3</v>
      </c>
      <c r="I68" s="100" t="str">
        <f t="shared" ref="I68" si="105">IF(OR(ISBLANK(D68),ISBLANK(E68)),IF(OR(B68="ALI",B68="AIE"),"L",IF(OR(B68="EE",B68="SE",B68="CE"),"A","")),IF(B68="EE",IF(E68&gt;=3,IF(D68&gt;=5,"H","A"),IF(E68&gt;=2,IF(D68&gt;=16,"H",IF(D68&lt;=4,"L","A")),IF(D68&lt;=15,"L","A"))),IF(OR(B68="SE",B68="CE"),IF(E68&gt;=4,IF(D68&gt;=6,"H","A"),IF(E68&gt;=2,IF(D68&gt;=20,"H",IF(D68&lt;=5,"L","A")),IF(D68&lt;=19,"L","A"))),IF(OR(B68="ALI",B68="AIE"),IF(E68&gt;=6,IF(D68&gt;=20,"H","A"),IF(E68&gt;=2,IF(D68&gt;=51,"H",IF(D68&lt;=19,"L","A")),IF(D68&lt;=50,"L","A"))),""))))</f>
        <v>L</v>
      </c>
      <c r="J68" s="4" t="str">
        <f t="shared" ref="J68" si="106">CONCATENATE(B68,C68)</f>
        <v>CEI</v>
      </c>
      <c r="K68" s="101">
        <f t="shared" ref="K68" si="107">IF(OR(H68="",H68=0),L68,H68)</f>
        <v>3</v>
      </c>
      <c r="L68" s="101">
        <f>IF(NOT(ISERROR(VLOOKUP(B68,Deflatores!G$42:H$64,2,FALSE))),VLOOKUP(B68,Deflatores!G$42:H$64,2,FALSE),IF(OR(ISBLANK(C68),ISBLANK(B68)),"",VLOOKUP(C68,Deflatores!G$4:H$38,2,FALSE)*H68+VLOOKUP(C68,Deflatores!G$4:I$38,3,FALSE)))</f>
        <v>3</v>
      </c>
      <c r="M68" s="101"/>
      <c r="N68" s="101"/>
      <c r="O68" s="101"/>
    </row>
    <row r="69" spans="1:15" x14ac:dyDescent="0.25">
      <c r="A69" s="109" t="s">
        <v>292</v>
      </c>
      <c r="B69" s="110" t="s">
        <v>50</v>
      </c>
      <c r="C69" s="107" t="s">
        <v>42</v>
      </c>
      <c r="D69" s="4">
        <v>3</v>
      </c>
      <c r="E69" s="4">
        <v>1</v>
      </c>
      <c r="F69" s="101" t="str">
        <f t="shared" ref="F69" si="108">IF(ISBLANK(B69),"",IF(I69="L","Baixa",IF(I69="A","Média",IF(I69="","","Alta"))))</f>
        <v>Baixa</v>
      </c>
      <c r="G69" s="101" t="str">
        <f t="shared" ref="G69" si="109">CONCATENATE(B69,I69)</f>
        <v>CEL</v>
      </c>
      <c r="H69" s="4">
        <f t="shared" ref="H69" si="110">IF(ISBLANK(B69),"",IF(B69="ALI",IF(I69="L",7,IF(I69="A",10,15)),IF(B69="AIE",IF(I69="L",5,IF(I69="A",7,10)),IF(B69="SE",IF(I69="L",4,IF(I69="A",5,7)),IF(OR(B69="EE",B69="CE"),IF(I69="L",3,IF(I69="A",4,6)),0)))))</f>
        <v>3</v>
      </c>
      <c r="I69" s="100" t="str">
        <f t="shared" ref="I69" si="111">IF(OR(ISBLANK(D69),ISBLANK(E69)),IF(OR(B69="ALI",B69="AIE"),"L",IF(OR(B69="EE",B69="SE",B69="CE"),"A","")),IF(B69="EE",IF(E69&gt;=3,IF(D69&gt;=5,"H","A"),IF(E69&gt;=2,IF(D69&gt;=16,"H",IF(D69&lt;=4,"L","A")),IF(D69&lt;=15,"L","A"))),IF(OR(B69="SE",B69="CE"),IF(E69&gt;=4,IF(D69&gt;=6,"H","A"),IF(E69&gt;=2,IF(D69&gt;=20,"H",IF(D69&lt;=5,"L","A")),IF(D69&lt;=19,"L","A"))),IF(OR(B69="ALI",B69="AIE"),IF(E69&gt;=6,IF(D69&gt;=20,"H","A"),IF(E69&gt;=2,IF(D69&gt;=51,"H",IF(D69&lt;=19,"L","A")),IF(D69&lt;=50,"L","A"))),""))))</f>
        <v>L</v>
      </c>
      <c r="J69" s="4" t="str">
        <f t="shared" ref="J69" si="112">CONCATENATE(B69,C69)</f>
        <v>CEI</v>
      </c>
      <c r="K69" s="101">
        <f t="shared" ref="K69" si="113">IF(OR(H69="",H69=0),L69,H69)</f>
        <v>3</v>
      </c>
      <c r="L69" s="101">
        <f>IF(NOT(ISERROR(VLOOKUP(B69,Deflatores!G$42:H$64,2,FALSE))),VLOOKUP(B69,Deflatores!G$42:H$64,2,FALSE),IF(OR(ISBLANK(C69),ISBLANK(B69)),"",VLOOKUP(C69,Deflatores!G$4:H$38,2,FALSE)*H69+VLOOKUP(C69,Deflatores!G$4:I$38,3,FALSE)))</f>
        <v>3</v>
      </c>
      <c r="M69" s="101"/>
      <c r="N69" s="101"/>
      <c r="O69" s="111"/>
    </row>
    <row r="70" spans="1:15" ht="12" customHeight="1" x14ac:dyDescent="0.25">
      <c r="A70" s="106" t="s">
        <v>83</v>
      </c>
      <c r="B70" s="107" t="s">
        <v>47</v>
      </c>
      <c r="C70" s="107" t="s">
        <v>42</v>
      </c>
      <c r="D70" s="4">
        <v>10</v>
      </c>
      <c r="E70" s="4">
        <v>4</v>
      </c>
      <c r="F70" s="101" t="str">
        <f t="shared" si="90"/>
        <v>Alta</v>
      </c>
      <c r="G70" s="101" t="str">
        <f t="shared" si="91"/>
        <v>EEH</v>
      </c>
      <c r="H70" s="4">
        <f t="shared" si="92"/>
        <v>6</v>
      </c>
      <c r="I70" s="100" t="str">
        <f t="shared" si="93"/>
        <v>H</v>
      </c>
      <c r="J70" s="4" t="str">
        <f t="shared" si="94"/>
        <v>EEI</v>
      </c>
      <c r="K70" s="101">
        <f t="shared" si="95"/>
        <v>6</v>
      </c>
      <c r="L70" s="101">
        <f>IF(NOT(ISERROR(VLOOKUP(B70,Deflatores!G$42:H$64,2,FALSE))),VLOOKUP(B70,Deflatores!G$42:H$64,2,FALSE),IF(OR(ISBLANK(C70),ISBLANK(B70)),"",VLOOKUP(C70,Deflatores!G$4:H$38,2,FALSE)*H70+VLOOKUP(C70,Deflatores!G$4:I$38,3,FALSE)))</f>
        <v>6</v>
      </c>
      <c r="M70" s="101"/>
      <c r="N70" s="101"/>
      <c r="O70" s="101"/>
    </row>
    <row r="71" spans="1:15" x14ac:dyDescent="0.25">
      <c r="A71" s="109" t="s">
        <v>274</v>
      </c>
      <c r="B71" s="107" t="s">
        <v>50</v>
      </c>
      <c r="C71" s="107" t="s">
        <v>42</v>
      </c>
      <c r="D71" s="4">
        <v>10</v>
      </c>
      <c r="E71" s="4">
        <v>3</v>
      </c>
      <c r="F71" s="101" t="str">
        <f t="shared" ref="F71" si="114">IF(ISBLANK(B71),"",IF(I71="L","Baixa",IF(I71="A","Média",IF(I71="","","Alta"))))</f>
        <v>Média</v>
      </c>
      <c r="G71" s="101" t="str">
        <f t="shared" ref="G71" si="115">CONCATENATE(B71,I71)</f>
        <v>CEA</v>
      </c>
      <c r="H71" s="4">
        <f t="shared" ref="H71" si="116">IF(ISBLANK(B71),"",IF(B71="ALI",IF(I71="L",7,IF(I71="A",10,15)),IF(B71="AIE",IF(I71="L",5,IF(I71="A",7,10)),IF(B71="SE",IF(I71="L",4,IF(I71="A",5,7)),IF(OR(B71="EE",B71="CE"),IF(I71="L",3,IF(I71="A",4,6)),0)))))</f>
        <v>4</v>
      </c>
      <c r="I71" s="100" t="str">
        <f t="shared" ref="I71" si="117">IF(OR(ISBLANK(D71),ISBLANK(E71)),IF(OR(B71="ALI",B71="AIE"),"L",IF(OR(B71="EE",B71="SE",B71="CE"),"A","")),IF(B71="EE",IF(E71&gt;=3,IF(D71&gt;=5,"H","A"),IF(E71&gt;=2,IF(D71&gt;=16,"H",IF(D71&lt;=4,"L","A")),IF(D71&lt;=15,"L","A"))),IF(OR(B71="SE",B71="CE"),IF(E71&gt;=4,IF(D71&gt;=6,"H","A"),IF(E71&gt;=2,IF(D71&gt;=20,"H",IF(D71&lt;=5,"L","A")),IF(D71&lt;=19,"L","A"))),IF(OR(B71="ALI",B71="AIE"),IF(E71&gt;=6,IF(D71&gt;=20,"H","A"),IF(E71&gt;=2,IF(D71&gt;=51,"H",IF(D71&lt;=19,"L","A")),IF(D71&lt;=50,"L","A"))),""))))</f>
        <v>A</v>
      </c>
      <c r="J71" s="4" t="str">
        <f t="shared" ref="J71" si="118">CONCATENATE(B71,C71)</f>
        <v>CEI</v>
      </c>
      <c r="K71" s="101">
        <f t="shared" ref="K71" si="119">IF(OR(H71="",H71=0),L71,H71)</f>
        <v>4</v>
      </c>
      <c r="L71" s="101">
        <f>IF(NOT(ISERROR(VLOOKUP(B71,Deflatores!G$42:H$64,2,FALSE))),VLOOKUP(B71,Deflatores!G$42:H$64,2,FALSE),IF(OR(ISBLANK(C71),ISBLANK(B71)),"",VLOOKUP(C71,Deflatores!G$4:H$38,2,FALSE)*H71+VLOOKUP(C71,Deflatores!G$4:I$38,3,FALSE)))</f>
        <v>4</v>
      </c>
      <c r="M71" s="101"/>
      <c r="N71" s="101"/>
      <c r="O71" s="114"/>
    </row>
    <row r="72" spans="1:15" ht="12" customHeight="1" x14ac:dyDescent="0.25">
      <c r="A72" s="106" t="s">
        <v>84</v>
      </c>
      <c r="B72" s="107" t="s">
        <v>50</v>
      </c>
      <c r="C72" s="107" t="s">
        <v>42</v>
      </c>
      <c r="D72" s="4">
        <v>12</v>
      </c>
      <c r="E72" s="4">
        <v>3</v>
      </c>
      <c r="F72" s="101" t="str">
        <f t="shared" si="90"/>
        <v>Média</v>
      </c>
      <c r="G72" s="101" t="str">
        <f t="shared" si="91"/>
        <v>CEA</v>
      </c>
      <c r="H72" s="4">
        <f t="shared" si="92"/>
        <v>4</v>
      </c>
      <c r="I72" s="100" t="str">
        <f t="shared" si="93"/>
        <v>A</v>
      </c>
      <c r="J72" s="4" t="str">
        <f t="shared" si="94"/>
        <v>CEI</v>
      </c>
      <c r="K72" s="101">
        <f t="shared" si="95"/>
        <v>4</v>
      </c>
      <c r="L72" s="101">
        <f>IF(NOT(ISERROR(VLOOKUP(B72,Deflatores!G$42:H$64,2,FALSE))),VLOOKUP(B72,Deflatores!G$42:H$64,2,FALSE),IF(OR(ISBLANK(C72),ISBLANK(B72)),"",VLOOKUP(C72,Deflatores!G$4:H$38,2,FALSE)*H72+VLOOKUP(C72,Deflatores!G$4:I$38,3,FALSE)))</f>
        <v>4</v>
      </c>
      <c r="M72" s="101"/>
      <c r="N72" s="101"/>
      <c r="O72" s="101"/>
    </row>
    <row r="73" spans="1:15" ht="12" customHeight="1" x14ac:dyDescent="0.25">
      <c r="A73" s="106" t="s">
        <v>85</v>
      </c>
      <c r="B73" s="107" t="s">
        <v>47</v>
      </c>
      <c r="C73" s="107" t="s">
        <v>42</v>
      </c>
      <c r="D73" s="4">
        <v>3</v>
      </c>
      <c r="E73" s="4">
        <v>2</v>
      </c>
      <c r="F73" s="101" t="str">
        <f t="shared" si="90"/>
        <v>Baixa</v>
      </c>
      <c r="G73" s="101" t="str">
        <f t="shared" si="91"/>
        <v>EEL</v>
      </c>
      <c r="H73" s="4">
        <f t="shared" si="92"/>
        <v>3</v>
      </c>
      <c r="I73" s="100" t="str">
        <f t="shared" si="93"/>
        <v>L</v>
      </c>
      <c r="J73" s="4" t="str">
        <f t="shared" si="94"/>
        <v>EEI</v>
      </c>
      <c r="K73" s="101">
        <f t="shared" si="95"/>
        <v>3</v>
      </c>
      <c r="L73" s="101">
        <f>IF(NOT(ISERROR(VLOOKUP(B73,Deflatores!G$42:H$64,2,FALSE))),VLOOKUP(B73,Deflatores!G$42:H$64,2,FALSE),IF(OR(ISBLANK(C73),ISBLANK(B73)),"",VLOOKUP(C73,Deflatores!G$4:H$38,2,FALSE)*H73+VLOOKUP(C73,Deflatores!G$4:I$38,3,FALSE)))</f>
        <v>3</v>
      </c>
      <c r="M73" s="101"/>
      <c r="N73" s="101"/>
      <c r="O73" s="101"/>
    </row>
    <row r="74" spans="1:15" ht="12" customHeight="1" x14ac:dyDescent="0.25">
      <c r="A74" s="106" t="s">
        <v>86</v>
      </c>
      <c r="B74" s="107" t="s">
        <v>50</v>
      </c>
      <c r="C74" s="107" t="s">
        <v>42</v>
      </c>
      <c r="D74" s="4">
        <v>12</v>
      </c>
      <c r="E74" s="4">
        <v>3</v>
      </c>
      <c r="F74" s="101" t="str">
        <f t="shared" si="90"/>
        <v>Média</v>
      </c>
      <c r="G74" s="101" t="str">
        <f t="shared" si="91"/>
        <v>CEA</v>
      </c>
      <c r="H74" s="4">
        <f t="shared" si="92"/>
        <v>4</v>
      </c>
      <c r="I74" s="100" t="str">
        <f t="shared" si="93"/>
        <v>A</v>
      </c>
      <c r="J74" s="4" t="str">
        <f t="shared" si="94"/>
        <v>CEI</v>
      </c>
      <c r="K74" s="101">
        <f t="shared" si="95"/>
        <v>4</v>
      </c>
      <c r="L74" s="101">
        <f>IF(NOT(ISERROR(VLOOKUP(B74,Deflatores!G$42:H$64,2,FALSE))),VLOOKUP(B74,Deflatores!G$42:H$64,2,FALSE),IF(OR(ISBLANK(C74),ISBLANK(B74)),"",VLOOKUP(C74,Deflatores!G$4:H$38,2,FALSE)*H74+VLOOKUP(C74,Deflatores!G$4:I$38,3,FALSE)))</f>
        <v>4</v>
      </c>
      <c r="M74" s="101"/>
      <c r="N74" s="101"/>
      <c r="O74" s="101"/>
    </row>
    <row r="75" spans="1:15" x14ac:dyDescent="0.25">
      <c r="A75" s="106" t="s">
        <v>87</v>
      </c>
      <c r="B75" s="107" t="s">
        <v>47</v>
      </c>
      <c r="C75" s="107" t="s">
        <v>42</v>
      </c>
      <c r="D75" s="4">
        <v>6</v>
      </c>
      <c r="E75" s="4">
        <v>2</v>
      </c>
      <c r="F75" s="101" t="str">
        <f t="shared" si="90"/>
        <v>Média</v>
      </c>
      <c r="G75" s="101" t="str">
        <f t="shared" si="91"/>
        <v>EEA</v>
      </c>
      <c r="H75" s="4">
        <f t="shared" si="92"/>
        <v>4</v>
      </c>
      <c r="I75" s="100" t="str">
        <f t="shared" si="93"/>
        <v>A</v>
      </c>
      <c r="J75" s="4" t="str">
        <f t="shared" si="94"/>
        <v>EEI</v>
      </c>
      <c r="K75" s="101">
        <f t="shared" si="95"/>
        <v>4</v>
      </c>
      <c r="L75" s="101">
        <f>IF(NOT(ISERROR(VLOOKUP(B75,Deflatores!G$42:H$64,2,FALSE))),VLOOKUP(B75,Deflatores!G$42:H$64,2,FALSE),IF(OR(ISBLANK(C75),ISBLANK(B75)),"",VLOOKUP(C75,Deflatores!G$4:H$38,2,FALSE)*H75+VLOOKUP(C75,Deflatores!G$4:I$38,3,FALSE)))</f>
        <v>4</v>
      </c>
      <c r="M75" s="101"/>
      <c r="N75" s="101"/>
      <c r="O75" s="101"/>
    </row>
    <row r="76" spans="1:15" x14ac:dyDescent="0.25">
      <c r="A76" s="106"/>
      <c r="B76" s="107"/>
      <c r="C76" s="107"/>
      <c r="D76" s="4"/>
      <c r="E76" s="4"/>
      <c r="F76" s="101"/>
      <c r="G76" s="101"/>
      <c r="H76" s="4"/>
      <c r="I76" s="100"/>
      <c r="J76" s="4"/>
      <c r="K76" s="101"/>
      <c r="L76" s="101"/>
      <c r="M76" s="101"/>
      <c r="N76" s="101"/>
      <c r="O76" s="101"/>
    </row>
    <row r="77" spans="1:15" x14ac:dyDescent="0.25">
      <c r="A77" s="108" t="s">
        <v>88</v>
      </c>
      <c r="B77" s="107"/>
      <c r="C77" s="107"/>
      <c r="D77" s="4"/>
      <c r="E77" s="4"/>
      <c r="F77" s="101" t="str">
        <f t="shared" si="90"/>
        <v/>
      </c>
      <c r="G77" s="101" t="str">
        <f t="shared" si="91"/>
        <v/>
      </c>
      <c r="H77" s="4" t="str">
        <f t="shared" si="92"/>
        <v/>
      </c>
      <c r="I77" s="100" t="str">
        <f t="shared" si="93"/>
        <v/>
      </c>
      <c r="J77" s="4" t="str">
        <f t="shared" si="94"/>
        <v/>
      </c>
      <c r="K77" s="101" t="str">
        <f t="shared" si="95"/>
        <v/>
      </c>
      <c r="L77" s="101" t="str">
        <f>IF(NOT(ISERROR(VLOOKUP(B77,Deflatores!G$42:H$64,2,FALSE))),VLOOKUP(B77,Deflatores!G$42:H$64,2,FALSE),IF(OR(ISBLANK(C77),ISBLANK(B77)),"",VLOOKUP(C77,Deflatores!G$4:H$38,2,FALSE)*H77+VLOOKUP(C77,Deflatores!G$4:I$38,3,FALSE)))</f>
        <v/>
      </c>
      <c r="M77" s="101"/>
      <c r="N77" s="101"/>
      <c r="O77" s="101"/>
    </row>
    <row r="78" spans="1:15" x14ac:dyDescent="0.25">
      <c r="A78" s="106" t="s">
        <v>289</v>
      </c>
      <c r="B78" s="107" t="s">
        <v>53</v>
      </c>
      <c r="C78" s="107" t="s">
        <v>42</v>
      </c>
      <c r="D78" s="4">
        <v>2</v>
      </c>
      <c r="E78" s="4">
        <v>1</v>
      </c>
      <c r="F78" s="101" t="str">
        <f t="shared" ref="F78" si="120">IF(ISBLANK(B78),"",IF(I78="L","Baixa",IF(I78="A","Média",IF(I78="","","Alta"))))</f>
        <v>Baixa</v>
      </c>
      <c r="G78" s="101" t="str">
        <f t="shared" ref="G78" si="121">CONCATENATE(B78,I78)</f>
        <v>AIEL</v>
      </c>
      <c r="H78" s="4">
        <f t="shared" ref="H78" si="122">IF(ISBLANK(B78),"",IF(B78="ALI",IF(I78="L",7,IF(I78="A",10,15)),IF(B78="AIE",IF(I78="L",5,IF(I78="A",7,10)),IF(B78="SE",IF(I78="L",4,IF(I78="A",5,7)),IF(OR(B78="EE",B78="CE"),IF(I78="L",3,IF(I78="A",4,6)),0)))))</f>
        <v>5</v>
      </c>
      <c r="I78" s="100" t="str">
        <f t="shared" ref="I78" si="123">IF(OR(ISBLANK(D78),ISBLANK(E78)),IF(OR(B78="ALI",B78="AIE"),"L",IF(OR(B78="EE",B78="SE",B78="CE"),"A","")),IF(B78="EE",IF(E78&gt;=3,IF(D78&gt;=5,"H","A"),IF(E78&gt;=2,IF(D78&gt;=16,"H",IF(D78&lt;=4,"L","A")),IF(D78&lt;=15,"L","A"))),IF(OR(B78="SE",B78="CE"),IF(E78&gt;=4,IF(D78&gt;=6,"H","A"),IF(E78&gt;=2,IF(D78&gt;=20,"H",IF(D78&lt;=5,"L","A")),IF(D78&lt;=19,"L","A"))),IF(OR(B78="ALI",B78="AIE"),IF(E78&gt;=6,IF(D78&gt;=20,"H","A"),IF(E78&gt;=2,IF(D78&gt;=51,"H",IF(D78&lt;=19,"L","A")),IF(D78&lt;=50,"L","A"))),""))))</f>
        <v>L</v>
      </c>
      <c r="J78" s="4" t="str">
        <f t="shared" ref="J78" si="124">CONCATENATE(B78,C78)</f>
        <v>AIEI</v>
      </c>
      <c r="K78" s="101">
        <f t="shared" ref="K78" si="125">IF(OR(H78="",H78=0),L78,H78)</f>
        <v>5</v>
      </c>
      <c r="L78" s="101">
        <f>IF(NOT(ISERROR(VLOOKUP(B78,Deflatores!G$42:H$64,2,FALSE))),VLOOKUP(B78,Deflatores!G$42:H$64,2,FALSE),IF(OR(ISBLANK(C78),ISBLANK(B78)),"",VLOOKUP(C78,Deflatores!G$4:H$38,2,FALSE)*H78+VLOOKUP(C78,Deflatores!G$4:I$38,3,FALSE)))</f>
        <v>5</v>
      </c>
      <c r="M78" s="101"/>
      <c r="N78" s="101"/>
      <c r="O78" s="101"/>
    </row>
    <row r="79" spans="1:15" x14ac:dyDescent="0.25">
      <c r="A79" s="106" t="s">
        <v>290</v>
      </c>
      <c r="B79" s="107" t="s">
        <v>53</v>
      </c>
      <c r="C79" s="107" t="s">
        <v>42</v>
      </c>
      <c r="D79" s="4">
        <v>2</v>
      </c>
      <c r="E79" s="4">
        <v>1</v>
      </c>
      <c r="F79" s="101" t="str">
        <f t="shared" ref="F79" si="126">IF(ISBLANK(B79),"",IF(I79="L","Baixa",IF(I79="A","Média",IF(I79="","","Alta"))))</f>
        <v>Baixa</v>
      </c>
      <c r="G79" s="101" t="str">
        <f t="shared" ref="G79" si="127">CONCATENATE(B79,I79)</f>
        <v>AIEL</v>
      </c>
      <c r="H79" s="4">
        <f t="shared" ref="H79" si="128">IF(ISBLANK(B79),"",IF(B79="ALI",IF(I79="L",7,IF(I79="A",10,15)),IF(B79="AIE",IF(I79="L",5,IF(I79="A",7,10)),IF(B79="SE",IF(I79="L",4,IF(I79="A",5,7)),IF(OR(B79="EE",B79="CE"),IF(I79="L",3,IF(I79="A",4,6)),0)))))</f>
        <v>5</v>
      </c>
      <c r="I79" s="100" t="str">
        <f t="shared" ref="I79" si="129">IF(OR(ISBLANK(D79),ISBLANK(E79)),IF(OR(B79="ALI",B79="AIE"),"L",IF(OR(B79="EE",B79="SE",B79="CE"),"A","")),IF(B79="EE",IF(E79&gt;=3,IF(D79&gt;=5,"H","A"),IF(E79&gt;=2,IF(D79&gt;=16,"H",IF(D79&lt;=4,"L","A")),IF(D79&lt;=15,"L","A"))),IF(OR(B79="SE",B79="CE"),IF(E79&gt;=4,IF(D79&gt;=6,"H","A"),IF(E79&gt;=2,IF(D79&gt;=20,"H",IF(D79&lt;=5,"L","A")),IF(D79&lt;=19,"L","A"))),IF(OR(B79="ALI",B79="AIE"),IF(E79&gt;=6,IF(D79&gt;=20,"H","A"),IF(E79&gt;=2,IF(D79&gt;=51,"H",IF(D79&lt;=19,"L","A")),IF(D79&lt;=50,"L","A"))),""))))</f>
        <v>L</v>
      </c>
      <c r="J79" s="4" t="str">
        <f t="shared" ref="J79" si="130">CONCATENATE(B79,C79)</f>
        <v>AIEI</v>
      </c>
      <c r="K79" s="101">
        <f t="shared" ref="K79" si="131">IF(OR(H79="",H79=0),L79,H79)</f>
        <v>5</v>
      </c>
      <c r="L79" s="101">
        <f>IF(NOT(ISERROR(VLOOKUP(B79,Deflatores!G$42:H$64,2,FALSE))),VLOOKUP(B79,Deflatores!G$42:H$64,2,FALSE),IF(OR(ISBLANK(C79),ISBLANK(B79)),"",VLOOKUP(C79,Deflatores!G$4:H$38,2,FALSE)*H79+VLOOKUP(C79,Deflatores!G$4:I$38,3,FALSE)))</f>
        <v>5</v>
      </c>
      <c r="M79" s="101"/>
      <c r="N79" s="101"/>
      <c r="O79" s="101"/>
    </row>
    <row r="80" spans="1:15" x14ac:dyDescent="0.25">
      <c r="A80" s="106" t="s">
        <v>89</v>
      </c>
      <c r="B80" s="107" t="s">
        <v>41</v>
      </c>
      <c r="C80" s="107" t="s">
        <v>42</v>
      </c>
      <c r="D80" s="4">
        <v>13</v>
      </c>
      <c r="E80" s="4">
        <v>1</v>
      </c>
      <c r="F80" s="101" t="str">
        <f t="shared" si="90"/>
        <v>Baixa</v>
      </c>
      <c r="G80" s="101" t="str">
        <f t="shared" si="91"/>
        <v>ALIL</v>
      </c>
      <c r="H80" s="4">
        <f t="shared" si="92"/>
        <v>7</v>
      </c>
      <c r="I80" s="100" t="str">
        <f t="shared" si="93"/>
        <v>L</v>
      </c>
      <c r="J80" s="4" t="str">
        <f t="shared" si="94"/>
        <v>ALII</v>
      </c>
      <c r="K80" s="101">
        <f t="shared" si="95"/>
        <v>7</v>
      </c>
      <c r="L80" s="101">
        <f>IF(NOT(ISERROR(VLOOKUP(B80,Deflatores!G$42:H$64,2,FALSE))),VLOOKUP(B80,Deflatores!G$42:H$64,2,FALSE),IF(OR(ISBLANK(C80),ISBLANK(B80)),"",VLOOKUP(C80,Deflatores!G$4:H$38,2,FALSE)*H80+VLOOKUP(C80,Deflatores!G$4:I$38,3,FALSE)))</f>
        <v>7</v>
      </c>
      <c r="M80" s="101"/>
      <c r="N80" s="101"/>
      <c r="O80" s="101"/>
    </row>
    <row r="81" spans="1:15" x14ac:dyDescent="0.25">
      <c r="A81" s="106" t="s">
        <v>288</v>
      </c>
      <c r="B81" s="107" t="s">
        <v>44</v>
      </c>
      <c r="C81" s="107" t="s">
        <v>42</v>
      </c>
      <c r="D81" s="4">
        <v>21</v>
      </c>
      <c r="E81" s="4">
        <v>3</v>
      </c>
      <c r="F81" s="101" t="str">
        <f t="shared" si="90"/>
        <v>Alta</v>
      </c>
      <c r="G81" s="101" t="str">
        <f t="shared" si="91"/>
        <v>SEH</v>
      </c>
      <c r="H81" s="4">
        <f t="shared" si="92"/>
        <v>7</v>
      </c>
      <c r="I81" s="100" t="str">
        <f t="shared" si="93"/>
        <v>H</v>
      </c>
      <c r="J81" s="4" t="str">
        <f t="shared" si="94"/>
        <v>SEI</v>
      </c>
      <c r="K81" s="101">
        <f t="shared" si="95"/>
        <v>7</v>
      </c>
      <c r="L81" s="101">
        <f>IF(NOT(ISERROR(VLOOKUP(B81,Deflatores!G$42:H$64,2,FALSE))),VLOOKUP(B81,Deflatores!G$42:H$64,2,FALSE),IF(OR(ISBLANK(C81),ISBLANK(B81)),"",VLOOKUP(C81,Deflatores!G$4:H$38,2,FALSE)*H81+VLOOKUP(C81,Deflatores!G$4:I$38,3,FALSE)))</f>
        <v>7</v>
      </c>
      <c r="M81" s="101"/>
      <c r="N81" s="101"/>
      <c r="O81" s="101"/>
    </row>
    <row r="82" spans="1:15" x14ac:dyDescent="0.25">
      <c r="A82" s="106" t="s">
        <v>90</v>
      </c>
      <c r="B82" s="107" t="s">
        <v>47</v>
      </c>
      <c r="C82" s="107" t="s">
        <v>42</v>
      </c>
      <c r="D82" s="4">
        <v>13</v>
      </c>
      <c r="E82" s="4">
        <v>6</v>
      </c>
      <c r="F82" s="101" t="str">
        <f t="shared" si="90"/>
        <v>Alta</v>
      </c>
      <c r="G82" s="101" t="str">
        <f t="shared" si="91"/>
        <v>EEH</v>
      </c>
      <c r="H82" s="4">
        <f t="shared" si="92"/>
        <v>6</v>
      </c>
      <c r="I82" s="100" t="str">
        <f t="shared" si="93"/>
        <v>H</v>
      </c>
      <c r="J82" s="4" t="str">
        <f t="shared" si="94"/>
        <v>EEI</v>
      </c>
      <c r="K82" s="101">
        <f t="shared" si="95"/>
        <v>6</v>
      </c>
      <c r="L82" s="101">
        <f>IF(NOT(ISERROR(VLOOKUP(B82,Deflatores!G$42:H$64,2,FALSE))),VLOOKUP(B82,Deflatores!G$42:H$64,2,FALSE),IF(OR(ISBLANK(C82),ISBLANK(B82)),"",VLOOKUP(C82,Deflatores!G$4:H$38,2,FALSE)*H82+VLOOKUP(C82,Deflatores!G$4:I$38,3,FALSE)))</f>
        <v>6</v>
      </c>
      <c r="M82" s="101"/>
      <c r="N82" s="101"/>
      <c r="O82" s="101"/>
    </row>
    <row r="83" spans="1:15" x14ac:dyDescent="0.25">
      <c r="A83" s="109" t="s">
        <v>286</v>
      </c>
      <c r="B83" s="107" t="s">
        <v>50</v>
      </c>
      <c r="C83" s="107" t="s">
        <v>42</v>
      </c>
      <c r="D83" s="4">
        <v>3</v>
      </c>
      <c r="E83" s="4">
        <v>1</v>
      </c>
      <c r="F83" s="101" t="str">
        <f t="shared" ref="F83" si="132">IF(ISBLANK(B83),"",IF(I83="L","Baixa",IF(I83="A","Média",IF(I83="","","Alta"))))</f>
        <v>Baixa</v>
      </c>
      <c r="G83" s="101" t="str">
        <f t="shared" ref="G83" si="133">CONCATENATE(B83,I83)</f>
        <v>CEL</v>
      </c>
      <c r="H83" s="4">
        <f t="shared" ref="H83" si="134">IF(ISBLANK(B83),"",IF(B83="ALI",IF(I83="L",7,IF(I83="A",10,15)),IF(B83="AIE",IF(I83="L",5,IF(I83="A",7,10)),IF(B83="SE",IF(I83="L",4,IF(I83="A",5,7)),IF(OR(B83="EE",B83="CE"),IF(I83="L",3,IF(I83="A",4,6)),0)))))</f>
        <v>3</v>
      </c>
      <c r="I83" s="100" t="str">
        <f t="shared" ref="I83" si="135">IF(OR(ISBLANK(D83),ISBLANK(E83)),IF(OR(B83="ALI",B83="AIE"),"L",IF(OR(B83="EE",B83="SE",B83="CE"),"A","")),IF(B83="EE",IF(E83&gt;=3,IF(D83&gt;=5,"H","A"),IF(E83&gt;=2,IF(D83&gt;=16,"H",IF(D83&lt;=4,"L","A")),IF(D83&lt;=15,"L","A"))),IF(OR(B83="SE",B83="CE"),IF(E83&gt;=4,IF(D83&gt;=6,"H","A"),IF(E83&gt;=2,IF(D83&gt;=20,"H",IF(D83&lt;=5,"L","A")),IF(D83&lt;=19,"L","A"))),IF(OR(B83="ALI",B83="AIE"),IF(E83&gt;=6,IF(D83&gt;=20,"H","A"),IF(E83&gt;=2,IF(D83&gt;=51,"H",IF(D83&lt;=19,"L","A")),IF(D83&lt;=50,"L","A"))),""))))</f>
        <v>L</v>
      </c>
      <c r="J83" s="4" t="str">
        <f t="shared" ref="J83" si="136">CONCATENATE(B83,C83)</f>
        <v>CEI</v>
      </c>
      <c r="K83" s="101">
        <f t="shared" ref="K83" si="137">IF(OR(H83="",H83=0),L83,H83)</f>
        <v>3</v>
      </c>
      <c r="L83" s="101">
        <f>IF(NOT(ISERROR(VLOOKUP(B83,Deflatores!G$42:H$64,2,FALSE))),VLOOKUP(B83,Deflatores!G$42:H$64,2,FALSE),IF(OR(ISBLANK(C83),ISBLANK(B83)),"",VLOOKUP(C83,Deflatores!G$4:H$38,2,FALSE)*H83+VLOOKUP(C83,Deflatores!G$4:I$38,3,FALSE)))</f>
        <v>3</v>
      </c>
      <c r="M83" s="101"/>
      <c r="N83" s="101"/>
      <c r="O83" s="101"/>
    </row>
    <row r="84" spans="1:15" x14ac:dyDescent="0.25">
      <c r="A84" s="109" t="s">
        <v>287</v>
      </c>
      <c r="B84" s="107" t="s">
        <v>50</v>
      </c>
      <c r="C84" s="107" t="s">
        <v>42</v>
      </c>
      <c r="D84" s="4">
        <v>3</v>
      </c>
      <c r="E84" s="4">
        <v>1</v>
      </c>
      <c r="F84" s="101" t="str">
        <f t="shared" ref="F84" si="138">IF(ISBLANK(B84),"",IF(I84="L","Baixa",IF(I84="A","Média",IF(I84="","","Alta"))))</f>
        <v>Baixa</v>
      </c>
      <c r="G84" s="101" t="str">
        <f t="shared" ref="G84" si="139">CONCATENATE(B84,I84)</f>
        <v>CEL</v>
      </c>
      <c r="H84" s="4">
        <f t="shared" ref="H84" si="140">IF(ISBLANK(B84),"",IF(B84="ALI",IF(I84="L",7,IF(I84="A",10,15)),IF(B84="AIE",IF(I84="L",5,IF(I84="A",7,10)),IF(B84="SE",IF(I84="L",4,IF(I84="A",5,7)),IF(OR(B84="EE",B84="CE"),IF(I84="L",3,IF(I84="A",4,6)),0)))))</f>
        <v>3</v>
      </c>
      <c r="I84" s="100" t="str">
        <f t="shared" ref="I84" si="141">IF(OR(ISBLANK(D84),ISBLANK(E84)),IF(OR(B84="ALI",B84="AIE"),"L",IF(OR(B84="EE",B84="SE",B84="CE"),"A","")),IF(B84="EE",IF(E84&gt;=3,IF(D84&gt;=5,"H","A"),IF(E84&gt;=2,IF(D84&gt;=16,"H",IF(D84&lt;=4,"L","A")),IF(D84&lt;=15,"L","A"))),IF(OR(B84="SE",B84="CE"),IF(E84&gt;=4,IF(D84&gt;=6,"H","A"),IF(E84&gt;=2,IF(D84&gt;=20,"H",IF(D84&lt;=5,"L","A")),IF(D84&lt;=19,"L","A"))),IF(OR(B84="ALI",B84="AIE"),IF(E84&gt;=6,IF(D84&gt;=20,"H","A"),IF(E84&gt;=2,IF(D84&gt;=51,"H",IF(D84&lt;=19,"L","A")),IF(D84&lt;=50,"L","A"))),""))))</f>
        <v>L</v>
      </c>
      <c r="J84" s="4" t="str">
        <f t="shared" ref="J84" si="142">CONCATENATE(B84,C84)</f>
        <v>CEI</v>
      </c>
      <c r="K84" s="101">
        <f t="shared" ref="K84" si="143">IF(OR(H84="",H84=0),L84,H84)</f>
        <v>3</v>
      </c>
      <c r="L84" s="101">
        <f>IF(NOT(ISERROR(VLOOKUP(B84,Deflatores!G$42:H$64,2,FALSE))),VLOOKUP(B84,Deflatores!G$42:H$64,2,FALSE),IF(OR(ISBLANK(C84),ISBLANK(B84)),"",VLOOKUP(C84,Deflatores!G$4:H$38,2,FALSE)*H84+VLOOKUP(C84,Deflatores!G$4:I$38,3,FALSE)))</f>
        <v>3</v>
      </c>
      <c r="M84" s="101"/>
      <c r="N84" s="101"/>
      <c r="O84" s="101"/>
    </row>
    <row r="85" spans="1:15" x14ac:dyDescent="0.25">
      <c r="A85" s="106" t="s">
        <v>91</v>
      </c>
      <c r="B85" s="107" t="s">
        <v>47</v>
      </c>
      <c r="C85" s="107" t="s">
        <v>42</v>
      </c>
      <c r="D85" s="4">
        <v>13</v>
      </c>
      <c r="E85" s="4">
        <v>6</v>
      </c>
      <c r="F85" s="101" t="str">
        <f t="shared" si="90"/>
        <v>Alta</v>
      </c>
      <c r="G85" s="101" t="str">
        <f t="shared" si="91"/>
        <v>EEH</v>
      </c>
      <c r="H85" s="4">
        <f t="shared" si="92"/>
        <v>6</v>
      </c>
      <c r="I85" s="100" t="str">
        <f t="shared" si="93"/>
        <v>H</v>
      </c>
      <c r="J85" s="4" t="str">
        <f t="shared" si="94"/>
        <v>EEI</v>
      </c>
      <c r="K85" s="101">
        <f t="shared" si="95"/>
        <v>6</v>
      </c>
      <c r="L85" s="101">
        <f>IF(NOT(ISERROR(VLOOKUP(B85,Deflatores!G$42:H$64,2,FALSE))),VLOOKUP(B85,Deflatores!G$42:H$64,2,FALSE),IF(OR(ISBLANK(C85),ISBLANK(B85)),"",VLOOKUP(C85,Deflatores!G$4:H$38,2,FALSE)*H85+VLOOKUP(C85,Deflatores!G$4:I$38,3,FALSE)))</f>
        <v>6</v>
      </c>
      <c r="M85" s="101"/>
      <c r="N85" s="101"/>
      <c r="O85" s="101"/>
    </row>
    <row r="86" spans="1:15" x14ac:dyDescent="0.25">
      <c r="A86" s="109" t="s">
        <v>285</v>
      </c>
      <c r="B86" s="107" t="s">
        <v>50</v>
      </c>
      <c r="C86" s="107" t="s">
        <v>42</v>
      </c>
      <c r="D86" s="4">
        <v>11</v>
      </c>
      <c r="E86" s="4">
        <v>6</v>
      </c>
      <c r="F86" s="101" t="str">
        <f>IF(ISBLANK(B86),"",IF(I86="L","Baixa",IF(I86="A","Média",IF(I86="","","Alta"))))</f>
        <v>Alta</v>
      </c>
      <c r="G86" s="101" t="str">
        <f>CONCATENATE(B86,I86)</f>
        <v>CEH</v>
      </c>
      <c r="H86" s="4">
        <f>IF(ISBLANK(B86),"",IF(B86="ALI",IF(I86="L",7,IF(I86="A",10,15)),IF(B86="AIE",IF(I86="L",5,IF(I86="A",7,10)),IF(B86="SE",IF(I86="L",4,IF(I86="A",5,7)),IF(OR(B86="EE",B86="CE"),IF(I86="L",3,IF(I86="A",4,6)),0)))))</f>
        <v>6</v>
      </c>
      <c r="I86" s="100" t="str">
        <f>IF(OR(ISBLANK(D86),ISBLANK(E86)),IF(OR(B86="ALI",B86="AIE"),"L",IF(OR(B86="EE",B86="SE",B86="CE"),"A","")),IF(B86="EE",IF(E86&gt;=3,IF(D86&gt;=5,"H","A"),IF(E86&gt;=2,IF(D86&gt;=16,"H",IF(D86&lt;=4,"L","A")),IF(D86&lt;=15,"L","A"))),IF(OR(B86="SE",B86="CE"),IF(E86&gt;=4,IF(D86&gt;=6,"H","A"),IF(E86&gt;=2,IF(D86&gt;=20,"H",IF(D86&lt;=5,"L","A")),IF(D86&lt;=19,"L","A"))),IF(OR(B86="ALI",B86="AIE"),IF(E86&gt;=6,IF(D86&gt;=20,"H","A"),IF(E86&gt;=2,IF(D86&gt;=51,"H",IF(D86&lt;=19,"L","A")),IF(D86&lt;=50,"L","A"))),""))))</f>
        <v>H</v>
      </c>
      <c r="J86" s="4" t="str">
        <f>CONCATENATE(B86,C86)</f>
        <v>CEI</v>
      </c>
      <c r="K86" s="101">
        <f>IF(OR(H86="",H86=0),L86,H86)</f>
        <v>6</v>
      </c>
      <c r="L86" s="101">
        <f>IF(NOT(ISERROR(VLOOKUP(B86,Deflatores!G$42:H$64,2,FALSE))),VLOOKUP(B86,Deflatores!G$42:H$64,2,FALSE),IF(OR(ISBLANK(C86),ISBLANK(B86)),"",VLOOKUP(C86,Deflatores!G$4:H$38,2,FALSE)*H86+VLOOKUP(C86,Deflatores!G$4:I$38,3,FALSE)))</f>
        <v>6</v>
      </c>
      <c r="M86" s="101"/>
      <c r="N86" s="101"/>
      <c r="O86" s="101"/>
    </row>
    <row r="87" spans="1:15" x14ac:dyDescent="0.25">
      <c r="A87" s="106" t="s">
        <v>92</v>
      </c>
      <c r="B87" s="107" t="s">
        <v>50</v>
      </c>
      <c r="C87" s="107" t="s">
        <v>42</v>
      </c>
      <c r="D87" s="4">
        <v>13</v>
      </c>
      <c r="E87" s="4">
        <v>6</v>
      </c>
      <c r="F87" s="101" t="str">
        <f t="shared" ref="F87" si="144">IF(ISBLANK(B87),"",IF(I87="L","Baixa",IF(I87="A","Média",IF(I87="","","Alta"))))</f>
        <v>Alta</v>
      </c>
      <c r="G87" s="101" t="str">
        <f t="shared" ref="G87" si="145">CONCATENATE(B87,I87)</f>
        <v>CEH</v>
      </c>
      <c r="H87" s="4">
        <f t="shared" ref="H87" si="146">IF(ISBLANK(B87),"",IF(B87="ALI",IF(I87="L",7,IF(I87="A",10,15)),IF(B87="AIE",IF(I87="L",5,IF(I87="A",7,10)),IF(B87="SE",IF(I87="L",4,IF(I87="A",5,7)),IF(OR(B87="EE",B87="CE"),IF(I87="L",3,IF(I87="A",4,6)),0)))))</f>
        <v>6</v>
      </c>
      <c r="I87" s="100" t="str">
        <f t="shared" ref="I87" si="147">IF(OR(ISBLANK(D87),ISBLANK(E87)),IF(OR(B87="ALI",B87="AIE"),"L",IF(OR(B87="EE",B87="SE",B87="CE"),"A","")),IF(B87="EE",IF(E87&gt;=3,IF(D87&gt;=5,"H","A"),IF(E87&gt;=2,IF(D87&gt;=16,"H",IF(D87&lt;=4,"L","A")),IF(D87&lt;=15,"L","A"))),IF(OR(B87="SE",B87="CE"),IF(E87&gt;=4,IF(D87&gt;=6,"H","A"),IF(E87&gt;=2,IF(D87&gt;=20,"H",IF(D87&lt;=5,"L","A")),IF(D87&lt;=19,"L","A"))),IF(OR(B87="ALI",B87="AIE"),IF(E87&gt;=6,IF(D87&gt;=20,"H","A"),IF(E87&gt;=2,IF(D87&gt;=51,"H",IF(D87&lt;=19,"L","A")),IF(D87&lt;=50,"L","A"))),""))))</f>
        <v>H</v>
      </c>
      <c r="J87" s="4" t="str">
        <f t="shared" ref="J87" si="148">CONCATENATE(B87,C87)</f>
        <v>CEI</v>
      </c>
      <c r="K87" s="101">
        <f t="shared" ref="K87" si="149">IF(OR(H87="",H87=0),L87,H87)</f>
        <v>6</v>
      </c>
      <c r="L87" s="101">
        <f>IF(NOT(ISERROR(VLOOKUP(B87,Deflatores!G$42:H$64,2,FALSE))),VLOOKUP(B87,Deflatores!G$42:H$64,2,FALSE),IF(OR(ISBLANK(C87),ISBLANK(B87)),"",VLOOKUP(C87,Deflatores!G$4:H$38,2,FALSE)*H87+VLOOKUP(C87,Deflatores!G$4:I$38,3,FALSE)))</f>
        <v>6</v>
      </c>
      <c r="M87" s="101"/>
      <c r="N87" s="101"/>
      <c r="O87" s="101"/>
    </row>
    <row r="88" spans="1:15" x14ac:dyDescent="0.25">
      <c r="A88" s="106" t="s">
        <v>93</v>
      </c>
      <c r="B88" s="107" t="s">
        <v>47</v>
      </c>
      <c r="C88" s="107" t="s">
        <v>42</v>
      </c>
      <c r="D88" s="4">
        <v>3</v>
      </c>
      <c r="E88" s="4">
        <v>2</v>
      </c>
      <c r="F88" s="101" t="str">
        <f t="shared" si="90"/>
        <v>Baixa</v>
      </c>
      <c r="G88" s="101" t="str">
        <f t="shared" si="91"/>
        <v>EEL</v>
      </c>
      <c r="H88" s="4">
        <f t="shared" si="92"/>
        <v>3</v>
      </c>
      <c r="I88" s="100" t="str">
        <f t="shared" si="93"/>
        <v>L</v>
      </c>
      <c r="J88" s="4" t="str">
        <f t="shared" si="94"/>
        <v>EEI</v>
      </c>
      <c r="K88" s="101">
        <f t="shared" si="95"/>
        <v>3</v>
      </c>
      <c r="L88" s="101">
        <f>IF(NOT(ISERROR(VLOOKUP(B88,Deflatores!G$42:H$64,2,FALSE))),VLOOKUP(B88,Deflatores!G$42:H$64,2,FALSE),IF(OR(ISBLANK(C88),ISBLANK(B88)),"",VLOOKUP(C88,Deflatores!G$4:H$38,2,FALSE)*H88+VLOOKUP(C88,Deflatores!G$4:I$38,3,FALSE)))</f>
        <v>3</v>
      </c>
      <c r="M88" s="101"/>
      <c r="N88" s="101"/>
      <c r="O88" s="101"/>
    </row>
    <row r="89" spans="1:15" x14ac:dyDescent="0.25">
      <c r="A89" s="106" t="s">
        <v>94</v>
      </c>
      <c r="B89" s="107" t="s">
        <v>44</v>
      </c>
      <c r="C89" s="107" t="s">
        <v>42</v>
      </c>
      <c r="D89" s="4">
        <v>11</v>
      </c>
      <c r="E89" s="4">
        <v>2</v>
      </c>
      <c r="F89" s="101" t="str">
        <f t="shared" si="90"/>
        <v>Média</v>
      </c>
      <c r="G89" s="101" t="str">
        <f t="shared" si="91"/>
        <v>SEA</v>
      </c>
      <c r="H89" s="4">
        <f t="shared" si="92"/>
        <v>5</v>
      </c>
      <c r="I89" s="100" t="str">
        <f t="shared" si="93"/>
        <v>A</v>
      </c>
      <c r="J89" s="4" t="str">
        <f t="shared" si="94"/>
        <v>SEI</v>
      </c>
      <c r="K89" s="101">
        <f t="shared" si="95"/>
        <v>5</v>
      </c>
      <c r="L89" s="101">
        <f>IF(NOT(ISERROR(VLOOKUP(B89,Deflatores!G$42:H$64,2,FALSE))),VLOOKUP(B89,Deflatores!G$42:H$64,2,FALSE),IF(OR(ISBLANK(C89),ISBLANK(B89)),"",VLOOKUP(C89,Deflatores!G$4:H$38,2,FALSE)*H89+VLOOKUP(C89,Deflatores!G$4:I$38,3,FALSE)))</f>
        <v>5</v>
      </c>
      <c r="M89" s="101"/>
      <c r="N89" s="101"/>
      <c r="O89" s="101"/>
    </row>
    <row r="90" spans="1:15" x14ac:dyDescent="0.25">
      <c r="A90" s="106" t="s">
        <v>350</v>
      </c>
      <c r="B90" s="107" t="s">
        <v>47</v>
      </c>
      <c r="C90" s="107" t="s">
        <v>42</v>
      </c>
      <c r="D90" s="4">
        <v>5</v>
      </c>
      <c r="E90" s="4">
        <v>2</v>
      </c>
      <c r="F90" s="101" t="str">
        <f t="shared" ref="F90" si="150">IF(ISBLANK(B90),"",IF(I90="L","Baixa",IF(I90="A","Média",IF(I90="","","Alta"))))</f>
        <v>Média</v>
      </c>
      <c r="G90" s="101" t="str">
        <f t="shared" ref="G90" si="151">CONCATENATE(B90,I90)</f>
        <v>EEA</v>
      </c>
      <c r="H90" s="4">
        <f t="shared" ref="H90" si="152">IF(ISBLANK(B90),"",IF(B90="ALI",IF(I90="L",7,IF(I90="A",10,15)),IF(B90="AIE",IF(I90="L",5,IF(I90="A",7,10)),IF(B90="SE",IF(I90="L",4,IF(I90="A",5,7)),IF(OR(B90="EE",B90="CE"),IF(I90="L",3,IF(I90="A",4,6)),0)))))</f>
        <v>4</v>
      </c>
      <c r="I90" s="100" t="str">
        <f t="shared" ref="I90" si="153">IF(OR(ISBLANK(D90),ISBLANK(E90)),IF(OR(B90="ALI",B90="AIE"),"L",IF(OR(B90="EE",B90="SE",B90="CE"),"A","")),IF(B90="EE",IF(E90&gt;=3,IF(D90&gt;=5,"H","A"),IF(E90&gt;=2,IF(D90&gt;=16,"H",IF(D90&lt;=4,"L","A")),IF(D90&lt;=15,"L","A"))),IF(OR(B90="SE",B90="CE"),IF(E90&gt;=4,IF(D90&gt;=6,"H","A"),IF(E90&gt;=2,IF(D90&gt;=20,"H",IF(D90&lt;=5,"L","A")),IF(D90&lt;=19,"L","A"))),IF(OR(B90="ALI",B90="AIE"),IF(E90&gt;=6,IF(D90&gt;=20,"H","A"),IF(E90&gt;=2,IF(D90&gt;=51,"H",IF(D90&lt;=19,"L","A")),IF(D90&lt;=50,"L","A"))),""))))</f>
        <v>A</v>
      </c>
      <c r="J90" s="4" t="str">
        <f t="shared" ref="J90" si="154">CONCATENATE(B90,C90)</f>
        <v>EEI</v>
      </c>
      <c r="K90" s="101">
        <f t="shared" ref="K90" si="155">IF(OR(H90="",H90=0),L90,H90)</f>
        <v>4</v>
      </c>
      <c r="L90" s="101">
        <f>IF(NOT(ISERROR(VLOOKUP(B90,Deflatores!G$42:H$64,2,FALSE))),VLOOKUP(B90,Deflatores!G$42:H$64,2,FALSE),IF(OR(ISBLANK(C90),ISBLANK(B90)),"",VLOOKUP(C90,Deflatores!G$4:H$38,2,FALSE)*H90+VLOOKUP(C90,Deflatores!G$4:I$38,3,FALSE)))</f>
        <v>4</v>
      </c>
      <c r="M90" s="101"/>
      <c r="N90" s="101"/>
      <c r="O90" s="115"/>
    </row>
    <row r="91" spans="1:15" x14ac:dyDescent="0.25">
      <c r="A91" s="106" t="s">
        <v>351</v>
      </c>
      <c r="B91" s="107" t="s">
        <v>47</v>
      </c>
      <c r="C91" s="107" t="s">
        <v>42</v>
      </c>
      <c r="D91" s="4">
        <v>4</v>
      </c>
      <c r="E91" s="4">
        <v>1</v>
      </c>
      <c r="F91" s="101" t="str">
        <f t="shared" ref="F91" si="156">IF(ISBLANK(B91),"",IF(I91="L","Baixa",IF(I91="A","Média",IF(I91="","","Alta"))))</f>
        <v>Baixa</v>
      </c>
      <c r="G91" s="101" t="str">
        <f t="shared" ref="G91" si="157">CONCATENATE(B91,I91)</f>
        <v>EEL</v>
      </c>
      <c r="H91" s="4">
        <f t="shared" ref="H91" si="158">IF(ISBLANK(B91),"",IF(B91="ALI",IF(I91="L",7,IF(I91="A",10,15)),IF(B91="AIE",IF(I91="L",5,IF(I91="A",7,10)),IF(B91="SE",IF(I91="L",4,IF(I91="A",5,7)),IF(OR(B91="EE",B91="CE"),IF(I91="L",3,IF(I91="A",4,6)),0)))))</f>
        <v>3</v>
      </c>
      <c r="I91" s="100" t="str">
        <f t="shared" ref="I91" si="159">IF(OR(ISBLANK(D91),ISBLANK(E91)),IF(OR(B91="ALI",B91="AIE"),"L",IF(OR(B91="EE",B91="SE",B91="CE"),"A","")),IF(B91="EE",IF(E91&gt;=3,IF(D91&gt;=5,"H","A"),IF(E91&gt;=2,IF(D91&gt;=16,"H",IF(D91&lt;=4,"L","A")),IF(D91&lt;=15,"L","A"))),IF(OR(B91="SE",B91="CE"),IF(E91&gt;=4,IF(D91&gt;=6,"H","A"),IF(E91&gt;=2,IF(D91&gt;=20,"H",IF(D91&lt;=5,"L","A")),IF(D91&lt;=19,"L","A"))),IF(OR(B91="ALI",B91="AIE"),IF(E91&gt;=6,IF(D91&gt;=20,"H","A"),IF(E91&gt;=2,IF(D91&gt;=51,"H",IF(D91&lt;=19,"L","A")),IF(D91&lt;=50,"L","A"))),""))))</f>
        <v>L</v>
      </c>
      <c r="J91" s="4" t="str">
        <f t="shared" ref="J91" si="160">CONCATENATE(B91,C91)</f>
        <v>EEI</v>
      </c>
      <c r="K91" s="101">
        <f t="shared" ref="K91" si="161">IF(OR(H91="",H91=0),L91,H91)</f>
        <v>3</v>
      </c>
      <c r="L91" s="101">
        <f>IF(NOT(ISERROR(VLOOKUP(B91,Deflatores!G$42:H$64,2,FALSE))),VLOOKUP(B91,Deflatores!G$42:H$64,2,FALSE),IF(OR(ISBLANK(C91),ISBLANK(B91)),"",VLOOKUP(C91,Deflatores!G$4:H$38,2,FALSE)*H91+VLOOKUP(C91,Deflatores!G$4:I$38,3,FALSE)))</f>
        <v>3</v>
      </c>
      <c r="M91" s="101"/>
      <c r="N91" s="101"/>
      <c r="O91" s="115"/>
    </row>
    <row r="92" spans="1:15" x14ac:dyDescent="0.25">
      <c r="A92" s="106"/>
      <c r="B92" s="107"/>
      <c r="C92" s="107"/>
      <c r="D92" s="4"/>
      <c r="E92" s="4"/>
      <c r="F92" s="101" t="str">
        <f t="shared" si="90"/>
        <v/>
      </c>
      <c r="G92" s="101" t="str">
        <f t="shared" si="91"/>
        <v/>
      </c>
      <c r="H92" s="4" t="str">
        <f t="shared" si="92"/>
        <v/>
      </c>
      <c r="I92" s="100" t="str">
        <f t="shared" si="93"/>
        <v/>
      </c>
      <c r="J92" s="4" t="str">
        <f t="shared" si="94"/>
        <v/>
      </c>
      <c r="K92" s="101" t="str">
        <f t="shared" si="95"/>
        <v/>
      </c>
      <c r="L92" s="101" t="str">
        <f>IF(NOT(ISERROR(VLOOKUP(B92,Deflatores!G$42:H$64,2,FALSE))),VLOOKUP(B92,Deflatores!G$42:H$64,2,FALSE),IF(OR(ISBLANK(C92),ISBLANK(B92)),"",VLOOKUP(C92,Deflatores!G$4:H$38,2,FALSE)*H92+VLOOKUP(C92,Deflatores!G$4:I$38,3,FALSE)))</f>
        <v/>
      </c>
      <c r="M92" s="101"/>
      <c r="N92" s="101"/>
      <c r="O92" s="101"/>
    </row>
    <row r="93" spans="1:15" x14ac:dyDescent="0.25">
      <c r="A93" s="108" t="s">
        <v>95</v>
      </c>
      <c r="B93" s="107"/>
      <c r="C93" s="107"/>
      <c r="D93" s="4"/>
      <c r="E93" s="4"/>
      <c r="F93" s="101" t="str">
        <f t="shared" si="90"/>
        <v/>
      </c>
      <c r="G93" s="101" t="str">
        <f t="shared" si="91"/>
        <v/>
      </c>
      <c r="H93" s="4" t="str">
        <f t="shared" si="92"/>
        <v/>
      </c>
      <c r="I93" s="100" t="str">
        <f t="shared" si="93"/>
        <v/>
      </c>
      <c r="J93" s="4" t="str">
        <f t="shared" si="94"/>
        <v/>
      </c>
      <c r="K93" s="101" t="str">
        <f t="shared" si="95"/>
        <v/>
      </c>
      <c r="L93" s="101" t="str">
        <f>IF(NOT(ISERROR(VLOOKUP(B93,Deflatores!G$42:H$64,2,FALSE))),VLOOKUP(B93,Deflatores!G$42:H$64,2,FALSE),IF(OR(ISBLANK(C93),ISBLANK(B93)),"",VLOOKUP(C93,Deflatores!G$4:H$38,2,FALSE)*H93+VLOOKUP(C93,Deflatores!G$4:I$38,3,FALSE)))</f>
        <v/>
      </c>
      <c r="M93" s="101"/>
      <c r="N93" s="101"/>
      <c r="O93" s="101"/>
    </row>
    <row r="94" spans="1:15" x14ac:dyDescent="0.25">
      <c r="A94" s="106" t="s">
        <v>96</v>
      </c>
      <c r="B94" s="107" t="s">
        <v>41</v>
      </c>
      <c r="C94" s="107" t="s">
        <v>42</v>
      </c>
      <c r="D94" s="4">
        <v>13</v>
      </c>
      <c r="E94" s="4">
        <v>4</v>
      </c>
      <c r="F94" s="101" t="str">
        <f t="shared" si="90"/>
        <v>Baixa</v>
      </c>
      <c r="G94" s="101" t="str">
        <f t="shared" si="91"/>
        <v>ALIL</v>
      </c>
      <c r="H94" s="4">
        <f t="shared" si="92"/>
        <v>7</v>
      </c>
      <c r="I94" s="100" t="str">
        <f t="shared" si="93"/>
        <v>L</v>
      </c>
      <c r="J94" s="4" t="str">
        <f t="shared" si="94"/>
        <v>ALII</v>
      </c>
      <c r="K94" s="101">
        <f t="shared" si="95"/>
        <v>7</v>
      </c>
      <c r="L94" s="101">
        <f>IF(NOT(ISERROR(VLOOKUP(B94,Deflatores!G$42:H$64,2,FALSE))),VLOOKUP(B94,Deflatores!G$42:H$64,2,FALSE),IF(OR(ISBLANK(C94),ISBLANK(B94)),"",VLOOKUP(C94,Deflatores!G$4:H$38,2,FALSE)*H94+VLOOKUP(C94,Deflatores!G$4:I$38,3,FALSE)))</f>
        <v>7</v>
      </c>
      <c r="M94" s="101"/>
      <c r="N94" s="101"/>
      <c r="O94" s="101"/>
    </row>
    <row r="95" spans="1:15" x14ac:dyDescent="0.25">
      <c r="A95" s="106" t="s">
        <v>270</v>
      </c>
      <c r="B95" s="107" t="s">
        <v>50</v>
      </c>
      <c r="C95" s="107" t="s">
        <v>42</v>
      </c>
      <c r="D95" s="4">
        <v>10</v>
      </c>
      <c r="E95" s="4">
        <v>1</v>
      </c>
      <c r="F95" s="101" t="str">
        <f t="shared" si="90"/>
        <v>Baixa</v>
      </c>
      <c r="G95" s="101" t="str">
        <f t="shared" si="91"/>
        <v>CEL</v>
      </c>
      <c r="H95" s="4">
        <f t="shared" si="92"/>
        <v>3</v>
      </c>
      <c r="I95" s="100" t="str">
        <f t="shared" si="93"/>
        <v>L</v>
      </c>
      <c r="J95" s="4" t="str">
        <f t="shared" si="94"/>
        <v>CEI</v>
      </c>
      <c r="K95" s="101">
        <f t="shared" si="95"/>
        <v>3</v>
      </c>
      <c r="L95" s="101">
        <f>IF(NOT(ISERROR(VLOOKUP(B95,Deflatores!G$42:H$64,2,FALSE))),VLOOKUP(B95,Deflatores!G$42:H$64,2,FALSE),IF(OR(ISBLANK(C95),ISBLANK(B95)),"",VLOOKUP(C95,Deflatores!G$4:H$38,2,FALSE)*H95+VLOOKUP(C95,Deflatores!G$4:I$38,3,FALSE)))</f>
        <v>3</v>
      </c>
      <c r="M95" s="101"/>
      <c r="N95" s="101"/>
      <c r="O95" s="101"/>
    </row>
    <row r="96" spans="1:15" x14ac:dyDescent="0.25">
      <c r="A96" s="106" t="s">
        <v>97</v>
      </c>
      <c r="B96" s="107" t="s">
        <v>47</v>
      </c>
      <c r="C96" s="107" t="s">
        <v>42</v>
      </c>
      <c r="D96" s="4">
        <v>7</v>
      </c>
      <c r="E96" s="4">
        <v>2</v>
      </c>
      <c r="F96" s="101" t="str">
        <f t="shared" si="90"/>
        <v>Média</v>
      </c>
      <c r="G96" s="101" t="str">
        <f t="shared" si="91"/>
        <v>EEA</v>
      </c>
      <c r="H96" s="4">
        <f t="shared" si="92"/>
        <v>4</v>
      </c>
      <c r="I96" s="100" t="str">
        <f t="shared" si="93"/>
        <v>A</v>
      </c>
      <c r="J96" s="4" t="str">
        <f t="shared" si="94"/>
        <v>EEI</v>
      </c>
      <c r="K96" s="101">
        <f t="shared" si="95"/>
        <v>4</v>
      </c>
      <c r="L96" s="101">
        <f>IF(NOT(ISERROR(VLOOKUP(B96,Deflatores!G$42:H$64,2,FALSE))),VLOOKUP(B96,Deflatores!G$42:H$64,2,FALSE),IF(OR(ISBLANK(C96),ISBLANK(B96)),"",VLOOKUP(C96,Deflatores!G$4:H$38,2,FALSE)*H96+VLOOKUP(C96,Deflatores!G$4:I$38,3,FALSE)))</f>
        <v>4</v>
      </c>
      <c r="M96" s="101"/>
      <c r="N96" s="101"/>
      <c r="O96" s="101"/>
    </row>
    <row r="97" spans="1:15" x14ac:dyDescent="0.25">
      <c r="A97" s="109" t="s">
        <v>271</v>
      </c>
      <c r="B97" s="110" t="s">
        <v>50</v>
      </c>
      <c r="C97" s="107" t="s">
        <v>42</v>
      </c>
      <c r="D97" s="4">
        <v>3</v>
      </c>
      <c r="E97" s="4">
        <v>1</v>
      </c>
      <c r="F97" s="101" t="str">
        <f t="shared" ref="F97" si="162">IF(ISBLANK(B97),"",IF(I97="L","Baixa",IF(I97="A","Média",IF(I97="","","Alta"))))</f>
        <v>Baixa</v>
      </c>
      <c r="G97" s="101" t="str">
        <f t="shared" ref="G97" si="163">CONCATENATE(B97,I97)</f>
        <v>CEL</v>
      </c>
      <c r="H97" s="4">
        <f t="shared" ref="H97" si="164">IF(ISBLANK(B97),"",IF(B97="ALI",IF(I97="L",7,IF(I97="A",10,15)),IF(B97="AIE",IF(I97="L",5,IF(I97="A",7,10)),IF(B97="SE",IF(I97="L",4,IF(I97="A",5,7)),IF(OR(B97="EE",B97="CE"),IF(I97="L",3,IF(I97="A",4,6)),0)))))</f>
        <v>3</v>
      </c>
      <c r="I97" s="100" t="str">
        <f t="shared" ref="I97" si="165">IF(OR(ISBLANK(D97),ISBLANK(E97)),IF(OR(B97="ALI",B97="AIE"),"L",IF(OR(B97="EE",B97="SE",B97="CE"),"A","")),IF(B97="EE",IF(E97&gt;=3,IF(D97&gt;=5,"H","A"),IF(E97&gt;=2,IF(D97&gt;=16,"H",IF(D97&lt;=4,"L","A")),IF(D97&lt;=15,"L","A"))),IF(OR(B97="SE",B97="CE"),IF(E97&gt;=4,IF(D97&gt;=6,"H","A"),IF(E97&gt;=2,IF(D97&gt;=20,"H",IF(D97&lt;=5,"L","A")),IF(D97&lt;=19,"L","A"))),IF(OR(B97="ALI",B97="AIE"),IF(E97&gt;=6,IF(D97&gt;=20,"H","A"),IF(E97&gt;=2,IF(D97&gt;=51,"H",IF(D97&lt;=19,"L","A")),IF(D97&lt;=50,"L","A"))),""))))</f>
        <v>L</v>
      </c>
      <c r="J97" s="4" t="str">
        <f t="shared" ref="J97" si="166">CONCATENATE(B97,C97)</f>
        <v>CEI</v>
      </c>
      <c r="K97" s="101">
        <f t="shared" ref="K97" si="167">IF(OR(H97="",H97=0),L97,H97)</f>
        <v>3</v>
      </c>
      <c r="L97" s="101">
        <f>IF(NOT(ISERROR(VLOOKUP(B97,Deflatores!G$42:H$64,2,FALSE))),VLOOKUP(B97,Deflatores!G$42:H$64,2,FALSE),IF(OR(ISBLANK(C97),ISBLANK(B97)),"",VLOOKUP(C97,Deflatores!G$4:H$38,2,FALSE)*H97+VLOOKUP(C97,Deflatores!G$4:I$38,3,FALSE)))</f>
        <v>3</v>
      </c>
      <c r="M97" s="101"/>
      <c r="N97" s="101"/>
      <c r="O97" s="101"/>
    </row>
    <row r="98" spans="1:15" x14ac:dyDescent="0.25">
      <c r="A98" s="109" t="s">
        <v>272</v>
      </c>
      <c r="B98" s="110" t="s">
        <v>50</v>
      </c>
      <c r="C98" s="107" t="s">
        <v>42</v>
      </c>
      <c r="D98" s="4">
        <v>3</v>
      </c>
      <c r="E98" s="4">
        <v>1</v>
      </c>
      <c r="F98" s="101" t="str">
        <f t="shared" si="90"/>
        <v>Baixa</v>
      </c>
      <c r="G98" s="101" t="str">
        <f t="shared" si="91"/>
        <v>CEL</v>
      </c>
      <c r="H98" s="4">
        <f t="shared" si="92"/>
        <v>3</v>
      </c>
      <c r="I98" s="100" t="str">
        <f t="shared" si="93"/>
        <v>L</v>
      </c>
      <c r="J98" s="4" t="str">
        <f t="shared" si="94"/>
        <v>CEI</v>
      </c>
      <c r="K98" s="101">
        <f t="shared" si="95"/>
        <v>3</v>
      </c>
      <c r="L98" s="101">
        <f>IF(NOT(ISERROR(VLOOKUP(B98,Deflatores!G$42:H$64,2,FALSE))),VLOOKUP(B98,Deflatores!G$42:H$64,2,FALSE),IF(OR(ISBLANK(C98),ISBLANK(B98)),"",VLOOKUP(C98,Deflatores!G$4:H$38,2,FALSE)*H98+VLOOKUP(C98,Deflatores!G$4:I$38,3,FALSE)))</f>
        <v>3</v>
      </c>
      <c r="M98" s="101"/>
      <c r="N98" s="101"/>
      <c r="O98" s="101"/>
    </row>
    <row r="99" spans="1:15" x14ac:dyDescent="0.25">
      <c r="A99" s="109" t="s">
        <v>273</v>
      </c>
      <c r="B99" s="110" t="s">
        <v>50</v>
      </c>
      <c r="C99" s="107" t="s">
        <v>42</v>
      </c>
      <c r="D99" s="4">
        <v>3</v>
      </c>
      <c r="E99" s="4">
        <v>1</v>
      </c>
      <c r="F99" s="101" t="str">
        <f t="shared" ref="F99" si="168">IF(ISBLANK(B99),"",IF(I99="L","Baixa",IF(I99="A","Média",IF(I99="","","Alta"))))</f>
        <v>Baixa</v>
      </c>
      <c r="G99" s="101" t="str">
        <f t="shared" ref="G99" si="169">CONCATENATE(B99,I99)</f>
        <v>CEL</v>
      </c>
      <c r="H99" s="4">
        <f t="shared" ref="H99" si="170">IF(ISBLANK(B99),"",IF(B99="ALI",IF(I99="L",7,IF(I99="A",10,15)),IF(B99="AIE",IF(I99="L",5,IF(I99="A",7,10)),IF(B99="SE",IF(I99="L",4,IF(I99="A",5,7)),IF(OR(B99="EE",B99="CE"),IF(I99="L",3,IF(I99="A",4,6)),0)))))</f>
        <v>3</v>
      </c>
      <c r="I99" s="100" t="str">
        <f t="shared" ref="I99" si="171">IF(OR(ISBLANK(D99),ISBLANK(E99)),IF(OR(B99="ALI",B99="AIE"),"L",IF(OR(B99="EE",B99="SE",B99="CE"),"A","")),IF(B99="EE",IF(E99&gt;=3,IF(D99&gt;=5,"H","A"),IF(E99&gt;=2,IF(D99&gt;=16,"H",IF(D99&lt;=4,"L","A")),IF(D99&lt;=15,"L","A"))),IF(OR(B99="SE",B99="CE"),IF(E99&gt;=4,IF(D99&gt;=6,"H","A"),IF(E99&gt;=2,IF(D99&gt;=20,"H",IF(D99&lt;=5,"L","A")),IF(D99&lt;=19,"L","A"))),IF(OR(B99="ALI",B99="AIE"),IF(E99&gt;=6,IF(D99&gt;=20,"H","A"),IF(E99&gt;=2,IF(D99&gt;=51,"H",IF(D99&lt;=19,"L","A")),IF(D99&lt;=50,"L","A"))),""))))</f>
        <v>L</v>
      </c>
      <c r="J99" s="4" t="str">
        <f t="shared" ref="J99" si="172">CONCATENATE(B99,C99)</f>
        <v>CEI</v>
      </c>
      <c r="K99" s="101">
        <f t="shared" ref="K99" si="173">IF(OR(H99="",H99=0),L99,H99)</f>
        <v>3</v>
      </c>
      <c r="L99" s="101">
        <f>IF(NOT(ISERROR(VLOOKUP(B99,Deflatores!G$42:H$64,2,FALSE))),VLOOKUP(B99,Deflatores!G$42:H$64,2,FALSE),IF(OR(ISBLANK(C99),ISBLANK(B99)),"",VLOOKUP(C99,Deflatores!G$4:H$38,2,FALSE)*H99+VLOOKUP(C99,Deflatores!G$4:I$38,3,FALSE)))</f>
        <v>3</v>
      </c>
      <c r="M99" s="101"/>
      <c r="N99" s="101"/>
      <c r="O99" s="101"/>
    </row>
    <row r="100" spans="1:15" x14ac:dyDescent="0.25">
      <c r="A100" s="106" t="s">
        <v>98</v>
      </c>
      <c r="B100" s="107" t="s">
        <v>47</v>
      </c>
      <c r="C100" s="107" t="s">
        <v>42</v>
      </c>
      <c r="D100" s="4">
        <v>7</v>
      </c>
      <c r="E100" s="4">
        <v>2</v>
      </c>
      <c r="F100" s="101" t="str">
        <f t="shared" si="90"/>
        <v>Média</v>
      </c>
      <c r="G100" s="101" t="str">
        <f t="shared" si="91"/>
        <v>EEA</v>
      </c>
      <c r="H100" s="4">
        <f t="shared" si="92"/>
        <v>4</v>
      </c>
      <c r="I100" s="100" t="str">
        <f t="shared" si="93"/>
        <v>A</v>
      </c>
      <c r="J100" s="4" t="str">
        <f t="shared" si="94"/>
        <v>EEI</v>
      </c>
      <c r="K100" s="101">
        <f t="shared" si="95"/>
        <v>4</v>
      </c>
      <c r="L100" s="101">
        <f>IF(NOT(ISERROR(VLOOKUP(B100,Deflatores!G$42:H$64,2,FALSE))),VLOOKUP(B100,Deflatores!G$42:H$64,2,FALSE),IF(OR(ISBLANK(C100),ISBLANK(B100)),"",VLOOKUP(C100,Deflatores!G$4:H$38,2,FALSE)*H100+VLOOKUP(C100,Deflatores!G$4:I$38,3,FALSE)))</f>
        <v>4</v>
      </c>
      <c r="M100" s="101"/>
      <c r="N100" s="101"/>
      <c r="O100" s="101"/>
    </row>
    <row r="101" spans="1:15" x14ac:dyDescent="0.25">
      <c r="A101" s="109" t="s">
        <v>269</v>
      </c>
      <c r="B101" s="107" t="s">
        <v>50</v>
      </c>
      <c r="C101" s="107" t="s">
        <v>42</v>
      </c>
      <c r="D101" s="4">
        <v>5</v>
      </c>
      <c r="E101" s="4">
        <v>1</v>
      </c>
      <c r="F101" s="101" t="str">
        <f t="shared" ref="F101" si="174">IF(ISBLANK(B101),"",IF(I101="L","Baixa",IF(I101="A","Média",IF(I101="","","Alta"))))</f>
        <v>Baixa</v>
      </c>
      <c r="G101" s="101" t="str">
        <f t="shared" ref="G101" si="175">CONCATENATE(B101,I101)</f>
        <v>CEL</v>
      </c>
      <c r="H101" s="4">
        <f t="shared" ref="H101" si="176">IF(ISBLANK(B101),"",IF(B101="ALI",IF(I101="L",7,IF(I101="A",10,15)),IF(B101="AIE",IF(I101="L",5,IF(I101="A",7,10)),IF(B101="SE",IF(I101="L",4,IF(I101="A",5,7)),IF(OR(B101="EE",B101="CE"),IF(I101="L",3,IF(I101="A",4,6)),0)))))</f>
        <v>3</v>
      </c>
      <c r="I101" s="100" t="str">
        <f t="shared" ref="I101" si="177">IF(OR(ISBLANK(D101),ISBLANK(E101)),IF(OR(B101="ALI",B101="AIE"),"L",IF(OR(B101="EE",B101="SE",B101="CE"),"A","")),IF(B101="EE",IF(E101&gt;=3,IF(D101&gt;=5,"H","A"),IF(E101&gt;=2,IF(D101&gt;=16,"H",IF(D101&lt;=4,"L","A")),IF(D101&lt;=15,"L","A"))),IF(OR(B101="SE",B101="CE"),IF(E101&gt;=4,IF(D101&gt;=6,"H","A"),IF(E101&gt;=2,IF(D101&gt;=20,"H",IF(D101&lt;=5,"L","A")),IF(D101&lt;=19,"L","A"))),IF(OR(B101="ALI",B101="AIE"),IF(E101&gt;=6,IF(D101&gt;=20,"H","A"),IF(E101&gt;=2,IF(D101&gt;=51,"H",IF(D101&lt;=19,"L","A")),IF(D101&lt;=50,"L","A"))),""))))</f>
        <v>L</v>
      </c>
      <c r="J101" s="4" t="str">
        <f t="shared" ref="J101" si="178">CONCATENATE(B101,C101)</f>
        <v>CEI</v>
      </c>
      <c r="K101" s="101">
        <f t="shared" ref="K101" si="179">IF(OR(H101="",H101=0),L101,H101)</f>
        <v>3</v>
      </c>
      <c r="L101" s="101">
        <f>IF(NOT(ISERROR(VLOOKUP(B101,Deflatores!G$42:H$64,2,FALSE))),VLOOKUP(B101,Deflatores!G$42:H$64,2,FALSE),IF(OR(ISBLANK(C101),ISBLANK(B101)),"",VLOOKUP(C101,Deflatores!G$4:H$38,2,FALSE)*H101+VLOOKUP(C101,Deflatores!G$4:I$38,3,FALSE)))</f>
        <v>3</v>
      </c>
      <c r="M101" s="101"/>
      <c r="N101" s="101"/>
      <c r="O101" s="101"/>
    </row>
    <row r="102" spans="1:15" x14ac:dyDescent="0.25">
      <c r="A102" s="106" t="s">
        <v>99</v>
      </c>
      <c r="B102" s="107" t="s">
        <v>50</v>
      </c>
      <c r="C102" s="107" t="s">
        <v>42</v>
      </c>
      <c r="D102" s="4">
        <v>7</v>
      </c>
      <c r="E102" s="4">
        <v>1</v>
      </c>
      <c r="F102" s="101" t="str">
        <f t="shared" si="90"/>
        <v>Baixa</v>
      </c>
      <c r="G102" s="101" t="str">
        <f t="shared" si="91"/>
        <v>CEL</v>
      </c>
      <c r="H102" s="4">
        <f t="shared" si="92"/>
        <v>3</v>
      </c>
      <c r="I102" s="100" t="str">
        <f t="shared" si="93"/>
        <v>L</v>
      </c>
      <c r="J102" s="4" t="str">
        <f t="shared" si="94"/>
        <v>CEI</v>
      </c>
      <c r="K102" s="101">
        <f t="shared" si="95"/>
        <v>3</v>
      </c>
      <c r="L102" s="101">
        <f>IF(NOT(ISERROR(VLOOKUP(B102,Deflatores!G$42:H$64,2,FALSE))),VLOOKUP(B102,Deflatores!G$42:H$64,2,FALSE),IF(OR(ISBLANK(C102),ISBLANK(B102)),"",VLOOKUP(C102,Deflatores!G$4:H$38,2,FALSE)*H102+VLOOKUP(C102,Deflatores!G$4:I$38,3,FALSE)))</f>
        <v>3</v>
      </c>
      <c r="M102" s="101"/>
      <c r="N102" s="101"/>
      <c r="O102" s="101"/>
    </row>
    <row r="103" spans="1:15" x14ac:dyDescent="0.25">
      <c r="A103" s="106" t="s">
        <v>100</v>
      </c>
      <c r="B103" s="107" t="s">
        <v>47</v>
      </c>
      <c r="C103" s="107" t="s">
        <v>42</v>
      </c>
      <c r="D103" s="4">
        <v>3</v>
      </c>
      <c r="E103" s="4">
        <v>2</v>
      </c>
      <c r="F103" s="101" t="str">
        <f t="shared" si="90"/>
        <v>Baixa</v>
      </c>
      <c r="G103" s="101" t="str">
        <f t="shared" si="91"/>
        <v>EEL</v>
      </c>
      <c r="H103" s="4">
        <f t="shared" si="92"/>
        <v>3</v>
      </c>
      <c r="I103" s="100" t="str">
        <f t="shared" si="93"/>
        <v>L</v>
      </c>
      <c r="J103" s="4" t="str">
        <f t="shared" si="94"/>
        <v>EEI</v>
      </c>
      <c r="K103" s="101">
        <f t="shared" si="95"/>
        <v>3</v>
      </c>
      <c r="L103" s="101">
        <f>IF(NOT(ISERROR(VLOOKUP(B103,Deflatores!G$42:H$64,2,FALSE))),VLOOKUP(B103,Deflatores!G$42:H$64,2,FALSE),IF(OR(ISBLANK(C103),ISBLANK(B103)),"",VLOOKUP(C103,Deflatores!G$4:H$38,2,FALSE)*H103+VLOOKUP(C103,Deflatores!G$4:I$38,3,FALSE)))</f>
        <v>3</v>
      </c>
      <c r="M103" s="101"/>
      <c r="N103" s="101"/>
      <c r="O103" s="101"/>
    </row>
    <row r="104" spans="1:15" x14ac:dyDescent="0.25">
      <c r="A104" s="106" t="s">
        <v>101</v>
      </c>
      <c r="B104" s="107" t="s">
        <v>50</v>
      </c>
      <c r="C104" s="107" t="s">
        <v>42</v>
      </c>
      <c r="D104" s="4">
        <v>14</v>
      </c>
      <c r="E104" s="4">
        <v>1</v>
      </c>
      <c r="F104" s="101" t="str">
        <f t="shared" si="90"/>
        <v>Baixa</v>
      </c>
      <c r="G104" s="101" t="str">
        <f t="shared" si="91"/>
        <v>CEL</v>
      </c>
      <c r="H104" s="4">
        <f t="shared" si="92"/>
        <v>3</v>
      </c>
      <c r="I104" s="100" t="str">
        <f t="shared" si="93"/>
        <v>L</v>
      </c>
      <c r="J104" s="4" t="str">
        <f t="shared" si="94"/>
        <v>CEI</v>
      </c>
      <c r="K104" s="101">
        <f t="shared" si="95"/>
        <v>3</v>
      </c>
      <c r="L104" s="101">
        <f>IF(NOT(ISERROR(VLOOKUP(B104,Deflatores!G$42:H$64,2,FALSE))),VLOOKUP(B104,Deflatores!G$42:H$64,2,FALSE),IF(OR(ISBLANK(C104),ISBLANK(B104)),"",VLOOKUP(C104,Deflatores!G$4:H$38,2,FALSE)*H104+VLOOKUP(C104,Deflatores!G$4:I$38,3,FALSE)))</f>
        <v>3</v>
      </c>
      <c r="M104" s="101"/>
      <c r="N104" s="101"/>
      <c r="O104" s="101"/>
    </row>
    <row r="105" spans="1:15" x14ac:dyDescent="0.25">
      <c r="A105" s="106" t="s">
        <v>268</v>
      </c>
      <c r="B105" s="107" t="s">
        <v>50</v>
      </c>
      <c r="C105" s="107" t="s">
        <v>42</v>
      </c>
      <c r="D105" s="4">
        <v>3</v>
      </c>
      <c r="E105" s="4">
        <v>2</v>
      </c>
      <c r="F105" s="101" t="str">
        <f t="shared" ref="F105:F121" si="180">IF(ISBLANK(B105),"",IF(I105="L","Baixa",IF(I105="A","Média",IF(I105="","","Alta"))))</f>
        <v>Baixa</v>
      </c>
      <c r="G105" s="101" t="str">
        <f t="shared" ref="G105:G121" si="181">CONCATENATE(B105,I105)</f>
        <v>CEL</v>
      </c>
      <c r="H105" s="4">
        <f t="shared" ref="H105:H121" si="182">IF(ISBLANK(B105),"",IF(B105="ALI",IF(I105="L",7,IF(I105="A",10,15)),IF(B105="AIE",IF(I105="L",5,IF(I105="A",7,10)),IF(B105="SE",IF(I105="L",4,IF(I105="A",5,7)),IF(OR(B105="EE",B105="CE"),IF(I105="L",3,IF(I105="A",4,6)),0)))))</f>
        <v>3</v>
      </c>
      <c r="I105" s="100" t="str">
        <f t="shared" ref="I105:I121" si="183">IF(OR(ISBLANK(D105),ISBLANK(E105)),IF(OR(B105="ALI",B105="AIE"),"L",IF(OR(B105="EE",B105="SE",B105="CE"),"A","")),IF(B105="EE",IF(E105&gt;=3,IF(D105&gt;=5,"H","A"),IF(E105&gt;=2,IF(D105&gt;=16,"H",IF(D105&lt;=4,"L","A")),IF(D105&lt;=15,"L","A"))),IF(OR(B105="SE",B105="CE"),IF(E105&gt;=4,IF(D105&gt;=6,"H","A"),IF(E105&gt;=2,IF(D105&gt;=20,"H",IF(D105&lt;=5,"L","A")),IF(D105&lt;=19,"L","A"))),IF(OR(B105="ALI",B105="AIE"),IF(E105&gt;=6,IF(D105&gt;=20,"H","A"),IF(E105&gt;=2,IF(D105&gt;=51,"H",IF(D105&lt;=19,"L","A")),IF(D105&lt;=50,"L","A"))),""))))</f>
        <v>L</v>
      </c>
      <c r="J105" s="4" t="str">
        <f t="shared" ref="J105:J121" si="184">CONCATENATE(B105,C105)</f>
        <v>CEI</v>
      </c>
      <c r="K105" s="101">
        <f t="shared" ref="K105:K121" si="185">IF(OR(H105="",H105=0),L105,H105)</f>
        <v>3</v>
      </c>
      <c r="L105" s="101">
        <f>IF(NOT(ISERROR(VLOOKUP(B105,Deflatores!G$42:H$64,2,FALSE))),VLOOKUP(B105,Deflatores!G$42:H$64,2,FALSE),IF(OR(ISBLANK(C105),ISBLANK(B105)),"",VLOOKUP(C105,Deflatores!G$4:H$38,2,FALSE)*H105+VLOOKUP(C105,Deflatores!G$4:I$38,3,FALSE)))</f>
        <v>3</v>
      </c>
      <c r="M105" s="101"/>
      <c r="N105" s="101"/>
      <c r="O105" s="101"/>
    </row>
    <row r="106" spans="1:15" x14ac:dyDescent="0.25">
      <c r="A106" s="106"/>
      <c r="B106" s="107"/>
      <c r="C106" s="107"/>
      <c r="D106" s="4"/>
      <c r="E106" s="4"/>
      <c r="F106" s="101" t="str">
        <f t="shared" si="180"/>
        <v/>
      </c>
      <c r="G106" s="101" t="str">
        <f t="shared" si="181"/>
        <v/>
      </c>
      <c r="H106" s="4" t="str">
        <f t="shared" si="182"/>
        <v/>
      </c>
      <c r="I106" s="100" t="str">
        <f t="shared" si="183"/>
        <v/>
      </c>
      <c r="J106" s="4" t="str">
        <f t="shared" si="184"/>
        <v/>
      </c>
      <c r="K106" s="101" t="str">
        <f t="shared" si="185"/>
        <v/>
      </c>
      <c r="L106" s="101" t="str">
        <f>IF(NOT(ISERROR(VLOOKUP(B106,Deflatores!G$42:H$64,2,FALSE))),VLOOKUP(B106,Deflatores!G$42:H$64,2,FALSE),IF(OR(ISBLANK(C106),ISBLANK(B106)),"",VLOOKUP(C106,Deflatores!G$4:H$38,2,FALSE)*H106+VLOOKUP(C106,Deflatores!G$4:I$38,3,FALSE)))</f>
        <v/>
      </c>
      <c r="M106" s="101"/>
      <c r="N106" s="101"/>
      <c r="O106" s="101"/>
    </row>
    <row r="107" spans="1:15" x14ac:dyDescent="0.25">
      <c r="A107" s="108" t="s">
        <v>102</v>
      </c>
      <c r="B107" s="107"/>
      <c r="C107" s="107"/>
      <c r="D107" s="4"/>
      <c r="E107" s="4"/>
      <c r="F107" s="101" t="str">
        <f t="shared" si="180"/>
        <v/>
      </c>
      <c r="G107" s="101" t="str">
        <f t="shared" si="181"/>
        <v/>
      </c>
      <c r="H107" s="4" t="str">
        <f t="shared" si="182"/>
        <v/>
      </c>
      <c r="I107" s="100" t="str">
        <f t="shared" si="183"/>
        <v/>
      </c>
      <c r="J107" s="4" t="str">
        <f t="shared" si="184"/>
        <v/>
      </c>
      <c r="K107" s="101" t="str">
        <f t="shared" si="185"/>
        <v/>
      </c>
      <c r="L107" s="101" t="str">
        <f>IF(NOT(ISERROR(VLOOKUP(B107,Deflatores!G$42:H$64,2,FALSE))),VLOOKUP(B107,Deflatores!G$42:H$64,2,FALSE),IF(OR(ISBLANK(C107),ISBLANK(B107)),"",VLOOKUP(C107,Deflatores!G$4:H$38,2,FALSE)*H107+VLOOKUP(C107,Deflatores!G$4:I$38,3,FALSE)))</f>
        <v/>
      </c>
      <c r="M107" s="101"/>
      <c r="N107" s="101"/>
      <c r="O107" s="101"/>
    </row>
    <row r="108" spans="1:15" x14ac:dyDescent="0.25">
      <c r="A108" s="106" t="s">
        <v>358</v>
      </c>
      <c r="B108" s="107" t="s">
        <v>53</v>
      </c>
      <c r="C108" s="107" t="s">
        <v>42</v>
      </c>
      <c r="D108" s="4">
        <v>3</v>
      </c>
      <c r="E108" s="4">
        <v>1</v>
      </c>
      <c r="F108" s="101" t="str">
        <f>IF(ISBLANK(B108),"",IF(I108="L","Baixa",IF(I108="A","Média",IF(I108="","","Alta"))))</f>
        <v>Baixa</v>
      </c>
      <c r="G108" s="101" t="str">
        <f>CONCATENATE(B108,I108)</f>
        <v>AIEL</v>
      </c>
      <c r="H108" s="4">
        <f t="shared" ref="H108" si="186">IF(ISBLANK(B108),"",IF(B108="ALI",IF(I108="L",7,IF(I108="A",10,15)),IF(B108="AIE",IF(I108="L",5,IF(I108="A",7,10)),IF(B108="SE",IF(I108="L",4,IF(I108="A",5,7)),IF(OR(B108="EE",B108="CE"),IF(I108="L",3,IF(I108="A",4,6)),0)))))</f>
        <v>5</v>
      </c>
      <c r="I108" s="100" t="str">
        <f t="shared" ref="I108" si="187">IF(OR(ISBLANK(D108),ISBLANK(E108)),IF(OR(B108="ALI",B108="AIE"),"L",IF(OR(B108="EE",B108="SE",B108="CE"),"A","")),IF(B108="EE",IF(E108&gt;=3,IF(D108&gt;=5,"H","A"),IF(E108&gt;=2,IF(D108&gt;=16,"H",IF(D108&lt;=4,"L","A")),IF(D108&lt;=15,"L","A"))),IF(OR(B108="SE",B108="CE"),IF(E108&gt;=4,IF(D108&gt;=6,"H","A"),IF(E108&gt;=2,IF(D108&gt;=20,"H",IF(D108&lt;=5,"L","A")),IF(D108&lt;=19,"L","A"))),IF(OR(B108="ALI",B108="AIE"),IF(E108&gt;=6,IF(D108&gt;=20,"H","A"),IF(E108&gt;=2,IF(D108&gt;=51,"H",IF(D108&lt;=19,"L","A")),IF(D108&lt;=50,"L","A"))),""))))</f>
        <v>L</v>
      </c>
      <c r="J108" s="4" t="str">
        <f t="shared" ref="J108" si="188">CONCATENATE(B108,C108)</f>
        <v>AIEI</v>
      </c>
      <c r="K108" s="101">
        <f t="shared" ref="K108" si="189">IF(OR(H108="",H108=0),L108,H108)</f>
        <v>5</v>
      </c>
      <c r="L108" s="101">
        <f>IF(NOT(ISERROR(VLOOKUP(B108,Deflatores!G$42:H$64,2,FALSE))),VLOOKUP(B108,Deflatores!G$42:H$64,2,FALSE),IF(OR(ISBLANK(C108),ISBLANK(B108)),"",VLOOKUP(C108,Deflatores!G$4:H$38,2,FALSE)*H108+VLOOKUP(C108,Deflatores!G$4:I$38,3,FALSE)))</f>
        <v>5</v>
      </c>
      <c r="M108" s="101"/>
      <c r="N108" s="101"/>
      <c r="O108" s="101"/>
    </row>
    <row r="109" spans="1:15" x14ac:dyDescent="0.25">
      <c r="A109" s="106" t="s">
        <v>103</v>
      </c>
      <c r="B109" s="107" t="s">
        <v>41</v>
      </c>
      <c r="C109" s="107" t="s">
        <v>42</v>
      </c>
      <c r="D109" s="4">
        <v>21</v>
      </c>
      <c r="E109" s="4">
        <v>2</v>
      </c>
      <c r="F109" s="101" t="str">
        <f t="shared" si="180"/>
        <v>Média</v>
      </c>
      <c r="G109" s="101" t="str">
        <f t="shared" si="181"/>
        <v>ALIA</v>
      </c>
      <c r="H109" s="4">
        <f t="shared" si="182"/>
        <v>10</v>
      </c>
      <c r="I109" s="100" t="str">
        <f t="shared" si="183"/>
        <v>A</v>
      </c>
      <c r="J109" s="4" t="str">
        <f t="shared" si="184"/>
        <v>ALII</v>
      </c>
      <c r="K109" s="101">
        <f t="shared" si="185"/>
        <v>10</v>
      </c>
      <c r="L109" s="101">
        <f>IF(NOT(ISERROR(VLOOKUP(B109,Deflatores!G$42:H$64,2,FALSE))),VLOOKUP(B109,Deflatores!G$42:H$64,2,FALSE),IF(OR(ISBLANK(C109),ISBLANK(B109)),"",VLOOKUP(C109,Deflatores!G$4:H$38,2,FALSE)*H109+VLOOKUP(C109,Deflatores!G$4:I$38,3,FALSE)))</f>
        <v>10</v>
      </c>
      <c r="M109" s="101"/>
      <c r="N109" s="101"/>
      <c r="O109" s="101"/>
    </row>
    <row r="110" spans="1:15" x14ac:dyDescent="0.25">
      <c r="A110" s="106" t="s">
        <v>104</v>
      </c>
      <c r="B110" s="107" t="s">
        <v>47</v>
      </c>
      <c r="C110" s="107" t="s">
        <v>42</v>
      </c>
      <c r="D110" s="4">
        <v>9</v>
      </c>
      <c r="E110" s="4">
        <v>4</v>
      </c>
      <c r="F110" s="101" t="str">
        <f t="shared" si="180"/>
        <v>Alta</v>
      </c>
      <c r="G110" s="101" t="str">
        <f t="shared" si="181"/>
        <v>EEH</v>
      </c>
      <c r="H110" s="4">
        <f t="shared" si="182"/>
        <v>6</v>
      </c>
      <c r="I110" s="100" t="str">
        <f t="shared" si="183"/>
        <v>H</v>
      </c>
      <c r="J110" s="4" t="str">
        <f t="shared" si="184"/>
        <v>EEI</v>
      </c>
      <c r="K110" s="101">
        <f t="shared" si="185"/>
        <v>6</v>
      </c>
      <c r="L110" s="101">
        <f>IF(NOT(ISERROR(VLOOKUP(B110,Deflatores!G$42:H$64,2,FALSE))),VLOOKUP(B110,Deflatores!G$42:H$64,2,FALSE),IF(OR(ISBLANK(C110),ISBLANK(B110)),"",VLOOKUP(C110,Deflatores!G$4:H$38,2,FALSE)*H110+VLOOKUP(C110,Deflatores!G$4:I$38,3,FALSE)))</f>
        <v>6</v>
      </c>
      <c r="M110" s="101"/>
      <c r="N110" s="101"/>
      <c r="O110" s="101"/>
    </row>
    <row r="111" spans="1:15" s="113" customFormat="1" x14ac:dyDescent="0.25">
      <c r="A111" s="109" t="s">
        <v>281</v>
      </c>
      <c r="B111" s="107" t="s">
        <v>50</v>
      </c>
      <c r="C111" s="107" t="s">
        <v>42</v>
      </c>
      <c r="D111" s="4">
        <v>2</v>
      </c>
      <c r="E111" s="4">
        <v>1</v>
      </c>
      <c r="F111" s="101" t="str">
        <f>IF(ISBLANK(B111),"",IF(I111="L","Baixa",IF(I111="A","Média",IF(I111="","","Alta"))))</f>
        <v>Baixa</v>
      </c>
      <c r="G111" s="101" t="str">
        <f>CONCATENATE(B111,I111)</f>
        <v>CEL</v>
      </c>
      <c r="H111" s="4">
        <f>IF(ISBLANK(B111),"",IF(B111="ALI",IF(I111="L",7,IF(I111="A",10,15)),IF(B111="AIE",IF(I111="L",5,IF(I111="A",7,10)),IF(B111="SE",IF(I111="L",4,IF(I111="A",5,7)),IF(OR(B111="EE",B111="CE"),IF(I111="L",3,IF(I111="A",4,6)),0)))))</f>
        <v>3</v>
      </c>
      <c r="I111" s="100" t="str">
        <f>IF(OR(ISBLANK(D111),ISBLANK(E111)),IF(OR(B111="ALI",B111="AIE"),"L",IF(OR(B111="EE",B111="SE",B111="CE"),"A","")),IF(B111="EE",IF(E111&gt;=3,IF(D111&gt;=5,"H","A"),IF(E111&gt;=2,IF(D111&gt;=16,"H",IF(D111&lt;=4,"L","A")),IF(D111&lt;=15,"L","A"))),IF(OR(B111="SE",B111="CE"),IF(E111&gt;=4,IF(D111&gt;=6,"H","A"),IF(E111&gt;=2,IF(D111&gt;=20,"H",IF(D111&lt;=5,"L","A")),IF(D111&lt;=19,"L","A"))),IF(OR(B111="ALI",B111="AIE"),IF(E111&gt;=6,IF(D111&gt;=20,"H","A"),IF(E111&gt;=2,IF(D111&gt;=51,"H",IF(D111&lt;=19,"L","A")),IF(D111&lt;=50,"L","A"))),""))))</f>
        <v>L</v>
      </c>
      <c r="J111" s="4" t="str">
        <f>CONCATENATE(B111,C111)</f>
        <v>CEI</v>
      </c>
      <c r="K111" s="101">
        <f>IF(OR(H111="",H111=0),L111,H111)</f>
        <v>3</v>
      </c>
      <c r="L111" s="101">
        <f>IF(NOT(ISERROR(VLOOKUP(B111,Deflatores!G$42:H$64,2,FALSE))),VLOOKUP(B111,Deflatores!G$42:H$64,2,FALSE),IF(OR(ISBLANK(C111),ISBLANK(B111)),"",VLOOKUP(C111,Deflatores!G$4:H$38,2,FALSE)*H111+VLOOKUP(C111,Deflatores!G$4:I$38,3,FALSE)))</f>
        <v>3</v>
      </c>
      <c r="M111" s="112"/>
      <c r="N111" s="112"/>
      <c r="O111" s="112"/>
    </row>
    <row r="112" spans="1:15" x14ac:dyDescent="0.25">
      <c r="A112" s="106" t="s">
        <v>105</v>
      </c>
      <c r="B112" s="107" t="s">
        <v>47</v>
      </c>
      <c r="C112" s="107" t="s">
        <v>42</v>
      </c>
      <c r="D112" s="4">
        <v>9</v>
      </c>
      <c r="E112" s="4">
        <v>4</v>
      </c>
      <c r="F112" s="101" t="str">
        <f t="shared" si="180"/>
        <v>Alta</v>
      </c>
      <c r="G112" s="101" t="str">
        <f t="shared" si="181"/>
        <v>EEH</v>
      </c>
      <c r="H112" s="4">
        <f t="shared" si="182"/>
        <v>6</v>
      </c>
      <c r="I112" s="100" t="str">
        <f t="shared" si="183"/>
        <v>H</v>
      </c>
      <c r="J112" s="4" t="str">
        <f t="shared" si="184"/>
        <v>EEI</v>
      </c>
      <c r="K112" s="101">
        <f t="shared" si="185"/>
        <v>6</v>
      </c>
      <c r="L112" s="101">
        <f>IF(NOT(ISERROR(VLOOKUP(B112,Deflatores!G$42:H$64,2,FALSE))),VLOOKUP(B112,Deflatores!G$42:H$64,2,FALSE),IF(OR(ISBLANK(C112),ISBLANK(B112)),"",VLOOKUP(C112,Deflatores!G$4:H$38,2,FALSE)*H112+VLOOKUP(C112,Deflatores!G$4:I$38,3,FALSE)))</f>
        <v>6</v>
      </c>
      <c r="M112" s="101"/>
      <c r="N112" s="101"/>
      <c r="O112" s="101"/>
    </row>
    <row r="113" spans="1:15" x14ac:dyDescent="0.25">
      <c r="A113" s="109" t="s">
        <v>278</v>
      </c>
      <c r="B113" s="107" t="s">
        <v>50</v>
      </c>
      <c r="C113" s="107" t="s">
        <v>42</v>
      </c>
      <c r="D113" s="4">
        <v>15</v>
      </c>
      <c r="E113" s="4">
        <v>3</v>
      </c>
      <c r="F113" s="101" t="str">
        <f t="shared" ref="F113" si="190">IF(ISBLANK(B113),"",IF(I113="L","Baixa",IF(I113="A","Média",IF(I113="","","Alta"))))</f>
        <v>Média</v>
      </c>
      <c r="G113" s="101" t="str">
        <f t="shared" ref="G113" si="191">CONCATENATE(B113,I113)</f>
        <v>CEA</v>
      </c>
      <c r="H113" s="4">
        <f t="shared" ref="H113" si="192">IF(ISBLANK(B113),"",IF(B113="ALI",IF(I113="L",7,IF(I113="A",10,15)),IF(B113="AIE",IF(I113="L",5,IF(I113="A",7,10)),IF(B113="SE",IF(I113="L",4,IF(I113="A",5,7)),IF(OR(B113="EE",B113="CE"),IF(I113="L",3,IF(I113="A",4,6)),0)))))</f>
        <v>4</v>
      </c>
      <c r="I113" s="100" t="str">
        <f t="shared" ref="I113" si="193">IF(OR(ISBLANK(D113),ISBLANK(E113)),IF(OR(B113="ALI",B113="AIE"),"L",IF(OR(B113="EE",B113="SE",B113="CE"),"A","")),IF(B113="EE",IF(E113&gt;=3,IF(D113&gt;=5,"H","A"),IF(E113&gt;=2,IF(D113&gt;=16,"H",IF(D113&lt;=4,"L","A")),IF(D113&lt;=15,"L","A"))),IF(OR(B113="SE",B113="CE"),IF(E113&gt;=4,IF(D113&gt;=6,"H","A"),IF(E113&gt;=2,IF(D113&gt;=20,"H",IF(D113&lt;=5,"L","A")),IF(D113&lt;=19,"L","A"))),IF(OR(B113="ALI",B113="AIE"),IF(E113&gt;=6,IF(D113&gt;=20,"H","A"),IF(E113&gt;=2,IF(D113&gt;=51,"H",IF(D113&lt;=19,"L","A")),IF(D113&lt;=50,"L","A"))),""))))</f>
        <v>A</v>
      </c>
      <c r="J113" s="4" t="str">
        <f t="shared" ref="J113" si="194">CONCATENATE(B113,C113)</f>
        <v>CEI</v>
      </c>
      <c r="K113" s="101">
        <f t="shared" ref="K113" si="195">IF(OR(H113="",H113=0),L113,H113)</f>
        <v>4</v>
      </c>
      <c r="L113" s="101">
        <f>IF(NOT(ISERROR(VLOOKUP(B113,Deflatores!G$42:H$64,2,FALSE))),VLOOKUP(B113,Deflatores!G$42:H$64,2,FALSE),IF(OR(ISBLANK(C113),ISBLANK(B113)),"",VLOOKUP(C113,Deflatores!G$4:H$38,2,FALSE)*H113+VLOOKUP(C113,Deflatores!G$4:I$38,3,FALSE)))</f>
        <v>4</v>
      </c>
      <c r="M113" s="101"/>
      <c r="N113" s="101"/>
      <c r="O113" s="114"/>
    </row>
    <row r="114" spans="1:15" x14ac:dyDescent="0.25">
      <c r="A114" s="106" t="s">
        <v>106</v>
      </c>
      <c r="B114" s="107" t="s">
        <v>50</v>
      </c>
      <c r="C114" s="107" t="s">
        <v>42</v>
      </c>
      <c r="D114" s="4">
        <v>17</v>
      </c>
      <c r="E114" s="4">
        <v>3</v>
      </c>
      <c r="F114" s="101" t="str">
        <f t="shared" si="180"/>
        <v>Média</v>
      </c>
      <c r="G114" s="101" t="str">
        <f t="shared" si="181"/>
        <v>CEA</v>
      </c>
      <c r="H114" s="4">
        <f t="shared" si="182"/>
        <v>4</v>
      </c>
      <c r="I114" s="100" t="str">
        <f t="shared" si="183"/>
        <v>A</v>
      </c>
      <c r="J114" s="4" t="str">
        <f t="shared" si="184"/>
        <v>CEI</v>
      </c>
      <c r="K114" s="101">
        <f t="shared" si="185"/>
        <v>4</v>
      </c>
      <c r="L114" s="101">
        <f>IF(NOT(ISERROR(VLOOKUP(B114,Deflatores!G$42:H$64,2,FALSE))),VLOOKUP(B114,Deflatores!G$42:H$64,2,FALSE),IF(OR(ISBLANK(C114),ISBLANK(B114)),"",VLOOKUP(C114,Deflatores!G$4:H$38,2,FALSE)*H114+VLOOKUP(C114,Deflatores!G$4:I$38,3,FALSE)))</f>
        <v>4</v>
      </c>
      <c r="M114" s="101"/>
      <c r="N114" s="101"/>
      <c r="O114" s="101"/>
    </row>
    <row r="115" spans="1:15" x14ac:dyDescent="0.25">
      <c r="A115" s="106" t="s">
        <v>283</v>
      </c>
      <c r="B115" s="107" t="s">
        <v>50</v>
      </c>
      <c r="C115" s="107" t="s">
        <v>42</v>
      </c>
      <c r="D115" s="4">
        <v>12</v>
      </c>
      <c r="E115" s="4">
        <v>3</v>
      </c>
      <c r="F115" s="101" t="str">
        <f t="shared" ref="F115" si="196">IF(ISBLANK(B115),"",IF(I115="L","Baixa",IF(I115="A","Média",IF(I115="","","Alta"))))</f>
        <v>Média</v>
      </c>
      <c r="G115" s="101" t="str">
        <f t="shared" ref="G115" si="197">CONCATENATE(B115,I115)</f>
        <v>CEA</v>
      </c>
      <c r="H115" s="4">
        <f t="shared" ref="H115" si="198">IF(ISBLANK(B115),"",IF(B115="ALI",IF(I115="L",7,IF(I115="A",10,15)),IF(B115="AIE",IF(I115="L",5,IF(I115="A",7,10)),IF(B115="SE",IF(I115="L",4,IF(I115="A",5,7)),IF(OR(B115="EE",B115="CE"),IF(I115="L",3,IF(I115="A",4,6)),0)))))</f>
        <v>4</v>
      </c>
      <c r="I115" s="100" t="str">
        <f t="shared" ref="I115" si="199">IF(OR(ISBLANK(D115),ISBLANK(E115)),IF(OR(B115="ALI",B115="AIE"),"L",IF(OR(B115="EE",B115="SE",B115="CE"),"A","")),IF(B115="EE",IF(E115&gt;=3,IF(D115&gt;=5,"H","A"),IF(E115&gt;=2,IF(D115&gt;=16,"H",IF(D115&lt;=4,"L","A")),IF(D115&lt;=15,"L","A"))),IF(OR(B115="SE",B115="CE"),IF(E115&gt;=4,IF(D115&gt;=6,"H","A"),IF(E115&gt;=2,IF(D115&gt;=20,"H",IF(D115&lt;=5,"L","A")),IF(D115&lt;=19,"L","A"))),IF(OR(B115="ALI",B115="AIE"),IF(E115&gt;=6,IF(D115&gt;=20,"H","A"),IF(E115&gt;=2,IF(D115&gt;=51,"H",IF(D115&lt;=19,"L","A")),IF(D115&lt;=50,"L","A"))),""))))</f>
        <v>A</v>
      </c>
      <c r="J115" s="4" t="str">
        <f t="shared" ref="J115" si="200">CONCATENATE(B115,C115)</f>
        <v>CEI</v>
      </c>
      <c r="K115" s="101">
        <f t="shared" ref="K115" si="201">IF(OR(H115="",H115=0),L115,H115)</f>
        <v>4</v>
      </c>
      <c r="L115" s="101">
        <f>IF(NOT(ISERROR(VLOOKUP(B115,Deflatores!G$42:H$64,2,FALSE))),VLOOKUP(B115,Deflatores!G$42:H$64,2,FALSE),IF(OR(ISBLANK(C115),ISBLANK(B115)),"",VLOOKUP(C115,Deflatores!G$4:H$38,2,FALSE)*H115+VLOOKUP(C115,Deflatores!G$4:I$38,3,FALSE)))</f>
        <v>4</v>
      </c>
      <c r="M115" s="101"/>
      <c r="N115" s="101"/>
      <c r="O115" s="101"/>
    </row>
    <row r="116" spans="1:15" x14ac:dyDescent="0.25">
      <c r="A116" s="106" t="s">
        <v>107</v>
      </c>
      <c r="B116" s="107" t="s">
        <v>47</v>
      </c>
      <c r="C116" s="107" t="s">
        <v>42</v>
      </c>
      <c r="D116" s="4">
        <v>9</v>
      </c>
      <c r="E116" s="4">
        <v>3</v>
      </c>
      <c r="F116" s="101" t="str">
        <f t="shared" ref="F116" si="202">IF(ISBLANK(B116),"",IF(I116="L","Baixa",IF(I116="A","Média",IF(I116="","","Alta"))))</f>
        <v>Alta</v>
      </c>
      <c r="G116" s="101" t="str">
        <f t="shared" ref="G116" si="203">CONCATENATE(B116,I116)</f>
        <v>EEH</v>
      </c>
      <c r="H116" s="4">
        <f t="shared" ref="H116" si="204">IF(ISBLANK(B116),"",IF(B116="ALI",IF(I116="L",7,IF(I116="A",10,15)),IF(B116="AIE",IF(I116="L",5,IF(I116="A",7,10)),IF(B116="SE",IF(I116="L",4,IF(I116="A",5,7)),IF(OR(B116="EE",B116="CE"),IF(I116="L",3,IF(I116="A",4,6)),0)))))</f>
        <v>6</v>
      </c>
      <c r="I116" s="100" t="str">
        <f t="shared" ref="I116" si="205">IF(OR(ISBLANK(D116),ISBLANK(E116)),IF(OR(B116="ALI",B116="AIE"),"L",IF(OR(B116="EE",B116="SE",B116="CE"),"A","")),IF(B116="EE",IF(E116&gt;=3,IF(D116&gt;=5,"H","A"),IF(E116&gt;=2,IF(D116&gt;=16,"H",IF(D116&lt;=4,"L","A")),IF(D116&lt;=15,"L","A"))),IF(OR(B116="SE",B116="CE"),IF(E116&gt;=4,IF(D116&gt;=6,"H","A"),IF(E116&gt;=2,IF(D116&gt;=20,"H",IF(D116&lt;=5,"L","A")),IF(D116&lt;=19,"L","A"))),IF(OR(B116="ALI",B116="AIE"),IF(E116&gt;=6,IF(D116&gt;=20,"H","A"),IF(E116&gt;=2,IF(D116&gt;=51,"H",IF(D116&lt;=19,"L","A")),IF(D116&lt;=50,"L","A"))),""))))</f>
        <v>H</v>
      </c>
      <c r="J116" s="4" t="str">
        <f t="shared" ref="J116" si="206">CONCATENATE(B116,C116)</f>
        <v>EEI</v>
      </c>
      <c r="K116" s="101">
        <f t="shared" ref="K116" si="207">IF(OR(H116="",H116=0),L116,H116)</f>
        <v>6</v>
      </c>
      <c r="L116" s="101">
        <f>IF(NOT(ISERROR(VLOOKUP(B116,Deflatores!G$42:H$64,2,FALSE))),VLOOKUP(B116,Deflatores!G$42:H$64,2,FALSE),IF(OR(ISBLANK(C116),ISBLANK(B116)),"",VLOOKUP(C116,Deflatores!G$4:H$38,2,FALSE)*H116+VLOOKUP(C116,Deflatores!G$4:I$38,3,FALSE)))</f>
        <v>6</v>
      </c>
      <c r="M116" s="101"/>
      <c r="N116" s="101"/>
      <c r="O116" s="101"/>
    </row>
    <row r="117" spans="1:15" x14ac:dyDescent="0.25">
      <c r="A117" s="106" t="s">
        <v>108</v>
      </c>
      <c r="B117" s="107" t="s">
        <v>47</v>
      </c>
      <c r="C117" s="107" t="s">
        <v>42</v>
      </c>
      <c r="D117" s="4">
        <v>10</v>
      </c>
      <c r="E117" s="4">
        <v>3</v>
      </c>
      <c r="F117" s="101" t="str">
        <f t="shared" ref="F117:F118" si="208">IF(ISBLANK(B117),"",IF(I117="L","Baixa",IF(I117="A","Média",IF(I117="","","Alta"))))</f>
        <v>Alta</v>
      </c>
      <c r="G117" s="101" t="str">
        <f t="shared" ref="G117:G118" si="209">CONCATENATE(B117,I117)</f>
        <v>EEH</v>
      </c>
      <c r="H117" s="4">
        <f t="shared" ref="H117:H118" si="210">IF(ISBLANK(B117),"",IF(B117="ALI",IF(I117="L",7,IF(I117="A",10,15)),IF(B117="AIE",IF(I117="L",5,IF(I117="A",7,10)),IF(B117="SE",IF(I117="L",4,IF(I117="A",5,7)),IF(OR(B117="EE",B117="CE"),IF(I117="L",3,IF(I117="A",4,6)),0)))))</f>
        <v>6</v>
      </c>
      <c r="I117" s="100" t="str">
        <f t="shared" ref="I117:I118" si="211">IF(OR(ISBLANK(D117),ISBLANK(E117)),IF(OR(B117="ALI",B117="AIE"),"L",IF(OR(B117="EE",B117="SE",B117="CE"),"A","")),IF(B117="EE",IF(E117&gt;=3,IF(D117&gt;=5,"H","A"),IF(E117&gt;=2,IF(D117&gt;=16,"H",IF(D117&lt;=4,"L","A")),IF(D117&lt;=15,"L","A"))),IF(OR(B117="SE",B117="CE"),IF(E117&gt;=4,IF(D117&gt;=6,"H","A"),IF(E117&gt;=2,IF(D117&gt;=20,"H",IF(D117&lt;=5,"L","A")),IF(D117&lt;=19,"L","A"))),IF(OR(B117="ALI",B117="AIE"),IF(E117&gt;=6,IF(D117&gt;=20,"H","A"),IF(E117&gt;=2,IF(D117&gt;=51,"H",IF(D117&lt;=19,"L","A")),IF(D117&lt;=50,"L","A"))),""))))</f>
        <v>H</v>
      </c>
      <c r="J117" s="4" t="str">
        <f t="shared" ref="J117:J118" si="212">CONCATENATE(B117,C117)</f>
        <v>EEI</v>
      </c>
      <c r="K117" s="101">
        <f t="shared" ref="K117:K118" si="213">IF(OR(H117="",H117=0),L117,H117)</f>
        <v>6</v>
      </c>
      <c r="L117" s="101">
        <f>IF(NOT(ISERROR(VLOOKUP(B117,Deflatores!G$42:H$64,2,FALSE))),VLOOKUP(B117,Deflatores!G$42:H$64,2,FALSE),IF(OR(ISBLANK(C117),ISBLANK(B117)),"",VLOOKUP(C117,Deflatores!G$4:H$38,2,FALSE)*H117+VLOOKUP(C117,Deflatores!G$4:I$38,3,FALSE)))</f>
        <v>6</v>
      </c>
      <c r="M117" s="101"/>
      <c r="N117" s="101"/>
      <c r="O117" s="101"/>
    </row>
    <row r="118" spans="1:15" x14ac:dyDescent="0.25">
      <c r="A118" s="109" t="s">
        <v>279</v>
      </c>
      <c r="B118" s="107" t="s">
        <v>50</v>
      </c>
      <c r="C118" s="107" t="s">
        <v>42</v>
      </c>
      <c r="D118" s="4">
        <v>8</v>
      </c>
      <c r="E118" s="4">
        <v>2</v>
      </c>
      <c r="F118" s="101" t="str">
        <f t="shared" si="208"/>
        <v>Média</v>
      </c>
      <c r="G118" s="101" t="str">
        <f t="shared" si="209"/>
        <v>CEA</v>
      </c>
      <c r="H118" s="4">
        <f t="shared" si="210"/>
        <v>4</v>
      </c>
      <c r="I118" s="100" t="str">
        <f t="shared" si="211"/>
        <v>A</v>
      </c>
      <c r="J118" s="4" t="str">
        <f t="shared" si="212"/>
        <v>CEI</v>
      </c>
      <c r="K118" s="101">
        <f t="shared" si="213"/>
        <v>4</v>
      </c>
      <c r="L118" s="101">
        <f>IF(NOT(ISERROR(VLOOKUP(B118,Deflatores!G$42:H$64,2,FALSE))),VLOOKUP(B118,Deflatores!G$42:H$64,2,FALSE),IF(OR(ISBLANK(C118),ISBLANK(B118)),"",VLOOKUP(C118,Deflatores!G$4:H$38,2,FALSE)*H118+VLOOKUP(C118,Deflatores!G$4:I$38,3,FALSE)))</f>
        <v>4</v>
      </c>
      <c r="M118" s="101"/>
      <c r="N118" s="101"/>
      <c r="O118" s="101"/>
    </row>
    <row r="119" spans="1:15" x14ac:dyDescent="0.25">
      <c r="A119" s="106" t="s">
        <v>109</v>
      </c>
      <c r="B119" s="107" t="s">
        <v>50</v>
      </c>
      <c r="C119" s="107" t="s">
        <v>42</v>
      </c>
      <c r="D119" s="4">
        <v>10</v>
      </c>
      <c r="E119" s="4">
        <v>2</v>
      </c>
      <c r="F119" s="101" t="str">
        <f t="shared" ref="F119" si="214">IF(ISBLANK(B119),"",IF(I119="L","Baixa",IF(I119="A","Média",IF(I119="","","Alta"))))</f>
        <v>Média</v>
      </c>
      <c r="G119" s="101" t="str">
        <f t="shared" ref="G119" si="215">CONCATENATE(B119,I119)</f>
        <v>CEA</v>
      </c>
      <c r="H119" s="4">
        <f t="shared" ref="H119" si="216">IF(ISBLANK(B119),"",IF(B119="ALI",IF(I119="L",7,IF(I119="A",10,15)),IF(B119="AIE",IF(I119="L",5,IF(I119="A",7,10)),IF(B119="SE",IF(I119="L",4,IF(I119="A",5,7)),IF(OR(B119="EE",B119="CE"),IF(I119="L",3,IF(I119="A",4,6)),0)))))</f>
        <v>4</v>
      </c>
      <c r="I119" s="100" t="str">
        <f t="shared" ref="I119" si="217">IF(OR(ISBLANK(D119),ISBLANK(E119)),IF(OR(B119="ALI",B119="AIE"),"L",IF(OR(B119="EE",B119="SE",B119="CE"),"A","")),IF(B119="EE",IF(E119&gt;=3,IF(D119&gt;=5,"H","A"),IF(E119&gt;=2,IF(D119&gt;=16,"H",IF(D119&lt;=4,"L","A")),IF(D119&lt;=15,"L","A"))),IF(OR(B119="SE",B119="CE"),IF(E119&gt;=4,IF(D119&gt;=6,"H","A"),IF(E119&gt;=2,IF(D119&gt;=20,"H",IF(D119&lt;=5,"L","A")),IF(D119&lt;=19,"L","A"))),IF(OR(B119="ALI",B119="AIE"),IF(E119&gt;=6,IF(D119&gt;=20,"H","A"),IF(E119&gt;=2,IF(D119&gt;=51,"H",IF(D119&lt;=19,"L","A")),IF(D119&lt;=50,"L","A"))),""))))</f>
        <v>A</v>
      </c>
      <c r="J119" s="4" t="str">
        <f t="shared" ref="J119" si="218">CONCATENATE(B119,C119)</f>
        <v>CEI</v>
      </c>
      <c r="K119" s="101">
        <f t="shared" ref="K119" si="219">IF(OR(H119="",H119=0),L119,H119)</f>
        <v>4</v>
      </c>
      <c r="L119" s="101">
        <f>IF(NOT(ISERROR(VLOOKUP(B119,Deflatores!G$42:H$64,2,FALSE))),VLOOKUP(B119,Deflatores!G$42:H$64,2,FALSE),IF(OR(ISBLANK(C119),ISBLANK(B119)),"",VLOOKUP(C119,Deflatores!G$4:H$38,2,FALSE)*H119+VLOOKUP(C119,Deflatores!G$4:I$38,3,FALSE)))</f>
        <v>4</v>
      </c>
      <c r="M119" s="101"/>
      <c r="N119" s="101"/>
      <c r="O119" s="101"/>
    </row>
    <row r="120" spans="1:15" x14ac:dyDescent="0.25">
      <c r="A120" s="106" t="s">
        <v>110</v>
      </c>
      <c r="B120" s="107" t="s">
        <v>47</v>
      </c>
      <c r="C120" s="107" t="s">
        <v>42</v>
      </c>
      <c r="D120" s="4">
        <v>3</v>
      </c>
      <c r="E120" s="4">
        <v>2</v>
      </c>
      <c r="F120" s="101" t="str">
        <f t="shared" si="180"/>
        <v>Baixa</v>
      </c>
      <c r="G120" s="101" t="str">
        <f t="shared" si="181"/>
        <v>EEL</v>
      </c>
      <c r="H120" s="4">
        <f t="shared" si="182"/>
        <v>3</v>
      </c>
      <c r="I120" s="100" t="str">
        <f t="shared" si="183"/>
        <v>L</v>
      </c>
      <c r="J120" s="4" t="str">
        <f t="shared" si="184"/>
        <v>EEI</v>
      </c>
      <c r="K120" s="101">
        <f t="shared" si="185"/>
        <v>3</v>
      </c>
      <c r="L120" s="101">
        <f>IF(NOT(ISERROR(VLOOKUP(B120,Deflatores!G$42:H$64,2,FALSE))),VLOOKUP(B120,Deflatores!G$42:H$64,2,FALSE),IF(OR(ISBLANK(C120),ISBLANK(B120)),"",VLOOKUP(C120,Deflatores!G$4:H$38,2,FALSE)*H120+VLOOKUP(C120,Deflatores!G$4:I$38,3,FALSE)))</f>
        <v>3</v>
      </c>
      <c r="M120" s="101"/>
      <c r="N120" s="101"/>
      <c r="O120" s="101"/>
    </row>
    <row r="121" spans="1:15" x14ac:dyDescent="0.25">
      <c r="A121" s="106" t="s">
        <v>111</v>
      </c>
      <c r="B121" s="107" t="s">
        <v>50</v>
      </c>
      <c r="C121" s="107" t="s">
        <v>42</v>
      </c>
      <c r="D121" s="4">
        <v>12</v>
      </c>
      <c r="E121" s="4">
        <v>3</v>
      </c>
      <c r="F121" s="101" t="str">
        <f t="shared" si="180"/>
        <v>Média</v>
      </c>
      <c r="G121" s="101" t="str">
        <f t="shared" si="181"/>
        <v>CEA</v>
      </c>
      <c r="H121" s="4">
        <f t="shared" si="182"/>
        <v>4</v>
      </c>
      <c r="I121" s="100" t="str">
        <f t="shared" si="183"/>
        <v>A</v>
      </c>
      <c r="J121" s="4" t="str">
        <f t="shared" si="184"/>
        <v>CEI</v>
      </c>
      <c r="K121" s="101">
        <f t="shared" si="185"/>
        <v>4</v>
      </c>
      <c r="L121" s="101">
        <f>IF(NOT(ISERROR(VLOOKUP(B121,Deflatores!G$42:H$64,2,FALSE))),VLOOKUP(B121,Deflatores!G$42:H$64,2,FALSE),IF(OR(ISBLANK(C121),ISBLANK(B121)),"",VLOOKUP(C121,Deflatores!G$4:H$38,2,FALSE)*H121+VLOOKUP(C121,Deflatores!G$4:I$38,3,FALSE)))</f>
        <v>4</v>
      </c>
      <c r="M121" s="101"/>
      <c r="N121" s="101"/>
      <c r="O121" s="101"/>
    </row>
    <row r="122" spans="1:15" x14ac:dyDescent="0.25">
      <c r="A122" s="106" t="s">
        <v>280</v>
      </c>
      <c r="B122" s="107" t="s">
        <v>50</v>
      </c>
      <c r="C122" s="107" t="s">
        <v>42</v>
      </c>
      <c r="D122" s="4">
        <v>3</v>
      </c>
      <c r="E122" s="4">
        <v>2</v>
      </c>
      <c r="F122" s="101" t="str">
        <f t="shared" ref="F122:F127" si="220">IF(ISBLANK(B122),"",IF(I122="L","Baixa",IF(I122="A","Média",IF(I122="","","Alta"))))</f>
        <v>Baixa</v>
      </c>
      <c r="G122" s="101" t="str">
        <f t="shared" ref="G122:G127" si="221">CONCATENATE(B122,I122)</f>
        <v>CEL</v>
      </c>
      <c r="H122" s="4">
        <f t="shared" ref="H122:H127" si="222">IF(ISBLANK(B122),"",IF(B122="ALI",IF(I122="L",7,IF(I122="A",10,15)),IF(B122="AIE",IF(I122="L",5,IF(I122="A",7,10)),IF(B122="SE",IF(I122="L",4,IF(I122="A",5,7)),IF(OR(B122="EE",B122="CE"),IF(I122="L",3,IF(I122="A",4,6)),0)))))</f>
        <v>3</v>
      </c>
      <c r="I122" s="100" t="str">
        <f t="shared" ref="I122:I127" si="223">IF(OR(ISBLANK(D122),ISBLANK(E122)),IF(OR(B122="ALI",B122="AIE"),"L",IF(OR(B122="EE",B122="SE",B122="CE"),"A","")),IF(B122="EE",IF(E122&gt;=3,IF(D122&gt;=5,"H","A"),IF(E122&gt;=2,IF(D122&gt;=16,"H",IF(D122&lt;=4,"L","A")),IF(D122&lt;=15,"L","A"))),IF(OR(B122="SE",B122="CE"),IF(E122&gt;=4,IF(D122&gt;=6,"H","A"),IF(E122&gt;=2,IF(D122&gt;=20,"H",IF(D122&lt;=5,"L","A")),IF(D122&lt;=19,"L","A"))),IF(OR(B122="ALI",B122="AIE"),IF(E122&gt;=6,IF(D122&gt;=20,"H","A"),IF(E122&gt;=2,IF(D122&gt;=51,"H",IF(D122&lt;=19,"L","A")),IF(D122&lt;=50,"L","A"))),""))))</f>
        <v>L</v>
      </c>
      <c r="J122" s="4" t="str">
        <f t="shared" ref="J122:J127" si="224">CONCATENATE(B122,C122)</f>
        <v>CEI</v>
      </c>
      <c r="K122" s="101">
        <f t="shared" ref="K122:K127" si="225">IF(OR(H122="",H122=0),L122,H122)</f>
        <v>3</v>
      </c>
      <c r="L122" s="101">
        <f>IF(NOT(ISERROR(VLOOKUP(B122,Deflatores!G$42:H$64,2,FALSE))),VLOOKUP(B122,Deflatores!G$42:H$64,2,FALSE),IF(OR(ISBLANK(C122),ISBLANK(B122)),"",VLOOKUP(C122,Deflatores!G$4:H$38,2,FALSE)*H122+VLOOKUP(C122,Deflatores!G$4:I$38,3,FALSE)))</f>
        <v>3</v>
      </c>
      <c r="M122" s="101"/>
      <c r="N122" s="101"/>
      <c r="O122" s="101"/>
    </row>
    <row r="123" spans="1:15" x14ac:dyDescent="0.25">
      <c r="A123" s="106"/>
      <c r="B123" s="107"/>
      <c r="C123" s="107"/>
      <c r="D123" s="4"/>
      <c r="E123" s="4"/>
      <c r="F123" s="101" t="str">
        <f t="shared" si="220"/>
        <v/>
      </c>
      <c r="G123" s="101" t="str">
        <f t="shared" si="221"/>
        <v/>
      </c>
      <c r="H123" s="4" t="str">
        <f t="shared" si="222"/>
        <v/>
      </c>
      <c r="I123" s="100" t="str">
        <f t="shared" si="223"/>
        <v/>
      </c>
      <c r="J123" s="4" t="str">
        <f t="shared" si="224"/>
        <v/>
      </c>
      <c r="K123" s="101" t="str">
        <f t="shared" si="225"/>
        <v/>
      </c>
      <c r="L123" s="101" t="str">
        <f>IF(NOT(ISERROR(VLOOKUP(B123,Deflatores!G$42:H$64,2,FALSE))),VLOOKUP(B123,Deflatores!G$42:H$64,2,FALSE),IF(OR(ISBLANK(C123),ISBLANK(B123)),"",VLOOKUP(C123,Deflatores!G$4:H$38,2,FALSE)*H123+VLOOKUP(C123,Deflatores!G$4:I$38,3,FALSE)))</f>
        <v/>
      </c>
      <c r="M123" s="101"/>
      <c r="N123" s="101"/>
      <c r="O123" s="101"/>
    </row>
    <row r="124" spans="1:15" x14ac:dyDescent="0.25">
      <c r="A124" s="108" t="s">
        <v>112</v>
      </c>
      <c r="B124" s="107"/>
      <c r="C124" s="107"/>
      <c r="D124" s="4"/>
      <c r="E124" s="4"/>
      <c r="F124" s="101" t="str">
        <f t="shared" si="220"/>
        <v/>
      </c>
      <c r="G124" s="101" t="str">
        <f t="shared" si="221"/>
        <v/>
      </c>
      <c r="H124" s="4" t="str">
        <f t="shared" si="222"/>
        <v/>
      </c>
      <c r="I124" s="100" t="str">
        <f t="shared" si="223"/>
        <v/>
      </c>
      <c r="J124" s="4" t="str">
        <f t="shared" si="224"/>
        <v/>
      </c>
      <c r="K124" s="101" t="str">
        <f t="shared" si="225"/>
        <v/>
      </c>
      <c r="L124" s="101" t="str">
        <f>IF(NOT(ISERROR(VLOOKUP(B124,Deflatores!G$42:H$64,2,FALSE))),VLOOKUP(B124,Deflatores!G$42:H$64,2,FALSE),IF(OR(ISBLANK(C124),ISBLANK(B124)),"",VLOOKUP(C124,Deflatores!G$4:H$38,2,FALSE)*H124+VLOOKUP(C124,Deflatores!G$4:I$38,3,FALSE)))</f>
        <v/>
      </c>
      <c r="M124" s="101"/>
      <c r="N124" s="101"/>
      <c r="O124" s="101"/>
    </row>
    <row r="125" spans="1:15" x14ac:dyDescent="0.25">
      <c r="A125" s="106" t="s">
        <v>284</v>
      </c>
      <c r="B125" s="107" t="s">
        <v>41</v>
      </c>
      <c r="C125" s="107" t="s">
        <v>42</v>
      </c>
      <c r="D125" s="4">
        <v>4</v>
      </c>
      <c r="E125" s="4">
        <v>1</v>
      </c>
      <c r="F125" s="101" t="str">
        <f t="shared" ref="F125" si="226">IF(ISBLANK(B125),"",IF(I125="L","Baixa",IF(I125="A","Média",IF(I125="","","Alta"))))</f>
        <v>Baixa</v>
      </c>
      <c r="G125" s="101" t="str">
        <f t="shared" ref="G125" si="227">CONCATENATE(B125,I125)</f>
        <v>ALIL</v>
      </c>
      <c r="H125" s="4">
        <f t="shared" ref="H125" si="228">IF(ISBLANK(B125),"",IF(B125="ALI",IF(I125="L",7,IF(I125="A",10,15)),IF(B125="AIE",IF(I125="L",5,IF(I125="A",7,10)),IF(B125="SE",IF(I125="L",4,IF(I125="A",5,7)),IF(OR(B125="EE",B125="CE"),IF(I125="L",3,IF(I125="A",4,6)),0)))))</f>
        <v>7</v>
      </c>
      <c r="I125" s="100" t="str">
        <f t="shared" ref="I125" si="229">IF(OR(ISBLANK(D125),ISBLANK(E125)),IF(OR(B125="ALI",B125="AIE"),"L",IF(OR(B125="EE",B125="SE",B125="CE"),"A","")),IF(B125="EE",IF(E125&gt;=3,IF(D125&gt;=5,"H","A"),IF(E125&gt;=2,IF(D125&gt;=16,"H",IF(D125&lt;=4,"L","A")),IF(D125&lt;=15,"L","A"))),IF(OR(B125="SE",B125="CE"),IF(E125&gt;=4,IF(D125&gt;=6,"H","A"),IF(E125&gt;=2,IF(D125&gt;=20,"H",IF(D125&lt;=5,"L","A")),IF(D125&lt;=19,"L","A"))),IF(OR(B125="ALI",B125="AIE"),IF(E125&gt;=6,IF(D125&gt;=20,"H","A"),IF(E125&gt;=2,IF(D125&gt;=51,"H",IF(D125&lt;=19,"L","A")),IF(D125&lt;=50,"L","A"))),""))))</f>
        <v>L</v>
      </c>
      <c r="J125" s="4" t="str">
        <f t="shared" ref="J125" si="230">CONCATENATE(B125,C125)</f>
        <v>ALII</v>
      </c>
      <c r="K125" s="101">
        <f t="shared" ref="K125" si="231">IF(OR(H125="",H125=0),L125,H125)</f>
        <v>7</v>
      </c>
      <c r="L125" s="101">
        <f>IF(NOT(ISERROR(VLOOKUP(B125,Deflatores!G$42:H$64,2,FALSE))),VLOOKUP(B125,Deflatores!G$42:H$64,2,FALSE),IF(OR(ISBLANK(C125),ISBLANK(B125)),"",VLOOKUP(C125,Deflatores!G$4:H$38,2,FALSE)*H125+VLOOKUP(C125,Deflatores!G$4:I$38,3,FALSE)))</f>
        <v>7</v>
      </c>
      <c r="M125" s="101"/>
      <c r="N125" s="101"/>
      <c r="O125" s="101"/>
    </row>
    <row r="126" spans="1:15" x14ac:dyDescent="0.25">
      <c r="A126" s="106" t="s">
        <v>113</v>
      </c>
      <c r="B126" s="107" t="s">
        <v>50</v>
      </c>
      <c r="C126" s="107" t="s">
        <v>42</v>
      </c>
      <c r="D126" s="4">
        <v>18</v>
      </c>
      <c r="E126" s="4">
        <v>4</v>
      </c>
      <c r="F126" s="101" t="str">
        <f t="shared" si="220"/>
        <v>Alta</v>
      </c>
      <c r="G126" s="101" t="str">
        <f t="shared" si="221"/>
        <v>CEH</v>
      </c>
      <c r="H126" s="4">
        <f t="shared" si="222"/>
        <v>6</v>
      </c>
      <c r="I126" s="100" t="str">
        <f t="shared" si="223"/>
        <v>H</v>
      </c>
      <c r="J126" s="4" t="str">
        <f t="shared" si="224"/>
        <v>CEI</v>
      </c>
      <c r="K126" s="101">
        <f t="shared" si="225"/>
        <v>6</v>
      </c>
      <c r="L126" s="101">
        <f>IF(NOT(ISERROR(VLOOKUP(B126,Deflatores!G$42:H$64,2,FALSE))),VLOOKUP(B126,Deflatores!G$42:H$64,2,FALSE),IF(OR(ISBLANK(C126),ISBLANK(B126)),"",VLOOKUP(C126,Deflatores!G$4:H$38,2,FALSE)*H126+VLOOKUP(C126,Deflatores!G$4:I$38,3,FALSE)))</f>
        <v>6</v>
      </c>
      <c r="M126" s="101"/>
      <c r="N126" s="101"/>
      <c r="O126" s="101"/>
    </row>
    <row r="127" spans="1:15" x14ac:dyDescent="0.25">
      <c r="A127" s="106" t="s">
        <v>114</v>
      </c>
      <c r="B127" s="107" t="s">
        <v>50</v>
      </c>
      <c r="C127" s="107" t="s">
        <v>42</v>
      </c>
      <c r="D127" s="4">
        <v>18</v>
      </c>
      <c r="E127" s="4">
        <v>4</v>
      </c>
      <c r="F127" s="101" t="str">
        <f t="shared" si="220"/>
        <v>Alta</v>
      </c>
      <c r="G127" s="101" t="str">
        <f t="shared" si="221"/>
        <v>CEH</v>
      </c>
      <c r="H127" s="4">
        <f t="shared" si="222"/>
        <v>6</v>
      </c>
      <c r="I127" s="100" t="str">
        <f t="shared" si="223"/>
        <v>H</v>
      </c>
      <c r="J127" s="4" t="str">
        <f t="shared" si="224"/>
        <v>CEI</v>
      </c>
      <c r="K127" s="101">
        <f t="shared" si="225"/>
        <v>6</v>
      </c>
      <c r="L127" s="101">
        <f>IF(NOT(ISERROR(VLOOKUP(B127,Deflatores!G$42:H$64,2,FALSE))),VLOOKUP(B127,Deflatores!G$42:H$64,2,FALSE),IF(OR(ISBLANK(C127),ISBLANK(B127)),"",VLOOKUP(C127,Deflatores!G$4:H$38,2,FALSE)*H127+VLOOKUP(C127,Deflatores!G$4:I$38,3,FALSE)))</f>
        <v>6</v>
      </c>
      <c r="M127" s="101"/>
      <c r="N127" s="101"/>
      <c r="O127" s="101"/>
    </row>
    <row r="128" spans="1:15" x14ac:dyDescent="0.25">
      <c r="A128" s="106"/>
      <c r="B128" s="107"/>
      <c r="C128" s="107"/>
      <c r="D128" s="4"/>
      <c r="E128" s="4"/>
      <c r="F128" s="101" t="str">
        <f t="shared" ref="F128:F129" si="232">IF(ISBLANK(B128),"",IF(I128="L","Baixa",IF(I128="A","Média",IF(I128="","","Alta"))))</f>
        <v/>
      </c>
      <c r="G128" s="101" t="str">
        <f t="shared" ref="G128:G129" si="233">CONCATENATE(B128,I128)</f>
        <v/>
      </c>
      <c r="H128" s="4" t="str">
        <f t="shared" ref="H128:H135" si="234">IF(ISBLANK(B128),"",IF(B128="ALI",IF(I128="L",7,IF(I128="A",10,15)),IF(B128="AIE",IF(I128="L",5,IF(I128="A",7,10)),IF(B128="SE",IF(I128="L",4,IF(I128="A",5,7)),IF(OR(B128="EE",B128="CE"),IF(I128="L",3,IF(I128="A",4,6)),0)))))</f>
        <v/>
      </c>
      <c r="I128" s="100" t="str">
        <f t="shared" ref="I128:I135" si="235">IF(OR(ISBLANK(D128),ISBLANK(E128)),IF(OR(B128="ALI",B128="AIE"),"L",IF(OR(B128="EE",B128="SE",B128="CE"),"A","")),IF(B128="EE",IF(E128&gt;=3,IF(D128&gt;=5,"H","A"),IF(E128&gt;=2,IF(D128&gt;=16,"H",IF(D128&lt;=4,"L","A")),IF(D128&lt;=15,"L","A"))),IF(OR(B128="SE",B128="CE"),IF(E128&gt;=4,IF(D128&gt;=6,"H","A"),IF(E128&gt;=2,IF(D128&gt;=20,"H",IF(D128&lt;=5,"L","A")),IF(D128&lt;=19,"L","A"))),IF(OR(B128="ALI",B128="AIE"),IF(E128&gt;=6,IF(D128&gt;=20,"H","A"),IF(E128&gt;=2,IF(D128&gt;=51,"H",IF(D128&lt;=19,"L","A")),IF(D128&lt;=50,"L","A"))),""))))</f>
        <v/>
      </c>
      <c r="J128" s="4" t="str">
        <f t="shared" ref="J128:J135" si="236">CONCATENATE(B128,C128)</f>
        <v/>
      </c>
      <c r="K128" s="101" t="str">
        <f t="shared" ref="K128:K135" si="237">IF(OR(H128="",H128=0),L128,H128)</f>
        <v/>
      </c>
      <c r="L128" s="101" t="str">
        <f>IF(NOT(ISERROR(VLOOKUP(B128,Deflatores!G$42:H$64,2,FALSE))),VLOOKUP(B128,Deflatores!G$42:H$64,2,FALSE),IF(OR(ISBLANK(C128),ISBLANK(B128)),"",VLOOKUP(C128,Deflatores!G$4:H$38,2,FALSE)*H128+VLOOKUP(C128,Deflatores!G$4:I$38,3,FALSE)))</f>
        <v/>
      </c>
      <c r="M128" s="101"/>
      <c r="N128" s="101"/>
      <c r="O128" s="101"/>
    </row>
    <row r="129" spans="1:15" x14ac:dyDescent="0.25">
      <c r="A129" s="108" t="s">
        <v>293</v>
      </c>
      <c r="B129" s="107"/>
      <c r="C129" s="107"/>
      <c r="D129" s="4"/>
      <c r="E129" s="4"/>
      <c r="F129" s="101" t="str">
        <f t="shared" si="232"/>
        <v/>
      </c>
      <c r="G129" s="101" t="str">
        <f t="shared" si="233"/>
        <v/>
      </c>
      <c r="H129" s="4" t="str">
        <f t="shared" si="234"/>
        <v/>
      </c>
      <c r="I129" s="100" t="str">
        <f t="shared" si="235"/>
        <v/>
      </c>
      <c r="J129" s="4" t="str">
        <f t="shared" si="236"/>
        <v/>
      </c>
      <c r="K129" s="101" t="str">
        <f t="shared" si="237"/>
        <v/>
      </c>
      <c r="L129" s="101" t="str">
        <f>IF(NOT(ISERROR(VLOOKUP(B129,Deflatores!G$42:H$64,2,FALSE))),VLOOKUP(B129,Deflatores!G$42:H$64,2,FALSE),IF(OR(ISBLANK(C129),ISBLANK(B129)),"",VLOOKUP(C129,Deflatores!G$4:H$38,2,FALSE)*H129+VLOOKUP(C129,Deflatores!G$4:I$38,3,FALSE)))</f>
        <v/>
      </c>
      <c r="M129" s="101"/>
      <c r="N129" s="101"/>
      <c r="O129" s="101"/>
    </row>
    <row r="130" spans="1:15" x14ac:dyDescent="0.25">
      <c r="A130" s="106" t="s">
        <v>294</v>
      </c>
      <c r="B130" s="107" t="s">
        <v>41</v>
      </c>
      <c r="C130" s="107" t="s">
        <v>42</v>
      </c>
      <c r="D130" s="4">
        <v>26</v>
      </c>
      <c r="E130" s="4">
        <v>4</v>
      </c>
      <c r="F130" s="101" t="str">
        <f>IF(ISBLANK(B130),"",IF(I130="L","Baixa",IF(I130="A","Média",IF(I130="","","Alta"))))</f>
        <v>Média</v>
      </c>
      <c r="G130" s="101" t="str">
        <f>CONCATENATE(B130,I130)</f>
        <v>ALIA</v>
      </c>
      <c r="H130" s="4">
        <f t="shared" si="234"/>
        <v>10</v>
      </c>
      <c r="I130" s="100" t="str">
        <f t="shared" si="235"/>
        <v>A</v>
      </c>
      <c r="J130" s="4" t="str">
        <f t="shared" si="236"/>
        <v>ALII</v>
      </c>
      <c r="K130" s="101">
        <f t="shared" si="237"/>
        <v>10</v>
      </c>
      <c r="L130" s="101">
        <f>IF(NOT(ISERROR(VLOOKUP(B130,Deflatores!G$42:H$64,2,FALSE))),VLOOKUP(B130,Deflatores!G$42:H$64,2,FALSE),IF(OR(ISBLANK(C130),ISBLANK(B130)),"",VLOOKUP(C130,Deflatores!G$4:H$38,2,FALSE)*H130+VLOOKUP(C130,Deflatores!G$4:I$38,3,FALSE)))</f>
        <v>10</v>
      </c>
      <c r="M130" s="101"/>
      <c r="N130" s="101"/>
      <c r="O130" s="101"/>
    </row>
    <row r="131" spans="1:15" x14ac:dyDescent="0.25">
      <c r="A131" s="106" t="s">
        <v>295</v>
      </c>
      <c r="B131" s="107" t="s">
        <v>41</v>
      </c>
      <c r="C131" s="107" t="s">
        <v>42</v>
      </c>
      <c r="D131" s="4">
        <v>12</v>
      </c>
      <c r="E131" s="4">
        <v>1</v>
      </c>
      <c r="F131" s="101" t="str">
        <f>IF(ISBLANK(B131),"",IF(I131="L","Baixa",IF(I131="A","Média",IF(I131="","","Alta"))))</f>
        <v>Baixa</v>
      </c>
      <c r="G131" s="101" t="str">
        <f>CONCATENATE(B131,I131)</f>
        <v>ALIL</v>
      </c>
      <c r="H131" s="4">
        <f t="shared" si="234"/>
        <v>7</v>
      </c>
      <c r="I131" s="100" t="str">
        <f t="shared" si="235"/>
        <v>L</v>
      </c>
      <c r="J131" s="4" t="str">
        <f t="shared" si="236"/>
        <v>ALII</v>
      </c>
      <c r="K131" s="101">
        <f t="shared" si="237"/>
        <v>7</v>
      </c>
      <c r="L131" s="101">
        <f>IF(NOT(ISERROR(VLOOKUP(B131,Deflatores!G$42:H$64,2,FALSE))),VLOOKUP(B131,Deflatores!G$42:H$64,2,FALSE),IF(OR(ISBLANK(C131),ISBLANK(B131)),"",VLOOKUP(C131,Deflatores!G$4:H$38,2,FALSE)*H131+VLOOKUP(C131,Deflatores!G$4:I$38,3,FALSE)))</f>
        <v>7</v>
      </c>
      <c r="M131" s="101"/>
      <c r="N131" s="101"/>
      <c r="O131" s="101"/>
    </row>
    <row r="132" spans="1:15" x14ac:dyDescent="0.25">
      <c r="A132" s="106" t="s">
        <v>296</v>
      </c>
      <c r="B132" s="107" t="s">
        <v>50</v>
      </c>
      <c r="C132" s="107" t="s">
        <v>42</v>
      </c>
      <c r="D132" s="4">
        <v>21</v>
      </c>
      <c r="E132" s="4">
        <v>4</v>
      </c>
      <c r="F132" s="101" t="str">
        <f>IF(ISBLANK(B132),"",IF(I132="L","Baixa",IF(I132="A","Média",IF(I132="","","Alta"))))</f>
        <v>Alta</v>
      </c>
      <c r="G132" s="101" t="str">
        <f>CONCATENATE(B132,I132)</f>
        <v>CEH</v>
      </c>
      <c r="H132" s="4">
        <f t="shared" si="234"/>
        <v>6</v>
      </c>
      <c r="I132" s="100" t="str">
        <f t="shared" si="235"/>
        <v>H</v>
      </c>
      <c r="J132" s="4" t="str">
        <f t="shared" si="236"/>
        <v>CEI</v>
      </c>
      <c r="K132" s="101">
        <f t="shared" si="237"/>
        <v>6</v>
      </c>
      <c r="L132" s="101">
        <f>IF(NOT(ISERROR(VLOOKUP(B132,Deflatores!G$42:H$64,2,FALSE))),VLOOKUP(B132,Deflatores!G$42:H$64,2,FALSE),IF(OR(ISBLANK(C132),ISBLANK(B132)),"",VLOOKUP(C132,Deflatores!G$4:H$38,2,FALSE)*H132+VLOOKUP(C132,Deflatores!G$4:I$38,3,FALSE)))</f>
        <v>6</v>
      </c>
      <c r="M132" s="101"/>
      <c r="N132" s="101"/>
      <c r="O132" s="116" t="s">
        <v>352</v>
      </c>
    </row>
    <row r="133" spans="1:15" x14ac:dyDescent="0.25">
      <c r="A133" s="109" t="s">
        <v>297</v>
      </c>
      <c r="B133" s="110" t="s">
        <v>50</v>
      </c>
      <c r="C133" s="107" t="s">
        <v>42</v>
      </c>
      <c r="D133" s="4">
        <v>3</v>
      </c>
      <c r="E133" s="4">
        <v>1</v>
      </c>
      <c r="F133" s="101" t="str">
        <f t="shared" ref="F133:F135" si="238">IF(ISBLANK(B133),"",IF(I133="L","Baixa",IF(I133="A","Média",IF(I133="","","Alta"))))</f>
        <v>Baixa</v>
      </c>
      <c r="G133" s="101" t="str">
        <f t="shared" ref="G133:G135" si="239">CONCATENATE(B133,I133)</f>
        <v>CEL</v>
      </c>
      <c r="H133" s="4">
        <f t="shared" si="234"/>
        <v>3</v>
      </c>
      <c r="I133" s="100" t="str">
        <f t="shared" si="235"/>
        <v>L</v>
      </c>
      <c r="J133" s="4" t="str">
        <f t="shared" si="236"/>
        <v>CEI</v>
      </c>
      <c r="K133" s="101">
        <f t="shared" si="237"/>
        <v>3</v>
      </c>
      <c r="L133" s="101">
        <f>IF(NOT(ISERROR(VLOOKUP(B133,Deflatores!G$42:H$64,2,FALSE))),VLOOKUP(B133,Deflatores!G$42:H$64,2,FALSE),IF(OR(ISBLANK(C133),ISBLANK(B133)),"",VLOOKUP(C133,Deflatores!G$4:H$38,2,FALSE)*H133+VLOOKUP(C133,Deflatores!G$4:I$38,3,FALSE)))</f>
        <v>3</v>
      </c>
      <c r="M133" s="101"/>
      <c r="N133" s="101"/>
      <c r="O133" s="101"/>
    </row>
    <row r="134" spans="1:15" x14ac:dyDescent="0.25">
      <c r="A134" s="106" t="s">
        <v>298</v>
      </c>
      <c r="B134" s="107" t="s">
        <v>50</v>
      </c>
      <c r="C134" s="107" t="s">
        <v>133</v>
      </c>
      <c r="D134" s="4">
        <v>13</v>
      </c>
      <c r="E134" s="4">
        <v>4</v>
      </c>
      <c r="F134" s="101" t="str">
        <f t="shared" si="238"/>
        <v>Alta</v>
      </c>
      <c r="G134" s="101" t="str">
        <f t="shared" si="239"/>
        <v>CEH</v>
      </c>
      <c r="H134" s="4">
        <f t="shared" si="234"/>
        <v>6</v>
      </c>
      <c r="I134" s="100" t="str">
        <f t="shared" si="235"/>
        <v>H</v>
      </c>
      <c r="J134" s="4" t="str">
        <f t="shared" si="236"/>
        <v>CEE</v>
      </c>
      <c r="K134" s="101">
        <f t="shared" si="237"/>
        <v>6</v>
      </c>
      <c r="L134" s="101">
        <f>IF(NOT(ISERROR(VLOOKUP(B134,Deflatores!G$42:H$64,2,FALSE))),VLOOKUP(B134,Deflatores!G$42:H$64,2,FALSE),IF(OR(ISBLANK(C134),ISBLANK(B134)),"",VLOOKUP(C134,Deflatores!G$4:H$38,2,FALSE)*H134+VLOOKUP(C134,Deflatores!G$4:I$38,3,FALSE)))</f>
        <v>2.4000000000000004</v>
      </c>
      <c r="M134" s="101"/>
      <c r="N134" s="101"/>
      <c r="O134" s="101"/>
    </row>
    <row r="135" spans="1:15" x14ac:dyDescent="0.25">
      <c r="A135" s="106" t="s">
        <v>299</v>
      </c>
      <c r="B135" s="107" t="s">
        <v>50</v>
      </c>
      <c r="C135" s="107" t="s">
        <v>42</v>
      </c>
      <c r="D135" s="4">
        <v>16</v>
      </c>
      <c r="E135" s="4">
        <v>4</v>
      </c>
      <c r="F135" s="101" t="str">
        <f t="shared" si="238"/>
        <v>Alta</v>
      </c>
      <c r="G135" s="101" t="str">
        <f t="shared" si="239"/>
        <v>CEH</v>
      </c>
      <c r="H135" s="4">
        <f t="shared" si="234"/>
        <v>6</v>
      </c>
      <c r="I135" s="100" t="str">
        <f t="shared" si="235"/>
        <v>H</v>
      </c>
      <c r="J135" s="4" t="str">
        <f t="shared" si="236"/>
        <v>CEI</v>
      </c>
      <c r="K135" s="101">
        <f t="shared" si="237"/>
        <v>6</v>
      </c>
      <c r="L135" s="101">
        <f>IF(NOT(ISERROR(VLOOKUP(B135,Deflatores!G$42:H$64,2,FALSE))),VLOOKUP(B135,Deflatores!G$42:H$64,2,FALSE),IF(OR(ISBLANK(C135),ISBLANK(B135)),"",VLOOKUP(C135,Deflatores!G$4:H$38,2,FALSE)*H135+VLOOKUP(C135,Deflatores!G$4:I$38,3,FALSE)))</f>
        <v>6</v>
      </c>
      <c r="M135" s="101"/>
      <c r="N135" s="101"/>
      <c r="O135" s="114"/>
    </row>
    <row r="136" spans="1:15" s="113" customFormat="1" x14ac:dyDescent="0.25">
      <c r="A136" s="106" t="s">
        <v>300</v>
      </c>
      <c r="B136" s="107" t="s">
        <v>50</v>
      </c>
      <c r="C136" s="107" t="s">
        <v>133</v>
      </c>
      <c r="D136" s="4">
        <v>13</v>
      </c>
      <c r="E136" s="4">
        <v>4</v>
      </c>
      <c r="F136" s="101" t="str">
        <f>IF(ISBLANK(B136),"",IF(I136="L","Baixa",IF(I136="A","Média",IF(I136="","","Alta"))))</f>
        <v>Alta</v>
      </c>
      <c r="G136" s="101" t="str">
        <f>CONCATENATE(B136,I136)</f>
        <v>CEH</v>
      </c>
      <c r="H136" s="4">
        <f>IF(ISBLANK(B136),"",IF(B136="ALI",IF(I136="L",7,IF(I136="A",10,15)),IF(B136="AIE",IF(I136="L",5,IF(I136="A",7,10)),IF(B136="SE",IF(I136="L",4,IF(I136="A",5,7)),IF(OR(B136="EE",B136="CE"),IF(I136="L",3,IF(I136="A",4,6)),0)))))</f>
        <v>6</v>
      </c>
      <c r="I136" s="100" t="str">
        <f>IF(OR(ISBLANK(D136),ISBLANK(E136)),IF(OR(B136="ALI",B136="AIE"),"L",IF(OR(B136="EE",B136="SE",B136="CE"),"A","")),IF(B136="EE",IF(E136&gt;=3,IF(D136&gt;=5,"H","A"),IF(E136&gt;=2,IF(D136&gt;=16,"H",IF(D136&lt;=4,"L","A")),IF(D136&lt;=15,"L","A"))),IF(OR(B136="SE",B136="CE"),IF(E136&gt;=4,IF(D136&gt;=6,"H","A"),IF(E136&gt;=2,IF(D136&gt;=20,"H",IF(D136&lt;=5,"L","A")),IF(D136&lt;=19,"L","A"))),IF(OR(B136="ALI",B136="AIE"),IF(E136&gt;=6,IF(D136&gt;=20,"H","A"),IF(E136&gt;=2,IF(D136&gt;=51,"H",IF(D136&lt;=19,"L","A")),IF(D136&lt;=50,"L","A"))),""))))</f>
        <v>H</v>
      </c>
      <c r="J136" s="4" t="str">
        <f>CONCATENATE(B136,C136)</f>
        <v>CEE</v>
      </c>
      <c r="K136" s="101">
        <f>IF(OR(H136="",H136=0),L136,H136)</f>
        <v>6</v>
      </c>
      <c r="L136" s="101">
        <f>IF(NOT(ISERROR(VLOOKUP(B136,Deflatores!G$42:H$64,2,FALSE))),VLOOKUP(B136,Deflatores!G$42:H$64,2,FALSE),IF(OR(ISBLANK(C136),ISBLANK(B136)),"",VLOOKUP(C136,Deflatores!G$4:H$38,2,FALSE)*H136+VLOOKUP(C136,Deflatores!G$4:I$38,3,FALSE)))</f>
        <v>2.4000000000000004</v>
      </c>
      <c r="M136" s="112"/>
      <c r="N136" s="112"/>
      <c r="O136" s="112"/>
    </row>
    <row r="137" spans="1:15" x14ac:dyDescent="0.25">
      <c r="A137" s="106" t="s">
        <v>301</v>
      </c>
      <c r="B137" s="107" t="s">
        <v>47</v>
      </c>
      <c r="C137" s="107" t="s">
        <v>133</v>
      </c>
      <c r="D137" s="4">
        <v>11</v>
      </c>
      <c r="E137" s="4">
        <v>5</v>
      </c>
      <c r="F137" s="101" t="str">
        <f t="shared" ref="F137:F200" si="240">IF(ISBLANK(B137),"",IF(I137="L","Baixa",IF(I137="A","Média",IF(I137="","","Alta"))))</f>
        <v>Alta</v>
      </c>
      <c r="G137" s="101" t="str">
        <f t="shared" ref="G137:G200" si="241">CONCATENATE(B137,I137)</f>
        <v>EEH</v>
      </c>
      <c r="H137" s="4">
        <f t="shared" ref="H137:H200" si="242">IF(ISBLANK(B137),"",IF(B137="ALI",IF(I137="L",7,IF(I137="A",10,15)),IF(B137="AIE",IF(I137="L",5,IF(I137="A",7,10)),IF(B137="SE",IF(I137="L",4,IF(I137="A",5,7)),IF(OR(B137="EE",B137="CE"),IF(I137="L",3,IF(I137="A",4,6)),0)))))</f>
        <v>6</v>
      </c>
      <c r="I137" s="100" t="str">
        <f t="shared" ref="I137:I200" si="243">IF(OR(ISBLANK(D137),ISBLANK(E137)),IF(OR(B137="ALI",B137="AIE"),"L",IF(OR(B137="EE",B137="SE",B137="CE"),"A","")),IF(B137="EE",IF(E137&gt;=3,IF(D137&gt;=5,"H","A"),IF(E137&gt;=2,IF(D137&gt;=16,"H",IF(D137&lt;=4,"L","A")),IF(D137&lt;=15,"L","A"))),IF(OR(B137="SE",B137="CE"),IF(E137&gt;=4,IF(D137&gt;=6,"H","A"),IF(E137&gt;=2,IF(D137&gt;=20,"H",IF(D137&lt;=5,"L","A")),IF(D137&lt;=19,"L","A"))),IF(OR(B137="ALI",B137="AIE"),IF(E137&gt;=6,IF(D137&gt;=20,"H","A"),IF(E137&gt;=2,IF(D137&gt;=51,"H",IF(D137&lt;=19,"L","A")),IF(D137&lt;=50,"L","A"))),""))))</f>
        <v>H</v>
      </c>
      <c r="J137" s="4" t="str">
        <f t="shared" ref="J137:J200" si="244">CONCATENATE(B137,C137)</f>
        <v>EEE</v>
      </c>
      <c r="K137" s="101">
        <f t="shared" ref="K137:K200" si="245">IF(OR(H137="",H137=0),L137,H137)</f>
        <v>6</v>
      </c>
      <c r="L137" s="101">
        <f>IF(NOT(ISERROR(VLOOKUP(B137,Deflatores!G$42:H$64,2,FALSE))),VLOOKUP(B137,Deflatores!G$42:H$64,2,FALSE),IF(OR(ISBLANK(C137),ISBLANK(B137)),"",VLOOKUP(C137,Deflatores!G$4:H$38,2,FALSE)*H137+VLOOKUP(C137,Deflatores!G$4:I$38,3,FALSE)))</f>
        <v>2.4000000000000004</v>
      </c>
      <c r="M137" s="101"/>
      <c r="N137" s="101"/>
      <c r="O137" s="101"/>
    </row>
    <row r="138" spans="1:15" x14ac:dyDescent="0.25">
      <c r="A138" s="106" t="s">
        <v>302</v>
      </c>
      <c r="B138" s="107" t="s">
        <v>47</v>
      </c>
      <c r="C138" s="107" t="s">
        <v>42</v>
      </c>
      <c r="D138" s="4">
        <v>3</v>
      </c>
      <c r="E138" s="4">
        <v>1</v>
      </c>
      <c r="F138" s="101" t="str">
        <f t="shared" si="240"/>
        <v>Baixa</v>
      </c>
      <c r="G138" s="101" t="str">
        <f t="shared" si="241"/>
        <v>EEL</v>
      </c>
      <c r="H138" s="4">
        <f t="shared" si="242"/>
        <v>3</v>
      </c>
      <c r="I138" s="100" t="str">
        <f t="shared" si="243"/>
        <v>L</v>
      </c>
      <c r="J138" s="4" t="str">
        <f t="shared" si="244"/>
        <v>EEI</v>
      </c>
      <c r="K138" s="101">
        <f t="shared" si="245"/>
        <v>3</v>
      </c>
      <c r="L138" s="101">
        <f>IF(NOT(ISERROR(VLOOKUP(B138,Deflatores!G$42:H$64,2,FALSE))),VLOOKUP(B138,Deflatores!G$42:H$64,2,FALSE),IF(OR(ISBLANK(C138),ISBLANK(B138)),"",VLOOKUP(C138,Deflatores!G$4:H$38,2,FALSE)*H138+VLOOKUP(C138,Deflatores!G$4:I$38,3,FALSE)))</f>
        <v>3</v>
      </c>
      <c r="M138" s="101"/>
      <c r="N138" s="101"/>
      <c r="O138" s="114"/>
    </row>
    <row r="139" spans="1:15" x14ac:dyDescent="0.25">
      <c r="A139" s="117" t="s">
        <v>303</v>
      </c>
      <c r="B139" s="118" t="s">
        <v>44</v>
      </c>
      <c r="C139" s="118" t="s">
        <v>42</v>
      </c>
      <c r="D139" s="119">
        <v>4</v>
      </c>
      <c r="E139" s="119">
        <v>1</v>
      </c>
      <c r="F139" s="101" t="str">
        <f t="shared" si="240"/>
        <v>Baixa</v>
      </c>
      <c r="G139" s="101" t="str">
        <f t="shared" si="241"/>
        <v>SEL</v>
      </c>
      <c r="H139" s="4">
        <f t="shared" si="242"/>
        <v>4</v>
      </c>
      <c r="I139" s="100" t="str">
        <f t="shared" si="243"/>
        <v>L</v>
      </c>
      <c r="J139" s="4" t="str">
        <f t="shared" si="244"/>
        <v>SEI</v>
      </c>
      <c r="K139" s="101">
        <f t="shared" si="245"/>
        <v>4</v>
      </c>
      <c r="L139" s="101">
        <f>IF(NOT(ISERROR(VLOOKUP(B139,Deflatores!G$42:H$64,2,FALSE))),VLOOKUP(B139,Deflatores!G$42:H$64,2,FALSE),IF(OR(ISBLANK(C139),ISBLANK(B139)),"",VLOOKUP(C139,Deflatores!G$4:H$38,2,FALSE)*H139+VLOOKUP(C139,Deflatores!G$4:I$38,3,FALSE)))</f>
        <v>4</v>
      </c>
      <c r="M139" s="101"/>
      <c r="N139" s="101"/>
      <c r="O139" s="114"/>
    </row>
    <row r="140" spans="1:15" x14ac:dyDescent="0.25">
      <c r="A140" s="106" t="s">
        <v>304</v>
      </c>
      <c r="B140" s="107" t="s">
        <v>47</v>
      </c>
      <c r="C140" s="107" t="s">
        <v>42</v>
      </c>
      <c r="D140" s="4">
        <v>11</v>
      </c>
      <c r="E140" s="4">
        <v>5</v>
      </c>
      <c r="F140" s="101" t="str">
        <f t="shared" si="240"/>
        <v>Alta</v>
      </c>
      <c r="G140" s="101" t="str">
        <f t="shared" si="241"/>
        <v>EEH</v>
      </c>
      <c r="H140" s="4">
        <f t="shared" si="242"/>
        <v>6</v>
      </c>
      <c r="I140" s="100" t="str">
        <f t="shared" si="243"/>
        <v>H</v>
      </c>
      <c r="J140" s="4" t="str">
        <f t="shared" si="244"/>
        <v>EEI</v>
      </c>
      <c r="K140" s="101">
        <f t="shared" si="245"/>
        <v>6</v>
      </c>
      <c r="L140" s="101">
        <f>IF(NOT(ISERROR(VLOOKUP(B140,Deflatores!G$42:H$64,2,FALSE))),VLOOKUP(B140,Deflatores!G$42:H$64,2,FALSE),IF(OR(ISBLANK(C140),ISBLANK(B140)),"",VLOOKUP(C140,Deflatores!G$4:H$38,2,FALSE)*H140+VLOOKUP(C140,Deflatores!G$4:I$38,3,FALSE)))</f>
        <v>6</v>
      </c>
      <c r="M140" s="101"/>
      <c r="N140" s="101"/>
      <c r="O140" s="101"/>
    </row>
    <row r="141" spans="1:15" x14ac:dyDescent="0.25">
      <c r="A141" s="106" t="s">
        <v>353</v>
      </c>
      <c r="B141" s="107" t="s">
        <v>47</v>
      </c>
      <c r="C141" s="107" t="s">
        <v>42</v>
      </c>
      <c r="D141" s="4">
        <v>11</v>
      </c>
      <c r="E141" s="4">
        <v>2</v>
      </c>
      <c r="F141" s="101" t="str">
        <f t="shared" si="240"/>
        <v>Média</v>
      </c>
      <c r="G141" s="101" t="str">
        <f t="shared" si="241"/>
        <v>EEA</v>
      </c>
      <c r="H141" s="4">
        <f t="shared" si="242"/>
        <v>4</v>
      </c>
      <c r="I141" s="100" t="str">
        <f t="shared" si="243"/>
        <v>A</v>
      </c>
      <c r="J141" s="4" t="str">
        <f t="shared" si="244"/>
        <v>EEI</v>
      </c>
      <c r="K141" s="101">
        <f t="shared" si="245"/>
        <v>4</v>
      </c>
      <c r="L141" s="101">
        <f>IF(NOT(ISERROR(VLOOKUP(B141,Deflatores!G$42:H$64,2,FALSE))),VLOOKUP(B141,Deflatores!G$42:H$64,2,FALSE),IF(OR(ISBLANK(C141),ISBLANK(B141)),"",VLOOKUP(C141,Deflatores!G$4:H$38,2,FALSE)*H141+VLOOKUP(C141,Deflatores!G$4:I$38,3,FALSE)))</f>
        <v>4</v>
      </c>
      <c r="M141" s="101"/>
      <c r="N141" s="101"/>
      <c r="O141" s="111"/>
    </row>
    <row r="142" spans="1:15" x14ac:dyDescent="0.25">
      <c r="A142" s="106" t="s">
        <v>354</v>
      </c>
      <c r="B142" s="107" t="s">
        <v>47</v>
      </c>
      <c r="C142" s="107" t="s">
        <v>42</v>
      </c>
      <c r="D142" s="4">
        <v>3</v>
      </c>
      <c r="E142" s="4">
        <v>1</v>
      </c>
      <c r="F142" s="101" t="str">
        <f t="shared" si="240"/>
        <v>Baixa</v>
      </c>
      <c r="G142" s="101" t="str">
        <f t="shared" si="241"/>
        <v>EEL</v>
      </c>
      <c r="H142" s="4">
        <f t="shared" si="242"/>
        <v>3</v>
      </c>
      <c r="I142" s="100" t="str">
        <f t="shared" si="243"/>
        <v>L</v>
      </c>
      <c r="J142" s="4" t="str">
        <f t="shared" si="244"/>
        <v>EEI</v>
      </c>
      <c r="K142" s="101">
        <f t="shared" si="245"/>
        <v>3</v>
      </c>
      <c r="L142" s="101">
        <f>IF(NOT(ISERROR(VLOOKUP(B142,Deflatores!G$42:H$64,2,FALSE))),VLOOKUP(B142,Deflatores!G$42:H$64,2,FALSE),IF(OR(ISBLANK(C142),ISBLANK(B142)),"",VLOOKUP(C142,Deflatores!G$4:H$38,2,FALSE)*H142+VLOOKUP(C142,Deflatores!G$4:I$38,3,FALSE)))</f>
        <v>3</v>
      </c>
      <c r="M142" s="101"/>
      <c r="N142" s="101"/>
      <c r="O142" s="111"/>
    </row>
    <row r="143" spans="1:15" x14ac:dyDescent="0.25">
      <c r="A143" s="106" t="s">
        <v>355</v>
      </c>
      <c r="B143" s="107" t="s">
        <v>47</v>
      </c>
      <c r="C143" s="107" t="s">
        <v>42</v>
      </c>
      <c r="D143" s="4">
        <v>4</v>
      </c>
      <c r="E143" s="4">
        <v>3</v>
      </c>
      <c r="F143" s="101" t="str">
        <f t="shared" si="240"/>
        <v>Média</v>
      </c>
      <c r="G143" s="101" t="str">
        <f t="shared" si="241"/>
        <v>EEA</v>
      </c>
      <c r="H143" s="4">
        <f t="shared" si="242"/>
        <v>4</v>
      </c>
      <c r="I143" s="100" t="str">
        <f t="shared" si="243"/>
        <v>A</v>
      </c>
      <c r="J143" s="4" t="str">
        <f t="shared" si="244"/>
        <v>EEI</v>
      </c>
      <c r="K143" s="101">
        <f t="shared" si="245"/>
        <v>4</v>
      </c>
      <c r="L143" s="101">
        <f>IF(NOT(ISERROR(VLOOKUP(B143,Deflatores!G$42:H$64,2,FALSE))),VLOOKUP(B143,Deflatores!G$42:H$64,2,FALSE),IF(OR(ISBLANK(C143),ISBLANK(B143)),"",VLOOKUP(C143,Deflatores!G$4:H$38,2,FALSE)*H143+VLOOKUP(C143,Deflatores!G$4:I$38,3,FALSE)))</f>
        <v>4</v>
      </c>
      <c r="M143" s="101"/>
      <c r="N143" s="101"/>
      <c r="O143" s="116"/>
    </row>
    <row r="144" spans="1:15" x14ac:dyDescent="0.25">
      <c r="A144" s="106" t="s">
        <v>356</v>
      </c>
      <c r="B144" s="107" t="s">
        <v>47</v>
      </c>
      <c r="C144" s="107" t="s">
        <v>42</v>
      </c>
      <c r="D144" s="4">
        <v>4</v>
      </c>
      <c r="E144" s="4">
        <v>3</v>
      </c>
      <c r="F144" s="101" t="str">
        <f t="shared" si="240"/>
        <v>Média</v>
      </c>
      <c r="G144" s="101" t="str">
        <f t="shared" si="241"/>
        <v>EEA</v>
      </c>
      <c r="H144" s="4">
        <f t="shared" si="242"/>
        <v>4</v>
      </c>
      <c r="I144" s="100" t="str">
        <f t="shared" si="243"/>
        <v>A</v>
      </c>
      <c r="J144" s="4" t="str">
        <f t="shared" si="244"/>
        <v>EEI</v>
      </c>
      <c r="K144" s="101">
        <f t="shared" si="245"/>
        <v>4</v>
      </c>
      <c r="L144" s="101">
        <f>IF(NOT(ISERROR(VLOOKUP(B144,Deflatores!G$42:H$64,2,FALSE))),VLOOKUP(B144,Deflatores!G$42:H$64,2,FALSE),IF(OR(ISBLANK(C144),ISBLANK(B144)),"",VLOOKUP(C144,Deflatores!G$4:H$38,2,FALSE)*H144+VLOOKUP(C144,Deflatores!G$4:I$38,3,FALSE)))</f>
        <v>4</v>
      </c>
      <c r="M144" s="101"/>
      <c r="N144" s="101"/>
      <c r="O144" s="116"/>
    </row>
    <row r="145" spans="1:15" x14ac:dyDescent="0.25">
      <c r="A145" s="106" t="s">
        <v>348</v>
      </c>
      <c r="B145" s="107" t="s">
        <v>47</v>
      </c>
      <c r="C145" s="107" t="s">
        <v>42</v>
      </c>
      <c r="D145" s="4">
        <v>8</v>
      </c>
      <c r="E145" s="4">
        <v>4</v>
      </c>
      <c r="F145" s="101" t="str">
        <f t="shared" si="240"/>
        <v>Alta</v>
      </c>
      <c r="G145" s="101" t="str">
        <f t="shared" si="241"/>
        <v>EEH</v>
      </c>
      <c r="H145" s="4">
        <f t="shared" si="242"/>
        <v>6</v>
      </c>
      <c r="I145" s="100" t="str">
        <f t="shared" si="243"/>
        <v>H</v>
      </c>
      <c r="J145" s="4" t="str">
        <f t="shared" si="244"/>
        <v>EEI</v>
      </c>
      <c r="K145" s="101">
        <f t="shared" si="245"/>
        <v>6</v>
      </c>
      <c r="L145" s="101">
        <f>IF(NOT(ISERROR(VLOOKUP(B145,Deflatores!G$42:H$64,2,FALSE))),VLOOKUP(B145,Deflatores!G$42:H$64,2,FALSE),IF(OR(ISBLANK(C145),ISBLANK(B145)),"",VLOOKUP(C145,Deflatores!G$4:H$38,2,FALSE)*H145+VLOOKUP(C145,Deflatores!G$4:I$38,3,FALSE)))</f>
        <v>6</v>
      </c>
      <c r="M145" s="101"/>
      <c r="N145" s="101"/>
      <c r="O145" s="116"/>
    </row>
    <row r="146" spans="1:15" x14ac:dyDescent="0.25">
      <c r="A146" s="109" t="s">
        <v>349</v>
      </c>
      <c r="B146" s="107" t="s">
        <v>50</v>
      </c>
      <c r="C146" s="107" t="s">
        <v>42</v>
      </c>
      <c r="D146" s="4">
        <v>6</v>
      </c>
      <c r="E146" s="4">
        <v>3</v>
      </c>
      <c r="F146" s="101" t="str">
        <f t="shared" si="240"/>
        <v>Média</v>
      </c>
      <c r="G146" s="101" t="str">
        <f t="shared" si="241"/>
        <v>CEA</v>
      </c>
      <c r="H146" s="4">
        <f t="shared" si="242"/>
        <v>4</v>
      </c>
      <c r="I146" s="100" t="str">
        <f t="shared" si="243"/>
        <v>A</v>
      </c>
      <c r="J146" s="4" t="str">
        <f t="shared" si="244"/>
        <v>CEI</v>
      </c>
      <c r="K146" s="101">
        <f t="shared" si="245"/>
        <v>4</v>
      </c>
      <c r="L146" s="101">
        <f>IF(NOT(ISERROR(VLOOKUP(B146,Deflatores!G$42:H$64,2,FALSE))),VLOOKUP(B146,Deflatores!G$42:H$64,2,FALSE),IF(OR(ISBLANK(C146),ISBLANK(B146)),"",VLOOKUP(C146,Deflatores!G$4:H$38,2,FALSE)*H146+VLOOKUP(C146,Deflatores!G$4:I$38,3,FALSE)))</f>
        <v>4</v>
      </c>
      <c r="M146" s="101"/>
      <c r="N146" s="101"/>
      <c r="O146" s="116"/>
    </row>
    <row r="147" spans="1:15" x14ac:dyDescent="0.25">
      <c r="A147" s="106"/>
      <c r="B147" s="107"/>
      <c r="C147" s="107"/>
      <c r="D147" s="4"/>
      <c r="E147" s="4"/>
      <c r="F147" s="101" t="str">
        <f t="shared" si="240"/>
        <v/>
      </c>
      <c r="G147" s="101" t="str">
        <f t="shared" si="241"/>
        <v/>
      </c>
      <c r="H147" s="4" t="str">
        <f t="shared" si="242"/>
        <v/>
      </c>
      <c r="I147" s="100" t="str">
        <f t="shared" si="243"/>
        <v/>
      </c>
      <c r="J147" s="4" t="str">
        <f t="shared" si="244"/>
        <v/>
      </c>
      <c r="K147" s="101" t="str">
        <f t="shared" si="245"/>
        <v/>
      </c>
      <c r="L147" s="101" t="str">
        <f>IF(NOT(ISERROR(VLOOKUP(B147,[1]Deflatores!G$42:H$64,2,FALSE))),VLOOKUP(B147,[1]Deflatores!G$42:H$64,2,FALSE),IF(OR(ISBLANK(C147),ISBLANK(B147)),"",VLOOKUP(C147,[1]Deflatores!G$4:H$38,2,FALSE)*H147+VLOOKUP(C147,[1]Deflatores!G$4:I$38,3,FALSE)))</f>
        <v/>
      </c>
      <c r="M147" s="101"/>
      <c r="N147" s="101"/>
      <c r="O147" s="101"/>
    </row>
    <row r="148" spans="1:15" x14ac:dyDescent="0.25">
      <c r="A148" s="108" t="s">
        <v>305</v>
      </c>
      <c r="B148" s="107"/>
      <c r="C148" s="107"/>
      <c r="D148" s="4"/>
      <c r="E148" s="4"/>
      <c r="F148" s="101" t="str">
        <f t="shared" si="240"/>
        <v/>
      </c>
      <c r="G148" s="101" t="str">
        <f t="shared" si="241"/>
        <v/>
      </c>
      <c r="H148" s="4" t="str">
        <f t="shared" si="242"/>
        <v/>
      </c>
      <c r="I148" s="100" t="str">
        <f t="shared" si="243"/>
        <v/>
      </c>
      <c r="J148" s="4" t="str">
        <f t="shared" si="244"/>
        <v/>
      </c>
      <c r="K148" s="101" t="str">
        <f t="shared" si="245"/>
        <v/>
      </c>
      <c r="L148" s="101" t="str">
        <f>IF(NOT(ISERROR(VLOOKUP(B148,[1]Deflatores!G$42:H$64,2,FALSE))),VLOOKUP(B148,[1]Deflatores!G$42:H$64,2,FALSE),IF(OR(ISBLANK(C148),ISBLANK(B148)),"",VLOOKUP(C148,[1]Deflatores!G$4:H$38,2,FALSE)*H148+VLOOKUP(C148,[1]Deflatores!G$4:I$38,3,FALSE)))</f>
        <v/>
      </c>
      <c r="M148" s="101"/>
      <c r="N148" s="101"/>
      <c r="O148" s="101"/>
    </row>
    <row r="149" spans="1:15" x14ac:dyDescent="0.25">
      <c r="A149" s="106" t="s">
        <v>306</v>
      </c>
      <c r="B149" s="107" t="s">
        <v>50</v>
      </c>
      <c r="C149" s="107" t="s">
        <v>42</v>
      </c>
      <c r="D149" s="4">
        <v>11</v>
      </c>
      <c r="E149" s="4">
        <v>2</v>
      </c>
      <c r="F149" s="101" t="str">
        <f t="shared" si="240"/>
        <v>Média</v>
      </c>
      <c r="G149" s="101" t="str">
        <f t="shared" si="241"/>
        <v>CEA</v>
      </c>
      <c r="H149" s="4">
        <f t="shared" si="242"/>
        <v>4</v>
      </c>
      <c r="I149" s="100" t="str">
        <f t="shared" si="243"/>
        <v>A</v>
      </c>
      <c r="J149" s="4" t="str">
        <f t="shared" si="244"/>
        <v>CEI</v>
      </c>
      <c r="K149" s="101">
        <f t="shared" si="245"/>
        <v>4</v>
      </c>
      <c r="L149" s="101">
        <f>IF(NOT(ISERROR(VLOOKUP(B149,[1]Deflatores!G$42:H$64,2,FALSE))),VLOOKUP(B149,[1]Deflatores!G$42:H$64,2,FALSE),IF(OR(ISBLANK(C149),ISBLANK(B149)),"",VLOOKUP(C149,[1]Deflatores!G$4:H$38,2,FALSE)*H149+VLOOKUP(C149,[1]Deflatores!G$4:I$38,3,FALSE)))</f>
        <v>4</v>
      </c>
      <c r="M149" s="101"/>
      <c r="N149" s="101"/>
      <c r="O149" s="101"/>
    </row>
    <row r="150" spans="1:15" x14ac:dyDescent="0.25">
      <c r="A150" s="106" t="s">
        <v>302</v>
      </c>
      <c r="B150" s="107" t="s">
        <v>47</v>
      </c>
      <c r="C150" s="107" t="s">
        <v>42</v>
      </c>
      <c r="D150" s="4">
        <v>3</v>
      </c>
      <c r="E150" s="4">
        <v>1</v>
      </c>
      <c r="F150" s="101" t="str">
        <f t="shared" si="240"/>
        <v>Baixa</v>
      </c>
      <c r="G150" s="101" t="str">
        <f t="shared" si="241"/>
        <v>EEL</v>
      </c>
      <c r="H150" s="4">
        <f t="shared" si="242"/>
        <v>3</v>
      </c>
      <c r="I150" s="100" t="str">
        <f t="shared" si="243"/>
        <v>L</v>
      </c>
      <c r="J150" s="4" t="str">
        <f t="shared" si="244"/>
        <v>EEI</v>
      </c>
      <c r="K150" s="101">
        <f t="shared" si="245"/>
        <v>3</v>
      </c>
      <c r="L150" s="101">
        <f>IF(NOT(ISERROR(VLOOKUP(B150,[1]Deflatores!G$42:H$64,2,FALSE))),VLOOKUP(B150,[1]Deflatores!G$42:H$64,2,FALSE),IF(OR(ISBLANK(C150),ISBLANK(B150)),"",VLOOKUP(C150,[1]Deflatores!G$4:H$38,2,FALSE)*H150+VLOOKUP(C150,[1]Deflatores!G$4:I$38,3,FALSE)))</f>
        <v>3</v>
      </c>
      <c r="M150" s="101"/>
      <c r="N150" s="101"/>
      <c r="O150" s="101"/>
    </row>
    <row r="151" spans="1:15" x14ac:dyDescent="0.25">
      <c r="A151" s="106"/>
      <c r="B151" s="107"/>
      <c r="C151" s="107"/>
      <c r="D151" s="4"/>
      <c r="E151" s="4"/>
      <c r="F151" s="101" t="str">
        <f t="shared" si="240"/>
        <v/>
      </c>
      <c r="G151" s="101" t="str">
        <f t="shared" si="241"/>
        <v/>
      </c>
      <c r="H151" s="4" t="str">
        <f t="shared" si="242"/>
        <v/>
      </c>
      <c r="I151" s="100" t="str">
        <f t="shared" si="243"/>
        <v/>
      </c>
      <c r="J151" s="4" t="str">
        <f t="shared" si="244"/>
        <v/>
      </c>
      <c r="K151" s="101" t="str">
        <f t="shared" si="245"/>
        <v/>
      </c>
      <c r="L151" s="101" t="str">
        <f>IF(NOT(ISERROR(VLOOKUP(B151,[1]Deflatores!G$42:H$64,2,FALSE))),VLOOKUP(B151,[1]Deflatores!G$42:H$64,2,FALSE),IF(OR(ISBLANK(C151),ISBLANK(B151)),"",VLOOKUP(C151,[1]Deflatores!G$4:H$38,2,FALSE)*H151+VLOOKUP(C151,[1]Deflatores!G$4:I$38,3,FALSE)))</f>
        <v/>
      </c>
      <c r="M151" s="101"/>
      <c r="N151" s="101"/>
      <c r="O151" s="101"/>
    </row>
    <row r="152" spans="1:15" x14ac:dyDescent="0.25">
      <c r="A152" s="108" t="s">
        <v>307</v>
      </c>
      <c r="B152" s="107"/>
      <c r="C152" s="107"/>
      <c r="D152" s="4"/>
      <c r="E152" s="4"/>
      <c r="F152" s="101" t="str">
        <f t="shared" si="240"/>
        <v/>
      </c>
      <c r="G152" s="101" t="str">
        <f t="shared" si="241"/>
        <v/>
      </c>
      <c r="H152" s="4" t="str">
        <f t="shared" si="242"/>
        <v/>
      </c>
      <c r="I152" s="100" t="str">
        <f t="shared" si="243"/>
        <v/>
      </c>
      <c r="J152" s="4" t="str">
        <f t="shared" si="244"/>
        <v/>
      </c>
      <c r="K152" s="101" t="str">
        <f t="shared" si="245"/>
        <v/>
      </c>
      <c r="L152" s="101" t="str">
        <f>IF(NOT(ISERROR(VLOOKUP(B152,[1]Deflatores!G$42:H$64,2,FALSE))),VLOOKUP(B152,[1]Deflatores!G$42:H$64,2,FALSE),IF(OR(ISBLANK(C152),ISBLANK(B152)),"",VLOOKUP(C152,[1]Deflatores!G$4:H$38,2,FALSE)*H152+VLOOKUP(C152,[1]Deflatores!G$4:I$38,3,FALSE)))</f>
        <v/>
      </c>
      <c r="M152" s="101"/>
      <c r="N152" s="101"/>
      <c r="O152" s="101"/>
    </row>
    <row r="153" spans="1:15" x14ac:dyDescent="0.25">
      <c r="A153" s="106" t="s">
        <v>308</v>
      </c>
      <c r="B153" s="107" t="s">
        <v>47</v>
      </c>
      <c r="C153" s="107" t="s">
        <v>42</v>
      </c>
      <c r="D153" s="4">
        <v>19</v>
      </c>
      <c r="E153" s="4">
        <v>6</v>
      </c>
      <c r="F153" s="101" t="str">
        <f t="shared" si="240"/>
        <v>Alta</v>
      </c>
      <c r="G153" s="101" t="str">
        <f t="shared" si="241"/>
        <v>EEH</v>
      </c>
      <c r="H153" s="4">
        <f t="shared" si="242"/>
        <v>6</v>
      </c>
      <c r="I153" s="100" t="str">
        <f t="shared" si="243"/>
        <v>H</v>
      </c>
      <c r="J153" s="4" t="str">
        <f t="shared" si="244"/>
        <v>EEI</v>
      </c>
      <c r="K153" s="101">
        <f t="shared" si="245"/>
        <v>6</v>
      </c>
      <c r="L153" s="101">
        <f>IF(NOT(ISERROR(VLOOKUP(B153,[1]Deflatores!G$42:H$64,2,FALSE))),VLOOKUP(B153,[1]Deflatores!G$42:H$64,2,FALSE),IF(OR(ISBLANK(C153),ISBLANK(B153)),"",VLOOKUP(C153,[1]Deflatores!G$4:H$38,2,FALSE)*H153+VLOOKUP(C153,[1]Deflatores!G$4:I$38,3,FALSE)))</f>
        <v>6</v>
      </c>
      <c r="M153" s="101"/>
      <c r="N153" s="101"/>
      <c r="O153" s="101"/>
    </row>
    <row r="154" spans="1:15" x14ac:dyDescent="0.25">
      <c r="A154" s="106" t="s">
        <v>309</v>
      </c>
      <c r="B154" s="107" t="s">
        <v>47</v>
      </c>
      <c r="C154" s="107" t="s">
        <v>42</v>
      </c>
      <c r="D154" s="4">
        <v>19</v>
      </c>
      <c r="E154" s="4">
        <v>6</v>
      </c>
      <c r="F154" s="101" t="str">
        <f t="shared" si="240"/>
        <v>Alta</v>
      </c>
      <c r="G154" s="101" t="str">
        <f t="shared" si="241"/>
        <v>EEH</v>
      </c>
      <c r="H154" s="4">
        <f t="shared" si="242"/>
        <v>6</v>
      </c>
      <c r="I154" s="100" t="str">
        <f t="shared" si="243"/>
        <v>H</v>
      </c>
      <c r="J154" s="4" t="str">
        <f t="shared" si="244"/>
        <v>EEI</v>
      </c>
      <c r="K154" s="101">
        <f t="shared" si="245"/>
        <v>6</v>
      </c>
      <c r="L154" s="101">
        <f>IF(NOT(ISERROR(VLOOKUP(B154,[1]Deflatores!G$42:H$64,2,FALSE))),VLOOKUP(B154,[1]Deflatores!G$42:H$64,2,FALSE),IF(OR(ISBLANK(C154),ISBLANK(B154)),"",VLOOKUP(C154,[1]Deflatores!G$4:H$38,2,FALSE)*H154+VLOOKUP(C154,[1]Deflatores!G$4:I$38,3,FALSE)))</f>
        <v>6</v>
      </c>
      <c r="M154" s="101"/>
      <c r="N154" s="101"/>
      <c r="O154" s="101"/>
    </row>
    <row r="155" spans="1:15" x14ac:dyDescent="0.25">
      <c r="A155" s="106" t="s">
        <v>310</v>
      </c>
      <c r="B155" s="107" t="s">
        <v>50</v>
      </c>
      <c r="C155" s="107" t="s">
        <v>42</v>
      </c>
      <c r="D155" s="4">
        <v>19</v>
      </c>
      <c r="E155" s="4">
        <v>6</v>
      </c>
      <c r="F155" s="101" t="str">
        <f>IF(ISBLANK(B155),"",IF(I155="L","Baixa",IF(I155="A","Média",IF(I155="","","Alta"))))</f>
        <v>Alta</v>
      </c>
      <c r="G155" s="101" t="str">
        <f>CONCATENATE(B155,I155)</f>
        <v>CEH</v>
      </c>
      <c r="H155" s="4">
        <f>IF(ISBLANK(B155),"",IF(B155="ALI",IF(I155="L",7,IF(I155="A",10,15)),IF(B155="AIE",IF(I155="L",5,IF(I155="A",7,10)),IF(B155="SE",IF(I155="L",4,IF(I155="A",5,7)),IF(OR(B155="EE",B155="CE"),IF(I155="L",3,IF(I155="A",4,6)),0)))))</f>
        <v>6</v>
      </c>
      <c r="I155" s="100" t="str">
        <f>IF(OR(ISBLANK(D155),ISBLANK(E155)),IF(OR(B155="ALI",B155="AIE"),"L",IF(OR(B155="EE",B155="SE",B155="CE"),"A","")),IF(B155="EE",IF(E155&gt;=3,IF(D155&gt;=5,"H","A"),IF(E155&gt;=2,IF(D155&gt;=16,"H",IF(D155&lt;=4,"L","A")),IF(D155&lt;=15,"L","A"))),IF(OR(B155="SE",B155="CE"),IF(E155&gt;=4,IF(D155&gt;=6,"H","A"),IF(E155&gt;=2,IF(D155&gt;=20,"H",IF(D155&lt;=5,"L","A")),IF(D155&lt;=19,"L","A"))),IF(OR(B155="ALI",B155="AIE"),IF(E155&gt;=6,IF(D155&gt;=20,"H","A"),IF(E155&gt;=2,IF(D155&gt;=51,"H",IF(D155&lt;=19,"L","A")),IF(D155&lt;=50,"L","A"))),""))))</f>
        <v>H</v>
      </c>
      <c r="J155" s="4" t="str">
        <f>CONCATENATE(B155,C155)</f>
        <v>CEI</v>
      </c>
      <c r="K155" s="101">
        <f>IF(OR(H155="",H155=0),L155,H155)</f>
        <v>6</v>
      </c>
      <c r="L155" s="101">
        <f>IF(NOT(ISERROR(VLOOKUP(B155,[1]Deflatores!G$42:H$64,2,FALSE))),VLOOKUP(B155,[1]Deflatores!G$42:H$64,2,FALSE),IF(OR(ISBLANK(C155),ISBLANK(B155)),"",VLOOKUP(C155,[1]Deflatores!G$4:H$38,2,FALSE)*H155+VLOOKUP(C155,[1]Deflatores!G$4:I$38,3,FALSE)))</f>
        <v>6</v>
      </c>
      <c r="M155" s="101"/>
      <c r="N155" s="101"/>
      <c r="O155" s="101"/>
    </row>
    <row r="156" spans="1:15" x14ac:dyDescent="0.25">
      <c r="A156" s="109" t="s">
        <v>311</v>
      </c>
      <c r="B156" s="107" t="s">
        <v>50</v>
      </c>
      <c r="C156" s="107" t="s">
        <v>42</v>
      </c>
      <c r="D156" s="4">
        <v>17</v>
      </c>
      <c r="E156" s="4">
        <v>6</v>
      </c>
      <c r="F156" s="101" t="str">
        <f t="shared" si="240"/>
        <v>Alta</v>
      </c>
      <c r="G156" s="101" t="str">
        <f t="shared" si="241"/>
        <v>CEH</v>
      </c>
      <c r="H156" s="4">
        <f t="shared" si="242"/>
        <v>6</v>
      </c>
      <c r="I156" s="100" t="str">
        <f t="shared" si="243"/>
        <v>H</v>
      </c>
      <c r="J156" s="4" t="str">
        <f t="shared" si="244"/>
        <v>CEI</v>
      </c>
      <c r="K156" s="101">
        <f t="shared" si="245"/>
        <v>6</v>
      </c>
      <c r="L156" s="101">
        <f>IF(NOT(ISERROR(VLOOKUP(B156,[1]Deflatores!G$42:H$64,2,FALSE))),VLOOKUP(B156,[1]Deflatores!G$42:H$64,2,FALSE),IF(OR(ISBLANK(C156),ISBLANK(B156)),"",VLOOKUP(C156,[1]Deflatores!G$4:H$38,2,FALSE)*H156+VLOOKUP(C156,[1]Deflatores!G$4:I$38,3,FALSE)))</f>
        <v>6</v>
      </c>
      <c r="M156" s="101"/>
      <c r="N156" s="101"/>
      <c r="O156" s="101"/>
    </row>
    <row r="157" spans="1:15" x14ac:dyDescent="0.25">
      <c r="A157" s="106" t="s">
        <v>312</v>
      </c>
      <c r="B157" s="107" t="s">
        <v>47</v>
      </c>
      <c r="C157" s="107" t="s">
        <v>42</v>
      </c>
      <c r="D157" s="4">
        <v>4</v>
      </c>
      <c r="E157" s="4">
        <v>1</v>
      </c>
      <c r="F157" s="101" t="str">
        <f t="shared" si="240"/>
        <v>Baixa</v>
      </c>
      <c r="G157" s="101" t="str">
        <f t="shared" si="241"/>
        <v>EEL</v>
      </c>
      <c r="H157" s="4">
        <f t="shared" si="242"/>
        <v>3</v>
      </c>
      <c r="I157" s="100" t="str">
        <f t="shared" si="243"/>
        <v>L</v>
      </c>
      <c r="J157" s="4" t="str">
        <f t="shared" si="244"/>
        <v>EEI</v>
      </c>
      <c r="K157" s="101">
        <f t="shared" si="245"/>
        <v>3</v>
      </c>
      <c r="L157" s="101">
        <f>IF(NOT(ISERROR(VLOOKUP(B157,[1]Deflatores!G$42:H$64,2,FALSE))),VLOOKUP(B157,[1]Deflatores!G$42:H$64,2,FALSE),IF(OR(ISBLANK(C157),ISBLANK(B157)),"",VLOOKUP(C157,[1]Deflatores!G$4:H$38,2,FALSE)*H157+VLOOKUP(C157,[1]Deflatores!G$4:I$38,3,FALSE)))</f>
        <v>3</v>
      </c>
      <c r="M157" s="101"/>
      <c r="N157" s="101"/>
      <c r="O157" s="101"/>
    </row>
    <row r="158" spans="1:15" x14ac:dyDescent="0.25">
      <c r="A158" s="106"/>
      <c r="B158" s="107"/>
      <c r="C158" s="107"/>
      <c r="D158" s="4"/>
      <c r="E158" s="4"/>
      <c r="F158" s="101" t="str">
        <f t="shared" si="240"/>
        <v/>
      </c>
      <c r="G158" s="101" t="str">
        <f t="shared" si="241"/>
        <v/>
      </c>
      <c r="H158" s="4" t="str">
        <f t="shared" si="242"/>
        <v/>
      </c>
      <c r="I158" s="100" t="str">
        <f t="shared" si="243"/>
        <v/>
      </c>
      <c r="J158" s="4" t="str">
        <f t="shared" si="244"/>
        <v/>
      </c>
      <c r="K158" s="101" t="str">
        <f t="shared" si="245"/>
        <v/>
      </c>
      <c r="L158" s="101" t="str">
        <f>IF(NOT(ISERROR(VLOOKUP(B158,[1]Deflatores!G$42:H$64,2,FALSE))),VLOOKUP(B158,[1]Deflatores!G$42:H$64,2,FALSE),IF(OR(ISBLANK(C158),ISBLANK(B158)),"",VLOOKUP(C158,[1]Deflatores!G$4:H$38,2,FALSE)*H158+VLOOKUP(C158,[1]Deflatores!G$4:I$38,3,FALSE)))</f>
        <v/>
      </c>
      <c r="M158" s="101"/>
      <c r="N158" s="101"/>
      <c r="O158" s="101"/>
    </row>
    <row r="159" spans="1:15" x14ac:dyDescent="0.25">
      <c r="A159" s="108" t="s">
        <v>313</v>
      </c>
      <c r="B159" s="107"/>
      <c r="C159" s="107"/>
      <c r="D159" s="4"/>
      <c r="E159" s="4"/>
      <c r="F159" s="101" t="str">
        <f t="shared" si="240"/>
        <v/>
      </c>
      <c r="G159" s="101" t="str">
        <f t="shared" si="241"/>
        <v/>
      </c>
      <c r="H159" s="4" t="str">
        <f t="shared" si="242"/>
        <v/>
      </c>
      <c r="I159" s="100" t="str">
        <f t="shared" si="243"/>
        <v/>
      </c>
      <c r="J159" s="4" t="str">
        <f t="shared" si="244"/>
        <v/>
      </c>
      <c r="K159" s="101" t="str">
        <f t="shared" si="245"/>
        <v/>
      </c>
      <c r="L159" s="101" t="str">
        <f>IF(NOT(ISERROR(VLOOKUP(B159,[1]Deflatores!G$42:H$64,2,FALSE))),VLOOKUP(B159,[1]Deflatores!G$42:H$64,2,FALSE),IF(OR(ISBLANK(C159),ISBLANK(B159)),"",VLOOKUP(C159,[1]Deflatores!G$4:H$38,2,FALSE)*H159+VLOOKUP(C159,[1]Deflatores!G$4:I$38,3,FALSE)))</f>
        <v/>
      </c>
      <c r="M159" s="101"/>
      <c r="N159" s="101"/>
      <c r="O159" s="101"/>
    </row>
    <row r="160" spans="1:15" x14ac:dyDescent="0.25">
      <c r="A160" s="106" t="s">
        <v>314</v>
      </c>
      <c r="B160" s="107" t="s">
        <v>47</v>
      </c>
      <c r="C160" s="107" t="s">
        <v>42</v>
      </c>
      <c r="D160" s="4">
        <v>12</v>
      </c>
      <c r="E160" s="4">
        <v>2</v>
      </c>
      <c r="F160" s="101" t="str">
        <f t="shared" si="240"/>
        <v>Média</v>
      </c>
      <c r="G160" s="101" t="str">
        <f t="shared" si="241"/>
        <v>EEA</v>
      </c>
      <c r="H160" s="4">
        <f t="shared" si="242"/>
        <v>4</v>
      </c>
      <c r="I160" s="100" t="str">
        <f t="shared" si="243"/>
        <v>A</v>
      </c>
      <c r="J160" s="4" t="str">
        <f t="shared" si="244"/>
        <v>EEI</v>
      </c>
      <c r="K160" s="101">
        <f t="shared" si="245"/>
        <v>4</v>
      </c>
      <c r="L160" s="101">
        <f>IF(NOT(ISERROR(VLOOKUP(B160,[1]Deflatores!G$42:H$64,2,FALSE))),VLOOKUP(B160,[1]Deflatores!G$42:H$64,2,FALSE),IF(OR(ISBLANK(C160),ISBLANK(B160)),"",VLOOKUP(C160,[1]Deflatores!G$4:H$38,2,FALSE)*H160+VLOOKUP(C160,[1]Deflatores!G$4:I$38,3,FALSE)))</f>
        <v>4</v>
      </c>
      <c r="M160" s="101"/>
      <c r="N160" s="101"/>
      <c r="O160" s="101"/>
    </row>
    <row r="161" spans="1:15" x14ac:dyDescent="0.25">
      <c r="A161" s="106" t="s">
        <v>315</v>
      </c>
      <c r="B161" s="107" t="s">
        <v>47</v>
      </c>
      <c r="C161" s="107" t="s">
        <v>42</v>
      </c>
      <c r="D161" s="4">
        <v>12</v>
      </c>
      <c r="E161" s="4">
        <v>2</v>
      </c>
      <c r="F161" s="101" t="str">
        <f t="shared" si="240"/>
        <v>Média</v>
      </c>
      <c r="G161" s="101" t="str">
        <f t="shared" si="241"/>
        <v>EEA</v>
      </c>
      <c r="H161" s="4">
        <f t="shared" si="242"/>
        <v>4</v>
      </c>
      <c r="I161" s="100" t="str">
        <f t="shared" si="243"/>
        <v>A</v>
      </c>
      <c r="J161" s="4" t="str">
        <f t="shared" si="244"/>
        <v>EEI</v>
      </c>
      <c r="K161" s="101">
        <f t="shared" si="245"/>
        <v>4</v>
      </c>
      <c r="L161" s="101">
        <f>IF(NOT(ISERROR(VLOOKUP(B161,[1]Deflatores!G$42:H$64,2,FALSE))),VLOOKUP(B161,[1]Deflatores!G$42:H$64,2,FALSE),IF(OR(ISBLANK(C161),ISBLANK(B161)),"",VLOOKUP(C161,[1]Deflatores!G$4:H$38,2,FALSE)*H161+VLOOKUP(C161,[1]Deflatores!G$4:I$38,3,FALSE)))</f>
        <v>4</v>
      </c>
      <c r="M161" s="101"/>
      <c r="N161" s="101"/>
      <c r="O161" s="101"/>
    </row>
    <row r="162" spans="1:15" x14ac:dyDescent="0.25">
      <c r="A162" s="109" t="s">
        <v>316</v>
      </c>
      <c r="B162" s="107" t="s">
        <v>50</v>
      </c>
      <c r="C162" s="107" t="s">
        <v>42</v>
      </c>
      <c r="D162" s="4">
        <v>13</v>
      </c>
      <c r="E162" s="4">
        <v>2</v>
      </c>
      <c r="F162" s="101" t="str">
        <f t="shared" si="240"/>
        <v>Média</v>
      </c>
      <c r="G162" s="101" t="str">
        <f t="shared" si="241"/>
        <v>CEA</v>
      </c>
      <c r="H162" s="4">
        <f t="shared" si="242"/>
        <v>4</v>
      </c>
      <c r="I162" s="100" t="str">
        <f t="shared" si="243"/>
        <v>A</v>
      </c>
      <c r="J162" s="4" t="str">
        <f t="shared" si="244"/>
        <v>CEI</v>
      </c>
      <c r="K162" s="101">
        <f t="shared" si="245"/>
        <v>4</v>
      </c>
      <c r="L162" s="101">
        <f>IF(NOT(ISERROR(VLOOKUP(B162,[1]Deflatores!G$42:H$64,2,FALSE))),VLOOKUP(B162,[1]Deflatores!G$42:H$64,2,FALSE),IF(OR(ISBLANK(C162),ISBLANK(B162)),"",VLOOKUP(C162,[1]Deflatores!G$4:H$38,2,FALSE)*H162+VLOOKUP(C162,[1]Deflatores!G$4:I$38,3,FALSE)))</f>
        <v>4</v>
      </c>
      <c r="M162" s="101"/>
      <c r="N162" s="101"/>
      <c r="O162" s="101"/>
    </row>
    <row r="163" spans="1:15" x14ac:dyDescent="0.25">
      <c r="A163" s="106" t="s">
        <v>317</v>
      </c>
      <c r="B163" s="107" t="s">
        <v>50</v>
      </c>
      <c r="C163" s="107" t="s">
        <v>42</v>
      </c>
      <c r="D163" s="4">
        <v>15</v>
      </c>
      <c r="E163" s="4">
        <v>2</v>
      </c>
      <c r="F163" s="101" t="str">
        <f t="shared" si="240"/>
        <v>Média</v>
      </c>
      <c r="G163" s="101" t="str">
        <f t="shared" si="241"/>
        <v>CEA</v>
      </c>
      <c r="H163" s="4">
        <f t="shared" si="242"/>
        <v>4</v>
      </c>
      <c r="I163" s="100" t="str">
        <f t="shared" si="243"/>
        <v>A</v>
      </c>
      <c r="J163" s="4" t="str">
        <f t="shared" si="244"/>
        <v>CEI</v>
      </c>
      <c r="K163" s="101">
        <f t="shared" si="245"/>
        <v>4</v>
      </c>
      <c r="L163" s="101">
        <f>IF(NOT(ISERROR(VLOOKUP(B163,[1]Deflatores!G$42:H$64,2,FALSE))),VLOOKUP(B163,[1]Deflatores!G$42:H$64,2,FALSE),IF(OR(ISBLANK(C163),ISBLANK(B163)),"",VLOOKUP(C163,[1]Deflatores!G$4:H$38,2,FALSE)*H163+VLOOKUP(C163,[1]Deflatores!G$4:I$38,3,FALSE)))</f>
        <v>4</v>
      </c>
      <c r="M163" s="101"/>
      <c r="N163" s="101"/>
      <c r="O163" s="101"/>
    </row>
    <row r="164" spans="1:15" x14ac:dyDescent="0.25">
      <c r="A164" s="106" t="s">
        <v>318</v>
      </c>
      <c r="B164" s="107" t="s">
        <v>47</v>
      </c>
      <c r="C164" s="107" t="s">
        <v>42</v>
      </c>
      <c r="D164" s="4">
        <v>4</v>
      </c>
      <c r="E164" s="4">
        <v>1</v>
      </c>
      <c r="F164" s="101" t="str">
        <f t="shared" si="240"/>
        <v>Baixa</v>
      </c>
      <c r="G164" s="101" t="str">
        <f t="shared" si="241"/>
        <v>EEL</v>
      </c>
      <c r="H164" s="4">
        <f t="shared" si="242"/>
        <v>3</v>
      </c>
      <c r="I164" s="100" t="str">
        <f t="shared" si="243"/>
        <v>L</v>
      </c>
      <c r="J164" s="4" t="str">
        <f t="shared" si="244"/>
        <v>EEI</v>
      </c>
      <c r="K164" s="101">
        <f t="shared" si="245"/>
        <v>3</v>
      </c>
      <c r="L164" s="101">
        <f>IF(NOT(ISERROR(VLOOKUP(B164,[1]Deflatores!G$42:H$64,2,FALSE))),VLOOKUP(B164,[1]Deflatores!G$42:H$64,2,FALSE),IF(OR(ISBLANK(C164),ISBLANK(B164)),"",VLOOKUP(C164,[1]Deflatores!G$4:H$38,2,FALSE)*H164+VLOOKUP(C164,[1]Deflatores!G$4:I$38,3,FALSE)))</f>
        <v>3</v>
      </c>
      <c r="M164" s="101"/>
      <c r="N164" s="101"/>
      <c r="O164" s="101"/>
    </row>
    <row r="165" spans="1:15" x14ac:dyDescent="0.25">
      <c r="A165" s="106" t="s">
        <v>319</v>
      </c>
      <c r="B165" s="107" t="s">
        <v>50</v>
      </c>
      <c r="C165" s="107" t="s">
        <v>42</v>
      </c>
      <c r="D165" s="4">
        <v>4</v>
      </c>
      <c r="E165" s="4">
        <v>2</v>
      </c>
      <c r="F165" s="101" t="str">
        <f t="shared" si="240"/>
        <v>Baixa</v>
      </c>
      <c r="G165" s="101" t="str">
        <f t="shared" si="241"/>
        <v>CEL</v>
      </c>
      <c r="H165" s="4">
        <f t="shared" si="242"/>
        <v>3</v>
      </c>
      <c r="I165" s="100" t="str">
        <f t="shared" si="243"/>
        <v>L</v>
      </c>
      <c r="J165" s="4" t="str">
        <f t="shared" si="244"/>
        <v>CEI</v>
      </c>
      <c r="K165" s="101">
        <f t="shared" si="245"/>
        <v>3</v>
      </c>
      <c r="L165" s="101">
        <f>IF(NOT(ISERROR(VLOOKUP(B165,[1]Deflatores!G$42:H$64,2,FALSE))),VLOOKUP(B165,[1]Deflatores!G$42:H$64,2,FALSE),IF(OR(ISBLANK(C165),ISBLANK(B165)),"",VLOOKUP(C165,[1]Deflatores!G$4:H$38,2,FALSE)*H165+VLOOKUP(C165,[1]Deflatores!G$4:I$38,3,FALSE)))</f>
        <v>3</v>
      </c>
      <c r="M165" s="101"/>
      <c r="N165" s="101"/>
      <c r="O165" s="101"/>
    </row>
    <row r="166" spans="1:15" x14ac:dyDescent="0.25">
      <c r="A166" s="106"/>
      <c r="B166" s="107"/>
      <c r="C166" s="107"/>
      <c r="D166" s="4"/>
      <c r="E166" s="4"/>
      <c r="F166" s="101" t="str">
        <f t="shared" si="240"/>
        <v/>
      </c>
      <c r="G166" s="101" t="str">
        <f t="shared" si="241"/>
        <v/>
      </c>
      <c r="H166" s="4" t="str">
        <f t="shared" si="242"/>
        <v/>
      </c>
      <c r="I166" s="100" t="str">
        <f t="shared" si="243"/>
        <v/>
      </c>
      <c r="J166" s="4" t="str">
        <f t="shared" si="244"/>
        <v/>
      </c>
      <c r="K166" s="101" t="str">
        <f t="shared" si="245"/>
        <v/>
      </c>
      <c r="L166" s="101" t="str">
        <f>IF(NOT(ISERROR(VLOOKUP(B166,[1]Deflatores!G$42:H$64,2,FALSE))),VLOOKUP(B166,[1]Deflatores!G$42:H$64,2,FALSE),IF(OR(ISBLANK(C166),ISBLANK(B166)),"",VLOOKUP(C166,[1]Deflatores!G$4:H$38,2,FALSE)*H166+VLOOKUP(C166,[1]Deflatores!G$4:I$38,3,FALSE)))</f>
        <v/>
      </c>
      <c r="M166" s="101"/>
      <c r="N166" s="101"/>
      <c r="O166" s="101"/>
    </row>
    <row r="167" spans="1:15" x14ac:dyDescent="0.25">
      <c r="A167" s="108" t="s">
        <v>320</v>
      </c>
      <c r="B167" s="107"/>
      <c r="C167" s="107"/>
      <c r="D167" s="4"/>
      <c r="E167" s="4"/>
      <c r="F167" s="101" t="str">
        <f t="shared" si="240"/>
        <v/>
      </c>
      <c r="G167" s="101" t="str">
        <f t="shared" si="241"/>
        <v/>
      </c>
      <c r="H167" s="4" t="str">
        <f t="shared" si="242"/>
        <v/>
      </c>
      <c r="I167" s="100" t="str">
        <f t="shared" si="243"/>
        <v/>
      </c>
      <c r="J167" s="4" t="str">
        <f t="shared" si="244"/>
        <v/>
      </c>
      <c r="K167" s="101" t="str">
        <f t="shared" si="245"/>
        <v/>
      </c>
      <c r="L167" s="101" t="str">
        <f>IF(NOT(ISERROR(VLOOKUP(B167,[1]Deflatores!G$42:H$64,2,FALSE))),VLOOKUP(B167,[1]Deflatores!G$42:H$64,2,FALSE),IF(OR(ISBLANK(C167),ISBLANK(B167)),"",VLOOKUP(C167,[1]Deflatores!G$4:H$38,2,FALSE)*H167+VLOOKUP(C167,[1]Deflatores!G$4:I$38,3,FALSE)))</f>
        <v/>
      </c>
      <c r="M167" s="101"/>
      <c r="N167" s="101"/>
      <c r="O167" s="101"/>
    </row>
    <row r="168" spans="1:15" x14ac:dyDescent="0.25">
      <c r="A168" s="106" t="s">
        <v>321</v>
      </c>
      <c r="B168" s="107" t="s">
        <v>50</v>
      </c>
      <c r="C168" s="107" t="s">
        <v>42</v>
      </c>
      <c r="D168" s="4">
        <v>7</v>
      </c>
      <c r="E168" s="4">
        <v>1</v>
      </c>
      <c r="F168" s="101" t="str">
        <f t="shared" si="240"/>
        <v>Baixa</v>
      </c>
      <c r="G168" s="101" t="str">
        <f t="shared" si="241"/>
        <v>CEL</v>
      </c>
      <c r="H168" s="4">
        <f t="shared" si="242"/>
        <v>3</v>
      </c>
      <c r="I168" s="100" t="str">
        <f t="shared" si="243"/>
        <v>L</v>
      </c>
      <c r="J168" s="4" t="str">
        <f t="shared" si="244"/>
        <v>CEI</v>
      </c>
      <c r="K168" s="101">
        <f t="shared" si="245"/>
        <v>3</v>
      </c>
      <c r="L168" s="101">
        <f>IF(NOT(ISERROR(VLOOKUP(B168,[1]Deflatores!G$42:H$64,2,FALSE))),VLOOKUP(B168,[1]Deflatores!G$42:H$64,2,FALSE),IF(OR(ISBLANK(C168),ISBLANK(B168)),"",VLOOKUP(C168,[1]Deflatores!G$4:H$38,2,FALSE)*H168+VLOOKUP(C168,[1]Deflatores!G$4:I$38,3,FALSE)))</f>
        <v>3</v>
      </c>
      <c r="M168" s="101"/>
      <c r="N168" s="101"/>
      <c r="O168" s="101"/>
    </row>
    <row r="169" spans="1:15" x14ac:dyDescent="0.25">
      <c r="A169" s="106"/>
      <c r="B169" s="107"/>
      <c r="C169" s="107"/>
      <c r="D169" s="4"/>
      <c r="E169" s="4"/>
      <c r="F169" s="101" t="str">
        <f t="shared" si="240"/>
        <v/>
      </c>
      <c r="G169" s="101" t="str">
        <f t="shared" si="241"/>
        <v/>
      </c>
      <c r="H169" s="4" t="str">
        <f t="shared" si="242"/>
        <v/>
      </c>
      <c r="I169" s="100" t="str">
        <f t="shared" si="243"/>
        <v/>
      </c>
      <c r="J169" s="4" t="str">
        <f t="shared" si="244"/>
        <v/>
      </c>
      <c r="K169" s="101" t="str">
        <f t="shared" si="245"/>
        <v/>
      </c>
      <c r="L169" s="101" t="str">
        <f>IF(NOT(ISERROR(VLOOKUP(B169,[1]Deflatores!G$42:H$64,2,FALSE))),VLOOKUP(B169,[1]Deflatores!G$42:H$64,2,FALSE),IF(OR(ISBLANK(C169),ISBLANK(B169)),"",VLOOKUP(C169,[1]Deflatores!G$4:H$38,2,FALSE)*H169+VLOOKUP(C169,[1]Deflatores!G$4:I$38,3,FALSE)))</f>
        <v/>
      </c>
      <c r="M169" s="101"/>
      <c r="N169" s="101"/>
      <c r="O169" s="101"/>
    </row>
    <row r="170" spans="1:15" x14ac:dyDescent="0.25">
      <c r="A170" s="108" t="s">
        <v>322</v>
      </c>
      <c r="B170" s="107"/>
      <c r="C170" s="107"/>
      <c r="D170" s="4"/>
      <c r="E170" s="4"/>
      <c r="F170" s="101" t="str">
        <f t="shared" si="240"/>
        <v/>
      </c>
      <c r="G170" s="101" t="str">
        <f t="shared" si="241"/>
        <v/>
      </c>
      <c r="H170" s="4" t="str">
        <f t="shared" si="242"/>
        <v/>
      </c>
      <c r="I170" s="100" t="str">
        <f t="shared" si="243"/>
        <v/>
      </c>
      <c r="J170" s="4" t="str">
        <f t="shared" si="244"/>
        <v/>
      </c>
      <c r="K170" s="101" t="str">
        <f t="shared" si="245"/>
        <v/>
      </c>
      <c r="L170" s="101" t="str">
        <f>IF(NOT(ISERROR(VLOOKUP(B170,[1]Deflatores!G$42:H$64,2,FALSE))),VLOOKUP(B170,[1]Deflatores!G$42:H$64,2,FALSE),IF(OR(ISBLANK(C170),ISBLANK(B170)),"",VLOOKUP(C170,[1]Deflatores!G$4:H$38,2,FALSE)*H170+VLOOKUP(C170,[1]Deflatores!G$4:I$38,3,FALSE)))</f>
        <v/>
      </c>
      <c r="M170" s="101"/>
      <c r="N170" s="101"/>
      <c r="O170" s="101"/>
    </row>
    <row r="171" spans="1:15" x14ac:dyDescent="0.25">
      <c r="A171" s="106" t="s">
        <v>323</v>
      </c>
      <c r="B171" s="107" t="s">
        <v>47</v>
      </c>
      <c r="C171" s="107" t="s">
        <v>42</v>
      </c>
      <c r="D171" s="4">
        <v>8</v>
      </c>
      <c r="E171" s="4">
        <v>2</v>
      </c>
      <c r="F171" s="101" t="str">
        <f t="shared" si="240"/>
        <v>Média</v>
      </c>
      <c r="G171" s="101" t="str">
        <f t="shared" si="241"/>
        <v>EEA</v>
      </c>
      <c r="H171" s="4">
        <f t="shared" si="242"/>
        <v>4</v>
      </c>
      <c r="I171" s="100" t="str">
        <f t="shared" si="243"/>
        <v>A</v>
      </c>
      <c r="J171" s="4" t="str">
        <f t="shared" si="244"/>
        <v>EEI</v>
      </c>
      <c r="K171" s="101">
        <f t="shared" si="245"/>
        <v>4</v>
      </c>
      <c r="L171" s="101">
        <f>IF(NOT(ISERROR(VLOOKUP(B171,[1]Deflatores!G$42:H$64,2,FALSE))),VLOOKUP(B171,[1]Deflatores!G$42:H$64,2,FALSE),IF(OR(ISBLANK(C171),ISBLANK(B171)),"",VLOOKUP(C171,[1]Deflatores!G$4:H$38,2,FALSE)*H171+VLOOKUP(C171,[1]Deflatores!G$4:I$38,3,FALSE)))</f>
        <v>4</v>
      </c>
      <c r="M171" s="101"/>
      <c r="N171" s="101"/>
      <c r="O171" s="101"/>
    </row>
    <row r="172" spans="1:15" x14ac:dyDescent="0.25">
      <c r="A172" s="106" t="s">
        <v>324</v>
      </c>
      <c r="B172" s="107" t="s">
        <v>50</v>
      </c>
      <c r="C172" s="107" t="s">
        <v>42</v>
      </c>
      <c r="D172" s="4">
        <v>8</v>
      </c>
      <c r="E172" s="4">
        <v>2</v>
      </c>
      <c r="F172" s="101" t="str">
        <f t="shared" si="240"/>
        <v>Média</v>
      </c>
      <c r="G172" s="101" t="str">
        <f t="shared" si="241"/>
        <v>CEA</v>
      </c>
      <c r="H172" s="4">
        <f t="shared" si="242"/>
        <v>4</v>
      </c>
      <c r="I172" s="100" t="str">
        <f t="shared" si="243"/>
        <v>A</v>
      </c>
      <c r="J172" s="4" t="str">
        <f t="shared" si="244"/>
        <v>CEI</v>
      </c>
      <c r="K172" s="101">
        <f t="shared" si="245"/>
        <v>4</v>
      </c>
      <c r="L172" s="101">
        <f>IF(NOT(ISERROR(VLOOKUP(B172,[1]Deflatores!G$42:H$64,2,FALSE))),VLOOKUP(B172,[1]Deflatores!G$42:H$64,2,FALSE),IF(OR(ISBLANK(C172),ISBLANK(B172)),"",VLOOKUP(C172,[1]Deflatores!G$4:H$38,2,FALSE)*H172+VLOOKUP(C172,[1]Deflatores!G$4:I$38,3,FALSE)))</f>
        <v>4</v>
      </c>
      <c r="M172" s="101"/>
      <c r="N172" s="101"/>
      <c r="O172" s="101"/>
    </row>
    <row r="173" spans="1:15" x14ac:dyDescent="0.25">
      <c r="A173" s="106"/>
      <c r="B173" s="107"/>
      <c r="C173" s="107"/>
      <c r="D173" s="4"/>
      <c r="E173" s="4"/>
      <c r="F173" s="101" t="str">
        <f t="shared" si="240"/>
        <v/>
      </c>
      <c r="G173" s="101" t="str">
        <f t="shared" si="241"/>
        <v/>
      </c>
      <c r="H173" s="4" t="str">
        <f t="shared" si="242"/>
        <v/>
      </c>
      <c r="I173" s="100" t="str">
        <f t="shared" si="243"/>
        <v/>
      </c>
      <c r="J173" s="4" t="str">
        <f t="shared" si="244"/>
        <v/>
      </c>
      <c r="K173" s="101" t="str">
        <f t="shared" si="245"/>
        <v/>
      </c>
      <c r="L173" s="101" t="str">
        <f>IF(NOT(ISERROR(VLOOKUP(B173,[1]Deflatores!G$42:H$64,2,FALSE))),VLOOKUP(B173,[1]Deflatores!G$42:H$64,2,FALSE),IF(OR(ISBLANK(C173),ISBLANK(B173)),"",VLOOKUP(C173,[1]Deflatores!G$4:H$38,2,FALSE)*H173+VLOOKUP(C173,[1]Deflatores!G$4:I$38,3,FALSE)))</f>
        <v/>
      </c>
      <c r="M173" s="101"/>
      <c r="N173" s="101"/>
      <c r="O173" s="101"/>
    </row>
    <row r="174" spans="1:15" x14ac:dyDescent="0.25">
      <c r="A174" s="108" t="s">
        <v>325</v>
      </c>
      <c r="B174" s="107"/>
      <c r="C174" s="107"/>
      <c r="D174" s="4"/>
      <c r="E174" s="4"/>
      <c r="F174" s="101" t="str">
        <f t="shared" si="240"/>
        <v/>
      </c>
      <c r="G174" s="101" t="str">
        <f t="shared" si="241"/>
        <v/>
      </c>
      <c r="H174" s="4" t="str">
        <f t="shared" si="242"/>
        <v/>
      </c>
      <c r="I174" s="100" t="str">
        <f t="shared" si="243"/>
        <v/>
      </c>
      <c r="J174" s="4" t="str">
        <f t="shared" si="244"/>
        <v/>
      </c>
      <c r="K174" s="101" t="str">
        <f t="shared" si="245"/>
        <v/>
      </c>
      <c r="L174" s="101" t="str">
        <f>IF(NOT(ISERROR(VLOOKUP(B174,[1]Deflatores!G$42:H$64,2,FALSE))),VLOOKUP(B174,[1]Deflatores!G$42:H$64,2,FALSE),IF(OR(ISBLANK(C174),ISBLANK(B174)),"",VLOOKUP(C174,[1]Deflatores!G$4:H$38,2,FALSE)*H174+VLOOKUP(C174,[1]Deflatores!G$4:I$38,3,FALSE)))</f>
        <v/>
      </c>
      <c r="M174" s="101"/>
      <c r="N174" s="101"/>
      <c r="O174" s="101"/>
    </row>
    <row r="175" spans="1:15" x14ac:dyDescent="0.25">
      <c r="A175" s="106" t="s">
        <v>326</v>
      </c>
      <c r="B175" s="107" t="s">
        <v>41</v>
      </c>
      <c r="C175" s="107" t="s">
        <v>42</v>
      </c>
      <c r="D175" s="4">
        <v>7</v>
      </c>
      <c r="E175" s="4">
        <v>1</v>
      </c>
      <c r="F175" s="101" t="str">
        <f t="shared" si="240"/>
        <v>Baixa</v>
      </c>
      <c r="G175" s="101" t="str">
        <f t="shared" si="241"/>
        <v>ALIL</v>
      </c>
      <c r="H175" s="4">
        <f t="shared" si="242"/>
        <v>7</v>
      </c>
      <c r="I175" s="100" t="str">
        <f t="shared" si="243"/>
        <v>L</v>
      </c>
      <c r="J175" s="4" t="str">
        <f t="shared" si="244"/>
        <v>ALII</v>
      </c>
      <c r="K175" s="101">
        <f t="shared" si="245"/>
        <v>7</v>
      </c>
      <c r="L175" s="101">
        <f>IF(NOT(ISERROR(VLOOKUP(B175,[1]Deflatores!G$42:H$64,2,FALSE))),VLOOKUP(B175,[1]Deflatores!G$42:H$64,2,FALSE),IF(OR(ISBLANK(C175),ISBLANK(B175)),"",VLOOKUP(C175,[1]Deflatores!G$4:H$38,2,FALSE)*H175+VLOOKUP(C175,[1]Deflatores!G$4:I$38,3,FALSE)))</f>
        <v>7</v>
      </c>
      <c r="M175" s="101"/>
      <c r="N175" s="101"/>
      <c r="O175" s="101"/>
    </row>
    <row r="176" spans="1:15" x14ac:dyDescent="0.25">
      <c r="A176" s="106" t="s">
        <v>327</v>
      </c>
      <c r="B176" s="107" t="s">
        <v>50</v>
      </c>
      <c r="C176" s="107" t="s">
        <v>42</v>
      </c>
      <c r="D176" s="4">
        <v>9</v>
      </c>
      <c r="E176" s="4">
        <v>3</v>
      </c>
      <c r="F176" s="101" t="str">
        <f t="shared" si="240"/>
        <v>Média</v>
      </c>
      <c r="G176" s="101" t="str">
        <f t="shared" si="241"/>
        <v>CEA</v>
      </c>
      <c r="H176" s="4">
        <f t="shared" si="242"/>
        <v>4</v>
      </c>
      <c r="I176" s="100" t="str">
        <f t="shared" si="243"/>
        <v>A</v>
      </c>
      <c r="J176" s="4" t="str">
        <f t="shared" si="244"/>
        <v>CEI</v>
      </c>
      <c r="K176" s="101">
        <f t="shared" si="245"/>
        <v>4</v>
      </c>
      <c r="L176" s="101">
        <f>IF(NOT(ISERROR(VLOOKUP(B176,[1]Deflatores!G$42:H$64,2,FALSE))),VLOOKUP(B176,[1]Deflatores!G$42:H$64,2,FALSE),IF(OR(ISBLANK(C176),ISBLANK(B176)),"",VLOOKUP(C176,[1]Deflatores!G$4:H$38,2,FALSE)*H176+VLOOKUP(C176,[1]Deflatores!G$4:I$38,3,FALSE)))</f>
        <v>4</v>
      </c>
      <c r="M176" s="101"/>
      <c r="N176" s="101"/>
      <c r="O176" s="101"/>
    </row>
    <row r="177" spans="1:15" x14ac:dyDescent="0.25">
      <c r="A177" s="106" t="s">
        <v>328</v>
      </c>
      <c r="B177" s="107" t="s">
        <v>47</v>
      </c>
      <c r="C177" s="107" t="s">
        <v>42</v>
      </c>
      <c r="D177" s="4">
        <v>9</v>
      </c>
      <c r="E177" s="4">
        <v>3</v>
      </c>
      <c r="F177" s="101" t="str">
        <f t="shared" si="240"/>
        <v>Alta</v>
      </c>
      <c r="G177" s="101" t="str">
        <f t="shared" si="241"/>
        <v>EEH</v>
      </c>
      <c r="H177" s="4">
        <f t="shared" si="242"/>
        <v>6</v>
      </c>
      <c r="I177" s="100" t="str">
        <f t="shared" si="243"/>
        <v>H</v>
      </c>
      <c r="J177" s="4" t="str">
        <f t="shared" si="244"/>
        <v>EEI</v>
      </c>
      <c r="K177" s="101">
        <f t="shared" si="245"/>
        <v>6</v>
      </c>
      <c r="L177" s="101">
        <f>IF(NOT(ISERROR(VLOOKUP(B177,[1]Deflatores!G$42:H$64,2,FALSE))),VLOOKUP(B177,[1]Deflatores!G$42:H$64,2,FALSE),IF(OR(ISBLANK(C177),ISBLANK(B177)),"",VLOOKUP(C177,[1]Deflatores!G$4:H$38,2,FALSE)*H177+VLOOKUP(C177,[1]Deflatores!G$4:I$38,3,FALSE)))</f>
        <v>6</v>
      </c>
      <c r="M177" s="101"/>
      <c r="N177" s="101"/>
      <c r="O177" s="101"/>
    </row>
    <row r="178" spans="1:15" x14ac:dyDescent="0.25">
      <c r="A178" s="106" t="s">
        <v>329</v>
      </c>
      <c r="B178" s="107" t="s">
        <v>47</v>
      </c>
      <c r="C178" s="107" t="s">
        <v>42</v>
      </c>
      <c r="D178" s="4">
        <v>3</v>
      </c>
      <c r="E178" s="4">
        <v>1</v>
      </c>
      <c r="F178" s="101" t="str">
        <f t="shared" si="240"/>
        <v>Baixa</v>
      </c>
      <c r="G178" s="101" t="str">
        <f t="shared" si="241"/>
        <v>EEL</v>
      </c>
      <c r="H178" s="4">
        <f t="shared" si="242"/>
        <v>3</v>
      </c>
      <c r="I178" s="100" t="str">
        <f t="shared" si="243"/>
        <v>L</v>
      </c>
      <c r="J178" s="4" t="str">
        <f t="shared" si="244"/>
        <v>EEI</v>
      </c>
      <c r="K178" s="101">
        <f t="shared" si="245"/>
        <v>3</v>
      </c>
      <c r="L178" s="101">
        <f>IF(NOT(ISERROR(VLOOKUP(B178,[1]Deflatores!G$42:H$64,2,FALSE))),VLOOKUP(B178,[1]Deflatores!G$42:H$64,2,FALSE),IF(OR(ISBLANK(C178),ISBLANK(B178)),"",VLOOKUP(C178,[1]Deflatores!G$4:H$38,2,FALSE)*H178+VLOOKUP(C178,[1]Deflatores!G$4:I$38,3,FALSE)))</f>
        <v>3</v>
      </c>
      <c r="M178" s="101"/>
      <c r="N178" s="101"/>
      <c r="O178" s="101"/>
    </row>
    <row r="179" spans="1:15" x14ac:dyDescent="0.25">
      <c r="A179" s="106" t="s">
        <v>330</v>
      </c>
      <c r="B179" s="107" t="s">
        <v>47</v>
      </c>
      <c r="C179" s="107" t="s">
        <v>42</v>
      </c>
      <c r="D179" s="4">
        <v>3</v>
      </c>
      <c r="E179" s="4">
        <v>1</v>
      </c>
      <c r="F179" s="101" t="str">
        <f t="shared" si="240"/>
        <v>Baixa</v>
      </c>
      <c r="G179" s="101" t="str">
        <f t="shared" si="241"/>
        <v>EEL</v>
      </c>
      <c r="H179" s="4">
        <f t="shared" si="242"/>
        <v>3</v>
      </c>
      <c r="I179" s="100" t="str">
        <f t="shared" si="243"/>
        <v>L</v>
      </c>
      <c r="J179" s="4" t="str">
        <f t="shared" si="244"/>
        <v>EEI</v>
      </c>
      <c r="K179" s="101">
        <f t="shared" si="245"/>
        <v>3</v>
      </c>
      <c r="L179" s="101">
        <f>IF(NOT(ISERROR(VLOOKUP(B179,[1]Deflatores!G$42:H$64,2,FALSE))),VLOOKUP(B179,[1]Deflatores!G$42:H$64,2,FALSE),IF(OR(ISBLANK(C179),ISBLANK(B179)),"",VLOOKUP(C179,[1]Deflatores!G$4:H$38,2,FALSE)*H179+VLOOKUP(C179,[1]Deflatores!G$4:I$38,3,FALSE)))</f>
        <v>3</v>
      </c>
      <c r="M179" s="101"/>
      <c r="N179" s="101"/>
      <c r="O179" s="101"/>
    </row>
    <row r="180" spans="1:15" x14ac:dyDescent="0.25">
      <c r="A180" s="106" t="s">
        <v>331</v>
      </c>
      <c r="B180" s="107" t="s">
        <v>50</v>
      </c>
      <c r="C180" s="107" t="s">
        <v>42</v>
      </c>
      <c r="D180" s="4">
        <v>20</v>
      </c>
      <c r="E180" s="4">
        <v>3</v>
      </c>
      <c r="F180" s="101" t="str">
        <f t="shared" si="240"/>
        <v>Alta</v>
      </c>
      <c r="G180" s="101" t="str">
        <f t="shared" si="241"/>
        <v>CEH</v>
      </c>
      <c r="H180" s="4">
        <f t="shared" si="242"/>
        <v>6</v>
      </c>
      <c r="I180" s="100" t="str">
        <f t="shared" si="243"/>
        <v>H</v>
      </c>
      <c r="J180" s="4" t="str">
        <f t="shared" si="244"/>
        <v>CEI</v>
      </c>
      <c r="K180" s="101">
        <f t="shared" si="245"/>
        <v>6</v>
      </c>
      <c r="L180" s="101">
        <f>IF(NOT(ISERROR(VLOOKUP(B180,[1]Deflatores!G$42:H$64,2,FALSE))),VLOOKUP(B180,[1]Deflatores!G$42:H$64,2,FALSE),IF(OR(ISBLANK(C180),ISBLANK(B180)),"",VLOOKUP(C180,[1]Deflatores!G$4:H$38,2,FALSE)*H180+VLOOKUP(C180,[1]Deflatores!G$4:I$38,3,FALSE)))</f>
        <v>6</v>
      </c>
      <c r="M180" s="101"/>
      <c r="N180" s="101"/>
      <c r="O180" s="101"/>
    </row>
    <row r="181" spans="1:15" x14ac:dyDescent="0.25">
      <c r="A181" s="109" t="s">
        <v>332</v>
      </c>
      <c r="B181" s="110" t="s">
        <v>50</v>
      </c>
      <c r="C181" s="107" t="s">
        <v>42</v>
      </c>
      <c r="D181" s="4">
        <v>3</v>
      </c>
      <c r="E181" s="4">
        <v>1</v>
      </c>
      <c r="F181" s="101" t="str">
        <f t="shared" si="240"/>
        <v>Baixa</v>
      </c>
      <c r="G181" s="101" t="str">
        <f t="shared" si="241"/>
        <v>CEL</v>
      </c>
      <c r="H181" s="4">
        <f t="shared" si="242"/>
        <v>3</v>
      </c>
      <c r="I181" s="100" t="str">
        <f t="shared" si="243"/>
        <v>L</v>
      </c>
      <c r="J181" s="4" t="str">
        <f t="shared" si="244"/>
        <v>CEI</v>
      </c>
      <c r="K181" s="101">
        <f t="shared" si="245"/>
        <v>3</v>
      </c>
      <c r="L181" s="101">
        <f>IF(NOT(ISERROR(VLOOKUP(B181,Deflatores!G$42:H$64,2,FALSE))),VLOOKUP(B181,Deflatores!G$42:H$64,2,FALSE),IF(OR(ISBLANK(C181),ISBLANK(B181)),"",VLOOKUP(C181,Deflatores!G$4:H$38,2,FALSE)*H181+VLOOKUP(C181,Deflatores!G$4:I$38,3,FALSE)))</f>
        <v>3</v>
      </c>
      <c r="M181" s="101"/>
      <c r="N181" s="101"/>
      <c r="O181" s="101"/>
    </row>
    <row r="182" spans="1:15" x14ac:dyDescent="0.25">
      <c r="A182" s="108"/>
      <c r="B182" s="107"/>
      <c r="C182" s="107"/>
      <c r="D182" s="4"/>
      <c r="E182" s="4"/>
      <c r="F182" s="101" t="str">
        <f t="shared" si="240"/>
        <v/>
      </c>
      <c r="G182" s="101" t="str">
        <f t="shared" si="241"/>
        <v/>
      </c>
      <c r="H182" s="4" t="str">
        <f t="shared" si="242"/>
        <v/>
      </c>
      <c r="I182" s="100" t="str">
        <f t="shared" si="243"/>
        <v/>
      </c>
      <c r="J182" s="4" t="str">
        <f t="shared" si="244"/>
        <v/>
      </c>
      <c r="K182" s="101" t="str">
        <f t="shared" si="245"/>
        <v/>
      </c>
      <c r="L182" s="101" t="str">
        <f>IF(NOT(ISERROR(VLOOKUP(B182,[1]Deflatores!G$42:H$64,2,FALSE))),VLOOKUP(B182,[1]Deflatores!G$42:H$64,2,FALSE),IF(OR(ISBLANK(C182),ISBLANK(B182)),"",VLOOKUP(C182,[1]Deflatores!G$4:H$38,2,FALSE)*H182+VLOOKUP(C182,[1]Deflatores!G$4:I$38,3,FALSE)))</f>
        <v/>
      </c>
      <c r="M182" s="101"/>
      <c r="N182" s="101"/>
      <c r="O182" s="101"/>
    </row>
    <row r="183" spans="1:15" x14ac:dyDescent="0.25">
      <c r="A183" s="108" t="s">
        <v>333</v>
      </c>
      <c r="B183" s="107"/>
      <c r="C183" s="107"/>
      <c r="D183" s="4"/>
      <c r="E183" s="4"/>
      <c r="F183" s="101" t="str">
        <f t="shared" si="240"/>
        <v/>
      </c>
      <c r="G183" s="101" t="str">
        <f t="shared" si="241"/>
        <v/>
      </c>
      <c r="H183" s="4" t="str">
        <f t="shared" si="242"/>
        <v/>
      </c>
      <c r="I183" s="100" t="str">
        <f t="shared" si="243"/>
        <v/>
      </c>
      <c r="J183" s="4" t="str">
        <f t="shared" si="244"/>
        <v/>
      </c>
      <c r="K183" s="101" t="str">
        <f t="shared" si="245"/>
        <v/>
      </c>
      <c r="L183" s="101" t="str">
        <f>IF(NOT(ISERROR(VLOOKUP(B183,[1]Deflatores!G$42:H$64,2,FALSE))),VLOOKUP(B183,[1]Deflatores!G$42:H$64,2,FALSE),IF(OR(ISBLANK(C183),ISBLANK(B183)),"",VLOOKUP(C183,[1]Deflatores!G$4:H$38,2,FALSE)*H183+VLOOKUP(C183,[1]Deflatores!G$4:I$38,3,FALSE)))</f>
        <v/>
      </c>
      <c r="M183" s="101"/>
      <c r="N183" s="101"/>
      <c r="O183" s="101"/>
    </row>
    <row r="184" spans="1:15" x14ac:dyDescent="0.25">
      <c r="A184" s="106" t="s">
        <v>334</v>
      </c>
      <c r="B184" s="107" t="s">
        <v>47</v>
      </c>
      <c r="C184" s="107" t="s">
        <v>42</v>
      </c>
      <c r="D184" s="4">
        <v>9</v>
      </c>
      <c r="E184" s="4">
        <v>5</v>
      </c>
      <c r="F184" s="101" t="str">
        <f t="shared" si="240"/>
        <v>Alta</v>
      </c>
      <c r="G184" s="101" t="str">
        <f t="shared" si="241"/>
        <v>EEH</v>
      </c>
      <c r="H184" s="4">
        <f t="shared" si="242"/>
        <v>6</v>
      </c>
      <c r="I184" s="100" t="str">
        <f t="shared" si="243"/>
        <v>H</v>
      </c>
      <c r="J184" s="4" t="str">
        <f t="shared" si="244"/>
        <v>EEI</v>
      </c>
      <c r="K184" s="101">
        <f t="shared" si="245"/>
        <v>6</v>
      </c>
      <c r="L184" s="101">
        <f>IF(NOT(ISERROR(VLOOKUP(B184,[1]Deflatores!G$42:H$64,2,FALSE))),VLOOKUP(B184,[1]Deflatores!G$42:H$64,2,FALSE),IF(OR(ISBLANK(C184),ISBLANK(B184)),"",VLOOKUP(C184,[1]Deflatores!G$4:H$38,2,FALSE)*H184+VLOOKUP(C184,[1]Deflatores!G$4:I$38,3,FALSE)))</f>
        <v>6</v>
      </c>
      <c r="M184" s="101"/>
      <c r="N184" s="101"/>
      <c r="O184" s="101"/>
    </row>
    <row r="185" spans="1:15" x14ac:dyDescent="0.25">
      <c r="A185" s="109" t="s">
        <v>335</v>
      </c>
      <c r="B185" s="107" t="s">
        <v>50</v>
      </c>
      <c r="C185" s="107" t="s">
        <v>42</v>
      </c>
      <c r="D185" s="4">
        <v>3</v>
      </c>
      <c r="E185" s="4">
        <v>1</v>
      </c>
      <c r="F185" s="101" t="str">
        <f t="shared" si="240"/>
        <v>Baixa</v>
      </c>
      <c r="G185" s="101" t="str">
        <f t="shared" si="241"/>
        <v>CEL</v>
      </c>
      <c r="H185" s="4">
        <f t="shared" si="242"/>
        <v>3</v>
      </c>
      <c r="I185" s="100" t="str">
        <f t="shared" si="243"/>
        <v>L</v>
      </c>
      <c r="J185" s="4" t="str">
        <f t="shared" si="244"/>
        <v>CEI</v>
      </c>
      <c r="K185" s="101">
        <f t="shared" si="245"/>
        <v>3</v>
      </c>
      <c r="L185" s="101">
        <f>IF(NOT(ISERROR(VLOOKUP(B185,[1]Deflatores!G$42:H$64,2,FALSE))),VLOOKUP(B185,[1]Deflatores!G$42:H$64,2,FALSE),IF(OR(ISBLANK(C185),ISBLANK(B185)),"",VLOOKUP(C185,[1]Deflatores!G$4:H$38,2,FALSE)*H185+VLOOKUP(C185,[1]Deflatores!G$4:I$38,3,FALSE)))</f>
        <v>3</v>
      </c>
      <c r="M185" s="101"/>
      <c r="N185" s="101"/>
      <c r="O185" s="101"/>
    </row>
    <row r="186" spans="1:15" x14ac:dyDescent="0.25">
      <c r="A186" s="106" t="s">
        <v>331</v>
      </c>
      <c r="B186" s="107" t="s">
        <v>50</v>
      </c>
      <c r="C186" s="107" t="s">
        <v>42</v>
      </c>
      <c r="D186" s="4">
        <v>19</v>
      </c>
      <c r="E186" s="4">
        <v>5</v>
      </c>
      <c r="F186" s="101" t="str">
        <f t="shared" si="240"/>
        <v>Alta</v>
      </c>
      <c r="G186" s="101" t="str">
        <f t="shared" si="241"/>
        <v>CEH</v>
      </c>
      <c r="H186" s="4">
        <f t="shared" si="242"/>
        <v>6</v>
      </c>
      <c r="I186" s="100" t="str">
        <f t="shared" si="243"/>
        <v>H</v>
      </c>
      <c r="J186" s="4" t="str">
        <f t="shared" si="244"/>
        <v>CEI</v>
      </c>
      <c r="K186" s="101">
        <f t="shared" si="245"/>
        <v>6</v>
      </c>
      <c r="L186" s="101">
        <f>IF(NOT(ISERROR(VLOOKUP(B186,[1]Deflatores!G$42:H$64,2,FALSE))),VLOOKUP(B186,[1]Deflatores!G$42:H$64,2,FALSE),IF(OR(ISBLANK(C186),ISBLANK(B186)),"",VLOOKUP(C186,[1]Deflatores!G$4:H$38,2,FALSE)*H186+VLOOKUP(C186,[1]Deflatores!G$4:I$38,3,FALSE)))</f>
        <v>6</v>
      </c>
      <c r="M186" s="101"/>
      <c r="N186" s="101"/>
      <c r="O186" s="101"/>
    </row>
    <row r="187" spans="1:15" x14ac:dyDescent="0.25">
      <c r="A187" s="106" t="s">
        <v>336</v>
      </c>
      <c r="B187" s="107" t="s">
        <v>50</v>
      </c>
      <c r="C187" s="107" t="s">
        <v>42</v>
      </c>
      <c r="D187" s="4">
        <v>19</v>
      </c>
      <c r="E187" s="4">
        <v>5</v>
      </c>
      <c r="F187" s="101" t="str">
        <f t="shared" si="240"/>
        <v>Alta</v>
      </c>
      <c r="G187" s="101" t="str">
        <f t="shared" si="241"/>
        <v>CEH</v>
      </c>
      <c r="H187" s="4">
        <f t="shared" si="242"/>
        <v>6</v>
      </c>
      <c r="I187" s="100" t="str">
        <f t="shared" si="243"/>
        <v>H</v>
      </c>
      <c r="J187" s="4" t="str">
        <f t="shared" si="244"/>
        <v>CEI</v>
      </c>
      <c r="K187" s="101">
        <f t="shared" si="245"/>
        <v>6</v>
      </c>
      <c r="L187" s="101">
        <f>IF(NOT(ISERROR(VLOOKUP(B187,[1]Deflatores!G$42:H$64,2,FALSE))),VLOOKUP(B187,[1]Deflatores!G$42:H$64,2,FALSE),IF(OR(ISBLANK(C187),ISBLANK(B187)),"",VLOOKUP(C187,[1]Deflatores!G$4:H$38,2,FALSE)*H187+VLOOKUP(C187,[1]Deflatores!G$4:I$38,3,FALSE)))</f>
        <v>6</v>
      </c>
      <c r="M187" s="101"/>
      <c r="N187" s="101"/>
      <c r="O187" s="101"/>
    </row>
    <row r="188" spans="1:15" x14ac:dyDescent="0.25">
      <c r="A188" s="106" t="s">
        <v>337</v>
      </c>
      <c r="B188" s="107" t="s">
        <v>47</v>
      </c>
      <c r="C188" s="107" t="s">
        <v>42</v>
      </c>
      <c r="D188" s="4">
        <v>4</v>
      </c>
      <c r="E188" s="4">
        <v>3</v>
      </c>
      <c r="F188" s="101" t="str">
        <f t="shared" si="240"/>
        <v>Média</v>
      </c>
      <c r="G188" s="101" t="str">
        <f t="shared" si="241"/>
        <v>EEA</v>
      </c>
      <c r="H188" s="4">
        <f t="shared" si="242"/>
        <v>4</v>
      </c>
      <c r="I188" s="100" t="str">
        <f t="shared" si="243"/>
        <v>A</v>
      </c>
      <c r="J188" s="4" t="str">
        <f t="shared" si="244"/>
        <v>EEI</v>
      </c>
      <c r="K188" s="101">
        <f t="shared" si="245"/>
        <v>4</v>
      </c>
      <c r="L188" s="101">
        <f>IF(NOT(ISERROR(VLOOKUP(B188,[1]Deflatores!G$42:H$64,2,FALSE))),VLOOKUP(B188,[1]Deflatores!G$42:H$64,2,FALSE),IF(OR(ISBLANK(C188),ISBLANK(B188)),"",VLOOKUP(C188,[1]Deflatores!G$4:H$38,2,FALSE)*H188+VLOOKUP(C188,[1]Deflatores!G$4:I$38,3,FALSE)))</f>
        <v>4</v>
      </c>
      <c r="M188" s="101"/>
      <c r="N188" s="101"/>
      <c r="O188" s="101"/>
    </row>
    <row r="189" spans="1:15" x14ac:dyDescent="0.25">
      <c r="A189" s="106" t="s">
        <v>338</v>
      </c>
      <c r="B189" s="107" t="s">
        <v>47</v>
      </c>
      <c r="C189" s="107" t="s">
        <v>42</v>
      </c>
      <c r="D189" s="4">
        <v>4</v>
      </c>
      <c r="E189" s="4">
        <v>3</v>
      </c>
      <c r="F189" s="101" t="str">
        <f t="shared" si="240"/>
        <v>Média</v>
      </c>
      <c r="G189" s="101" t="str">
        <f t="shared" si="241"/>
        <v>EEA</v>
      </c>
      <c r="H189" s="4">
        <f t="shared" si="242"/>
        <v>4</v>
      </c>
      <c r="I189" s="100" t="str">
        <f t="shared" si="243"/>
        <v>A</v>
      </c>
      <c r="J189" s="4" t="str">
        <f t="shared" si="244"/>
        <v>EEI</v>
      </c>
      <c r="K189" s="101">
        <f t="shared" si="245"/>
        <v>4</v>
      </c>
      <c r="L189" s="101">
        <f>IF(NOT(ISERROR(VLOOKUP(B189,[1]Deflatores!G$42:H$64,2,FALSE))),VLOOKUP(B189,[1]Deflatores!G$42:H$64,2,FALSE),IF(OR(ISBLANK(C189),ISBLANK(B189)),"",VLOOKUP(C189,[1]Deflatores!G$4:H$38,2,FALSE)*H189+VLOOKUP(C189,[1]Deflatores!G$4:I$38,3,FALSE)))</f>
        <v>4</v>
      </c>
      <c r="M189" s="101"/>
      <c r="N189" s="101"/>
      <c r="O189" s="101"/>
    </row>
    <row r="190" spans="1:15" x14ac:dyDescent="0.25">
      <c r="A190" s="109" t="s">
        <v>339</v>
      </c>
      <c r="B190" s="107" t="s">
        <v>50</v>
      </c>
      <c r="C190" s="107" t="s">
        <v>42</v>
      </c>
      <c r="D190" s="4">
        <v>4</v>
      </c>
      <c r="E190" s="4">
        <v>3</v>
      </c>
      <c r="F190" s="101" t="str">
        <f t="shared" si="240"/>
        <v>Baixa</v>
      </c>
      <c r="G190" s="101" t="str">
        <f t="shared" si="241"/>
        <v>CEL</v>
      </c>
      <c r="H190" s="4">
        <f t="shared" si="242"/>
        <v>3</v>
      </c>
      <c r="I190" s="100" t="str">
        <f t="shared" si="243"/>
        <v>L</v>
      </c>
      <c r="J190" s="4" t="str">
        <f t="shared" si="244"/>
        <v>CEI</v>
      </c>
      <c r="K190" s="101">
        <f t="shared" si="245"/>
        <v>3</v>
      </c>
      <c r="L190" s="101">
        <f>IF(NOT(ISERROR(VLOOKUP(B190,[1]Deflatores!G$42:H$64,2,FALSE))),VLOOKUP(B190,[1]Deflatores!G$42:H$64,2,FALSE),IF(OR(ISBLANK(C190),ISBLANK(B190)),"",VLOOKUP(C190,[1]Deflatores!G$4:H$38,2,FALSE)*H190+VLOOKUP(C190,[1]Deflatores!G$4:I$38,3,FALSE)))</f>
        <v>3</v>
      </c>
      <c r="M190" s="101"/>
      <c r="N190" s="101"/>
      <c r="O190" s="101"/>
    </row>
    <row r="191" spans="1:15" x14ac:dyDescent="0.25">
      <c r="A191" s="106" t="s">
        <v>340</v>
      </c>
      <c r="B191" s="107" t="s">
        <v>47</v>
      </c>
      <c r="C191" s="107" t="s">
        <v>42</v>
      </c>
      <c r="D191" s="4">
        <v>4</v>
      </c>
      <c r="E191" s="4">
        <v>3</v>
      </c>
      <c r="F191" s="101" t="str">
        <f t="shared" si="240"/>
        <v>Média</v>
      </c>
      <c r="G191" s="101" t="str">
        <f t="shared" si="241"/>
        <v>EEA</v>
      </c>
      <c r="H191" s="4">
        <f t="shared" si="242"/>
        <v>4</v>
      </c>
      <c r="I191" s="100" t="str">
        <f t="shared" si="243"/>
        <v>A</v>
      </c>
      <c r="J191" s="4" t="str">
        <f t="shared" si="244"/>
        <v>EEI</v>
      </c>
      <c r="K191" s="101">
        <f t="shared" si="245"/>
        <v>4</v>
      </c>
      <c r="L191" s="101">
        <f>IF(NOT(ISERROR(VLOOKUP(B191,[1]Deflatores!G$42:H$64,2,FALSE))),VLOOKUP(B191,[1]Deflatores!G$42:H$64,2,FALSE),IF(OR(ISBLANK(C191),ISBLANK(B191)),"",VLOOKUP(C191,[1]Deflatores!G$4:H$38,2,FALSE)*H191+VLOOKUP(C191,[1]Deflatores!G$4:I$38,3,FALSE)))</f>
        <v>4</v>
      </c>
      <c r="M191" s="101"/>
      <c r="N191" s="101"/>
      <c r="O191" s="101"/>
    </row>
    <row r="192" spans="1:15" x14ac:dyDescent="0.25">
      <c r="A192" s="106" t="s">
        <v>341</v>
      </c>
      <c r="B192" s="107" t="s">
        <v>47</v>
      </c>
      <c r="C192" s="107" t="s">
        <v>42</v>
      </c>
      <c r="D192" s="4">
        <v>4</v>
      </c>
      <c r="E192" s="4">
        <v>3</v>
      </c>
      <c r="F192" s="101" t="str">
        <f t="shared" si="240"/>
        <v>Média</v>
      </c>
      <c r="G192" s="101" t="str">
        <f t="shared" si="241"/>
        <v>EEA</v>
      </c>
      <c r="H192" s="4">
        <f t="shared" si="242"/>
        <v>4</v>
      </c>
      <c r="I192" s="100" t="str">
        <f t="shared" si="243"/>
        <v>A</v>
      </c>
      <c r="J192" s="4" t="str">
        <f t="shared" si="244"/>
        <v>EEI</v>
      </c>
      <c r="K192" s="101">
        <f t="shared" si="245"/>
        <v>4</v>
      </c>
      <c r="L192" s="101">
        <f>IF(NOT(ISERROR(VLOOKUP(B192,[1]Deflatores!G$42:H$64,2,FALSE))),VLOOKUP(B192,[1]Deflatores!G$42:H$64,2,FALSE),IF(OR(ISBLANK(C192),ISBLANK(B192)),"",VLOOKUP(C192,[1]Deflatores!G$4:H$38,2,FALSE)*H192+VLOOKUP(C192,[1]Deflatores!G$4:I$38,3,FALSE)))</f>
        <v>4</v>
      </c>
      <c r="M192" s="101"/>
      <c r="N192" s="101"/>
      <c r="O192" s="101"/>
    </row>
    <row r="193" spans="1:15" x14ac:dyDescent="0.25">
      <c r="A193" s="109" t="s">
        <v>342</v>
      </c>
      <c r="B193" s="107" t="s">
        <v>50</v>
      </c>
      <c r="C193" s="107" t="s">
        <v>42</v>
      </c>
      <c r="D193" s="4">
        <v>4</v>
      </c>
      <c r="E193" s="4">
        <v>3</v>
      </c>
      <c r="F193" s="101" t="str">
        <f t="shared" si="240"/>
        <v>Baixa</v>
      </c>
      <c r="G193" s="101" t="str">
        <f t="shared" si="241"/>
        <v>CEL</v>
      </c>
      <c r="H193" s="4">
        <f t="shared" si="242"/>
        <v>3</v>
      </c>
      <c r="I193" s="100" t="str">
        <f t="shared" si="243"/>
        <v>L</v>
      </c>
      <c r="J193" s="4" t="str">
        <f t="shared" si="244"/>
        <v>CEI</v>
      </c>
      <c r="K193" s="101">
        <f t="shared" si="245"/>
        <v>3</v>
      </c>
      <c r="L193" s="101">
        <f>IF(NOT(ISERROR(VLOOKUP(B193,[1]Deflatores!G$42:H$64,2,FALSE))),VLOOKUP(B193,[1]Deflatores!G$42:H$64,2,FALSE),IF(OR(ISBLANK(C193),ISBLANK(B193)),"",VLOOKUP(C193,[1]Deflatores!G$4:H$38,2,FALSE)*H193+VLOOKUP(C193,[1]Deflatores!G$4:I$38,3,FALSE)))</f>
        <v>3</v>
      </c>
      <c r="M193" s="101"/>
      <c r="N193" s="101"/>
      <c r="O193" s="101"/>
    </row>
    <row r="194" spans="1:15" x14ac:dyDescent="0.25">
      <c r="A194" s="106" t="s">
        <v>343</v>
      </c>
      <c r="B194" s="107" t="s">
        <v>47</v>
      </c>
      <c r="C194" s="107" t="s">
        <v>42</v>
      </c>
      <c r="D194" s="4">
        <v>8</v>
      </c>
      <c r="E194" s="4">
        <v>3</v>
      </c>
      <c r="F194" s="101" t="str">
        <f t="shared" si="240"/>
        <v>Alta</v>
      </c>
      <c r="G194" s="101" t="str">
        <f t="shared" si="241"/>
        <v>EEH</v>
      </c>
      <c r="H194" s="4">
        <f t="shared" si="242"/>
        <v>6</v>
      </c>
      <c r="I194" s="100" t="str">
        <f t="shared" si="243"/>
        <v>H</v>
      </c>
      <c r="J194" s="4" t="str">
        <f t="shared" si="244"/>
        <v>EEI</v>
      </c>
      <c r="K194" s="101">
        <f t="shared" si="245"/>
        <v>6</v>
      </c>
      <c r="L194" s="101">
        <f>IF(NOT(ISERROR(VLOOKUP(B194,[1]Deflatores!G$42:H$64,2,FALSE))),VLOOKUP(B194,[1]Deflatores!G$42:H$64,2,FALSE),IF(OR(ISBLANK(C194),ISBLANK(B194)),"",VLOOKUP(C194,[1]Deflatores!G$4:H$38,2,FALSE)*H194+VLOOKUP(C194,[1]Deflatores!G$4:I$38,3,FALSE)))</f>
        <v>6</v>
      </c>
      <c r="M194" s="101"/>
      <c r="N194" s="101"/>
      <c r="O194" s="101"/>
    </row>
    <row r="195" spans="1:15" s="113" customFormat="1" x14ac:dyDescent="0.25">
      <c r="A195" s="109" t="s">
        <v>344</v>
      </c>
      <c r="B195" s="107" t="s">
        <v>50</v>
      </c>
      <c r="C195" s="107" t="s">
        <v>42</v>
      </c>
      <c r="D195" s="4">
        <v>3</v>
      </c>
      <c r="E195" s="4">
        <v>1</v>
      </c>
      <c r="F195" s="101" t="str">
        <f>IF(ISBLANK(B195),"",IF(I195="L","Baixa",IF(I195="A","Média",IF(I195="","","Alta"))))</f>
        <v>Baixa</v>
      </c>
      <c r="G195" s="101" t="str">
        <f>CONCATENATE(B195,I195)</f>
        <v>CEL</v>
      </c>
      <c r="H195" s="4">
        <f>IF(ISBLANK(B195),"",IF(B195="ALI",IF(I195="L",7,IF(I195="A",10,15)),IF(B195="AIE",IF(I195="L",5,IF(I195="A",7,10)),IF(B195="SE",IF(I195="L",4,IF(I195="A",5,7)),IF(OR(B195="EE",B195="CE"),IF(I195="L",3,IF(I195="A",4,6)),0)))))</f>
        <v>3</v>
      </c>
      <c r="I195" s="100" t="str">
        <f>IF(OR(ISBLANK(D195),ISBLANK(E195)),IF(OR(B195="ALI",B195="AIE"),"L",IF(OR(B195="EE",B195="SE",B195="CE"),"A","")),IF(B195="EE",IF(E195&gt;=3,IF(D195&gt;=5,"H","A"),IF(E195&gt;=2,IF(D195&gt;=16,"H",IF(D195&lt;=4,"L","A")),IF(D195&lt;=15,"L","A"))),IF(OR(B195="SE",B195="CE"),IF(E195&gt;=4,IF(D195&gt;=6,"H","A"),IF(E195&gt;=2,IF(D195&gt;=20,"H",IF(D195&lt;=5,"L","A")),IF(D195&lt;=19,"L","A"))),IF(OR(B195="ALI",B195="AIE"),IF(E195&gt;=6,IF(D195&gt;=20,"H","A"),IF(E195&gt;=2,IF(D195&gt;=51,"H",IF(D195&lt;=19,"L","A")),IF(D195&lt;=50,"L","A"))),""))))</f>
        <v>L</v>
      </c>
      <c r="J195" s="4" t="str">
        <f>CONCATENATE(B195,C195)</f>
        <v>CEI</v>
      </c>
      <c r="K195" s="101">
        <f>IF(OR(H195="",H195=0),L195,H195)</f>
        <v>3</v>
      </c>
      <c r="L195" s="101">
        <f>IF(NOT(ISERROR(VLOOKUP(B195,[1]Deflatores!G$42:H$64,2,FALSE))),VLOOKUP(B195,[1]Deflatores!G$42:H$64,2,FALSE),IF(OR(ISBLANK(C195),ISBLANK(B195)),"",VLOOKUP(C195,[1]Deflatores!G$4:H$38,2,FALSE)*H195+VLOOKUP(C195,[1]Deflatores!G$4:I$38,3,FALSE)))</f>
        <v>3</v>
      </c>
      <c r="M195" s="112"/>
      <c r="N195" s="112"/>
      <c r="O195" s="112"/>
    </row>
    <row r="196" spans="1:15" s="113" customFormat="1" x14ac:dyDescent="0.25">
      <c r="A196" s="109" t="s">
        <v>345</v>
      </c>
      <c r="B196" s="107" t="s">
        <v>50</v>
      </c>
      <c r="C196" s="107" t="s">
        <v>42</v>
      </c>
      <c r="D196" s="4">
        <v>4</v>
      </c>
      <c r="E196" s="4">
        <v>1</v>
      </c>
      <c r="F196" s="101" t="str">
        <f>IF(ISBLANK(B196),"",IF(I196="L","Baixa",IF(I196="A","Média",IF(I196="","","Alta"))))</f>
        <v>Baixa</v>
      </c>
      <c r="G196" s="101" t="str">
        <f>CONCATENATE(B196,I196)</f>
        <v>CEL</v>
      </c>
      <c r="H196" s="4">
        <f>IF(ISBLANK(B196),"",IF(B196="ALI",IF(I196="L",7,IF(I196="A",10,15)),IF(B196="AIE",IF(I196="L",5,IF(I196="A",7,10)),IF(B196="SE",IF(I196="L",4,IF(I196="A",5,7)),IF(OR(B196="EE",B196="CE"),IF(I196="L",3,IF(I196="A",4,6)),0)))))</f>
        <v>3</v>
      </c>
      <c r="I196" s="100" t="str">
        <f>IF(OR(ISBLANK(D196),ISBLANK(E196)),IF(OR(B196="ALI",B196="AIE"),"L",IF(OR(B196="EE",B196="SE",B196="CE"),"A","")),IF(B196="EE",IF(E196&gt;=3,IF(D196&gt;=5,"H","A"),IF(E196&gt;=2,IF(D196&gt;=16,"H",IF(D196&lt;=4,"L","A")),IF(D196&lt;=15,"L","A"))),IF(OR(B196="SE",B196="CE"),IF(E196&gt;=4,IF(D196&gt;=6,"H","A"),IF(E196&gt;=2,IF(D196&gt;=20,"H",IF(D196&lt;=5,"L","A")),IF(D196&lt;=19,"L","A"))),IF(OR(B196="ALI",B196="AIE"),IF(E196&gt;=6,IF(D196&gt;=20,"H","A"),IF(E196&gt;=2,IF(D196&gt;=51,"H",IF(D196&lt;=19,"L","A")),IF(D196&lt;=50,"L","A"))),""))))</f>
        <v>L</v>
      </c>
      <c r="J196" s="4" t="str">
        <f>CONCATENATE(B196,C196)</f>
        <v>CEI</v>
      </c>
      <c r="K196" s="101">
        <f>IF(OR(H196="",H196=0),L196,H196)</f>
        <v>3</v>
      </c>
      <c r="L196" s="101">
        <f>IF(NOT(ISERROR(VLOOKUP(B196,[1]Deflatores!G$42:H$64,2,FALSE))),VLOOKUP(B196,[1]Deflatores!G$42:H$64,2,FALSE),IF(OR(ISBLANK(C196),ISBLANK(B196)),"",VLOOKUP(C196,[1]Deflatores!G$4:H$38,2,FALSE)*H196+VLOOKUP(C196,[1]Deflatores!G$4:I$38,3,FALSE)))</f>
        <v>3</v>
      </c>
      <c r="M196" s="112"/>
      <c r="N196" s="112"/>
      <c r="O196" s="112"/>
    </row>
    <row r="197" spans="1:15" s="113" customFormat="1" x14ac:dyDescent="0.25">
      <c r="A197" s="109" t="s">
        <v>346</v>
      </c>
      <c r="B197" s="107" t="s">
        <v>50</v>
      </c>
      <c r="C197" s="107" t="s">
        <v>42</v>
      </c>
      <c r="D197" s="4">
        <v>4</v>
      </c>
      <c r="E197" s="4">
        <v>1</v>
      </c>
      <c r="F197" s="101" t="str">
        <f>IF(ISBLANK(B197),"",IF(I197="L","Baixa",IF(I197="A","Média",IF(I197="","","Alta"))))</f>
        <v>Baixa</v>
      </c>
      <c r="G197" s="101" t="str">
        <f>CONCATENATE(B197,I197)</f>
        <v>CEL</v>
      </c>
      <c r="H197" s="4">
        <f>IF(ISBLANK(B197),"",IF(B197="ALI",IF(I197="L",7,IF(I197="A",10,15)),IF(B197="AIE",IF(I197="L",5,IF(I197="A",7,10)),IF(B197="SE",IF(I197="L",4,IF(I197="A",5,7)),IF(OR(B197="EE",B197="CE"),IF(I197="L",3,IF(I197="A",4,6)),0)))))</f>
        <v>3</v>
      </c>
      <c r="I197" s="100" t="str">
        <f>IF(OR(ISBLANK(D197),ISBLANK(E197)),IF(OR(B197="ALI",B197="AIE"),"L",IF(OR(B197="EE",B197="SE",B197="CE"),"A","")),IF(B197="EE",IF(E197&gt;=3,IF(D197&gt;=5,"H","A"),IF(E197&gt;=2,IF(D197&gt;=16,"H",IF(D197&lt;=4,"L","A")),IF(D197&lt;=15,"L","A"))),IF(OR(B197="SE",B197="CE"),IF(E197&gt;=4,IF(D197&gt;=6,"H","A"),IF(E197&gt;=2,IF(D197&gt;=20,"H",IF(D197&lt;=5,"L","A")),IF(D197&lt;=19,"L","A"))),IF(OR(B197="ALI",B197="AIE"),IF(E197&gt;=6,IF(D197&gt;=20,"H","A"),IF(E197&gt;=2,IF(D197&gt;=51,"H",IF(D197&lt;=19,"L","A")),IF(D197&lt;=50,"L","A"))),""))))</f>
        <v>L</v>
      </c>
      <c r="J197" s="4" t="str">
        <f>CONCATENATE(B197,C197)</f>
        <v>CEI</v>
      </c>
      <c r="K197" s="101">
        <f>IF(OR(H197="",H197=0),L197,H197)</f>
        <v>3</v>
      </c>
      <c r="L197" s="101">
        <f>IF(NOT(ISERROR(VLOOKUP(B197,[1]Deflatores!G$42:H$64,2,FALSE))),VLOOKUP(B197,[1]Deflatores!G$42:H$64,2,FALSE),IF(OR(ISBLANK(C197),ISBLANK(B197)),"",VLOOKUP(C197,[1]Deflatores!G$4:H$38,2,FALSE)*H197+VLOOKUP(C197,[1]Deflatores!G$4:I$38,3,FALSE)))</f>
        <v>3</v>
      </c>
      <c r="M197" s="112"/>
      <c r="N197" s="112"/>
      <c r="O197" s="112"/>
    </row>
    <row r="198" spans="1:15" s="113" customFormat="1" x14ac:dyDescent="0.25">
      <c r="A198" s="109" t="s">
        <v>347</v>
      </c>
      <c r="B198" s="107" t="s">
        <v>50</v>
      </c>
      <c r="C198" s="107" t="s">
        <v>42</v>
      </c>
      <c r="D198" s="4">
        <v>4</v>
      </c>
      <c r="E198" s="4">
        <v>1</v>
      </c>
      <c r="F198" s="101" t="str">
        <f>IF(ISBLANK(B198),"",IF(I198="L","Baixa",IF(I198="A","Média",IF(I198="","","Alta"))))</f>
        <v>Baixa</v>
      </c>
      <c r="G198" s="101" t="str">
        <f>CONCATENATE(B198,I198)</f>
        <v>CEL</v>
      </c>
      <c r="H198" s="4">
        <f>IF(ISBLANK(B198),"",IF(B198="ALI",IF(I198="L",7,IF(I198="A",10,15)),IF(B198="AIE",IF(I198="L",5,IF(I198="A",7,10)),IF(B198="SE",IF(I198="L",4,IF(I198="A",5,7)),IF(OR(B198="EE",B198="CE"),IF(I198="L",3,IF(I198="A",4,6)),0)))))</f>
        <v>3</v>
      </c>
      <c r="I198" s="100" t="str">
        <f>IF(OR(ISBLANK(D198),ISBLANK(E198)),IF(OR(B198="ALI",B198="AIE"),"L",IF(OR(B198="EE",B198="SE",B198="CE"),"A","")),IF(B198="EE",IF(E198&gt;=3,IF(D198&gt;=5,"H","A"),IF(E198&gt;=2,IF(D198&gt;=16,"H",IF(D198&lt;=4,"L","A")),IF(D198&lt;=15,"L","A"))),IF(OR(B198="SE",B198="CE"),IF(E198&gt;=4,IF(D198&gt;=6,"H","A"),IF(E198&gt;=2,IF(D198&gt;=20,"H",IF(D198&lt;=5,"L","A")),IF(D198&lt;=19,"L","A"))),IF(OR(B198="ALI",B198="AIE"),IF(E198&gt;=6,IF(D198&gt;=20,"H","A"),IF(E198&gt;=2,IF(D198&gt;=51,"H",IF(D198&lt;=19,"L","A")),IF(D198&lt;=50,"L","A"))),""))))</f>
        <v>L</v>
      </c>
      <c r="J198" s="4" t="str">
        <f>CONCATENATE(B198,C198)</f>
        <v>CEI</v>
      </c>
      <c r="K198" s="101">
        <f>IF(OR(H198="",H198=0),L198,H198)</f>
        <v>3</v>
      </c>
      <c r="L198" s="101">
        <f>IF(NOT(ISERROR(VLOOKUP(B198,[1]Deflatores!G$42:H$64,2,FALSE))),VLOOKUP(B198,[1]Deflatores!G$42:H$64,2,FALSE),IF(OR(ISBLANK(C198),ISBLANK(B198)),"",VLOOKUP(C198,[1]Deflatores!G$4:H$38,2,FALSE)*H198+VLOOKUP(C198,[1]Deflatores!G$4:I$38,3,FALSE)))</f>
        <v>3</v>
      </c>
      <c r="M198" s="112"/>
      <c r="N198" s="112"/>
      <c r="O198" s="112"/>
    </row>
    <row r="199" spans="1:15" x14ac:dyDescent="0.25">
      <c r="A199" s="106" t="s">
        <v>348</v>
      </c>
      <c r="B199" s="107" t="s">
        <v>47</v>
      </c>
      <c r="C199" s="107" t="s">
        <v>42</v>
      </c>
      <c r="D199" s="4">
        <v>8</v>
      </c>
      <c r="E199" s="4">
        <v>3</v>
      </c>
      <c r="F199" s="101" t="str">
        <f t="shared" si="240"/>
        <v>Alta</v>
      </c>
      <c r="G199" s="101" t="str">
        <f t="shared" si="241"/>
        <v>EEH</v>
      </c>
      <c r="H199" s="4">
        <f t="shared" si="242"/>
        <v>6</v>
      </c>
      <c r="I199" s="100" t="str">
        <f t="shared" si="243"/>
        <v>H</v>
      </c>
      <c r="J199" s="4" t="str">
        <f t="shared" si="244"/>
        <v>EEI</v>
      </c>
      <c r="K199" s="101">
        <f t="shared" si="245"/>
        <v>6</v>
      </c>
      <c r="L199" s="101">
        <f>IF(NOT(ISERROR(VLOOKUP(B199,[1]Deflatores!G$42:H$64,2,FALSE))),VLOOKUP(B199,[1]Deflatores!G$42:H$64,2,FALSE),IF(OR(ISBLANK(C199),ISBLANK(B199)),"",VLOOKUP(C199,[1]Deflatores!G$4:H$38,2,FALSE)*H199+VLOOKUP(C199,[1]Deflatores!G$4:I$38,3,FALSE)))</f>
        <v>6</v>
      </c>
      <c r="M199" s="101"/>
      <c r="N199" s="101"/>
      <c r="O199" s="101"/>
    </row>
    <row r="200" spans="1:15" x14ac:dyDescent="0.25">
      <c r="A200" s="109" t="s">
        <v>349</v>
      </c>
      <c r="B200" s="107" t="s">
        <v>50</v>
      </c>
      <c r="C200" s="107" t="s">
        <v>42</v>
      </c>
      <c r="D200" s="4">
        <v>6</v>
      </c>
      <c r="E200" s="4">
        <v>3</v>
      </c>
      <c r="F200" s="101" t="str">
        <f t="shared" si="240"/>
        <v>Média</v>
      </c>
      <c r="G200" s="101" t="str">
        <f t="shared" si="241"/>
        <v>CEA</v>
      </c>
      <c r="H200" s="4">
        <f t="shared" si="242"/>
        <v>4</v>
      </c>
      <c r="I200" s="100" t="str">
        <f t="shared" si="243"/>
        <v>A</v>
      </c>
      <c r="J200" s="4" t="str">
        <f t="shared" si="244"/>
        <v>CEI</v>
      </c>
      <c r="K200" s="101">
        <f t="shared" si="245"/>
        <v>4</v>
      </c>
      <c r="L200" s="101">
        <f>IF(NOT(ISERROR(VLOOKUP(B200,[1]Deflatores!G$42:H$64,2,FALSE))),VLOOKUP(B200,[1]Deflatores!G$42:H$64,2,FALSE),IF(OR(ISBLANK(C200),ISBLANK(B200)),"",VLOOKUP(C200,[1]Deflatores!G$4:H$38,2,FALSE)*H200+VLOOKUP(C200,[1]Deflatores!G$4:I$38,3,FALSE)))</f>
        <v>4</v>
      </c>
      <c r="M200" s="101"/>
      <c r="N200" s="101"/>
      <c r="O200" s="101"/>
    </row>
  </sheetData>
  <sheetProtection selectLockedCells="1" selectUnlockedCells="1"/>
  <autoFilter ref="A7:O7" xr:uid="{00000000-0009-0000-0000-000001000000}"/>
  <mergeCells count="7">
    <mergeCell ref="B6:J6"/>
    <mergeCell ref="M6:O6"/>
    <mergeCell ref="A1:O3"/>
    <mergeCell ref="M4:O4"/>
    <mergeCell ref="M5:O5"/>
    <mergeCell ref="B4:J4"/>
    <mergeCell ref="B5:J5"/>
  </mergeCells>
  <conditionalFormatting sqref="C8:C200">
    <cfRule type="cellIs" dxfId="2" priority="1" stopIfTrue="1" operator="equal">
      <formula>"I"</formula>
    </cfRule>
    <cfRule type="cellIs" dxfId="1" priority="2" stopIfTrue="1" operator="equal">
      <formula>"A"</formula>
    </cfRule>
    <cfRule type="cellIs" dxfId="0" priority="3" stopIfTrue="1" operator="equal">
      <formula>"E"</formula>
    </cfRule>
  </conditionalFormatting>
  <dataValidations xWindow="635" yWindow="500" count="2">
    <dataValidation type="list" operator="equal" allowBlank="1" showInputMessage="1" showErrorMessage="1" promptTitle="Tipo da Função" prompt="ALI, AIE, EE, SE, CE_x000a_ou_x000a_Itens não mensuráveis" sqref="B25:B35 B8:B17 B22 B37:B50 B134:B180 B52:B66 B182:B200 B70:B96 B100:B132" xr:uid="{00000000-0002-0000-0100-000000000000}">
      <formula1>TiposDeFuncao</formula1>
      <formula2>0</formula2>
    </dataValidation>
    <dataValidation type="list" operator="equal" allowBlank="1" showInputMessage="1" showErrorMessage="1" promptTitle="Tipo de Manutenção na Função" prompt="I, A, E _x000a_ou_x000a_Itens não mensuráveis" sqref="C8:C200" xr:uid="{00000000-0002-0000-0100-000001000000}">
      <formula1>TiposDeManutencao</formula1>
      <formula2>0</formula2>
    </dataValidation>
  </dataValidations>
  <pageMargins left="0.70833333333333337" right="0.70833333333333337" top="0.74791666666666667" bottom="0.74861111111111112" header="0.51180555555555551" footer="0.31527777777777777"/>
  <pageSetup paperSize="9" scale="76" firstPageNumber="0" fitToHeight="0" orientation="landscape" horizontalDpi="300" verticalDpi="300" r:id="rId1"/>
  <headerFooter alignWithMargins="0">
    <oddFooter>&amp;CPágina &amp;P de &amp;N</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3"/>
  <dimension ref="A1:L64"/>
  <sheetViews>
    <sheetView showGridLines="0" zoomScaleNormal="100" zoomScaleSheetLayoutView="100" workbookViewId="0">
      <pane ySplit="1" topLeftCell="A2" activePane="bottomLeft" state="frozen"/>
      <selection activeCell="B11" sqref="B11"/>
      <selection pane="bottomLeft" activeCell="F45" sqref="F45"/>
    </sheetView>
  </sheetViews>
  <sheetFormatPr defaultColWidth="11.5546875" defaultRowHeight="13.2" x14ac:dyDescent="0.25"/>
  <cols>
    <col min="4" max="4" width="10.5546875" customWidth="1"/>
    <col min="5" max="5" width="23.44140625" customWidth="1"/>
    <col min="6" max="6" width="53.44140625" customWidth="1"/>
    <col min="7" max="7" width="7.5546875" style="5" customWidth="1"/>
    <col min="8" max="8" width="13.44140625" style="6" customWidth="1"/>
    <col min="9" max="9" width="9.6640625" style="6" customWidth="1"/>
    <col min="10" max="11" width="10.5546875" customWidth="1"/>
    <col min="12" max="12" width="0" style="5" hidden="1" customWidth="1"/>
  </cols>
  <sheetData>
    <row r="1" spans="1:12" ht="36.6" customHeight="1" x14ac:dyDescent="0.3">
      <c r="A1" s="124" t="s">
        <v>115</v>
      </c>
      <c r="B1" s="124"/>
      <c r="C1" s="124"/>
      <c r="D1" s="124"/>
      <c r="E1" s="124"/>
      <c r="F1" s="124"/>
      <c r="G1" s="124"/>
      <c r="H1" s="124"/>
      <c r="I1" s="124"/>
      <c r="J1" s="124"/>
      <c r="K1" s="124"/>
      <c r="L1" s="7"/>
    </row>
    <row r="2" spans="1:12" ht="14.85" customHeight="1" x14ac:dyDescent="0.25">
      <c r="A2" s="151" t="s">
        <v>116</v>
      </c>
      <c r="B2" s="151"/>
      <c r="C2" s="151"/>
      <c r="D2" s="151"/>
      <c r="E2" s="151"/>
      <c r="F2" s="151"/>
      <c r="G2" s="152" t="s">
        <v>117</v>
      </c>
      <c r="H2" s="152" t="s">
        <v>118</v>
      </c>
      <c r="I2" s="152"/>
      <c r="J2" s="152" t="s">
        <v>3</v>
      </c>
      <c r="K2" s="153" t="s">
        <v>119</v>
      </c>
    </row>
    <row r="3" spans="1:12" ht="14.85" customHeight="1" x14ac:dyDescent="0.25">
      <c r="A3" s="8" t="s">
        <v>120</v>
      </c>
      <c r="B3" s="152" t="s">
        <v>121</v>
      </c>
      <c r="C3" s="152"/>
      <c r="D3" s="152"/>
      <c r="E3" s="152"/>
      <c r="F3" s="9" t="s">
        <v>122</v>
      </c>
      <c r="G3" s="152"/>
      <c r="H3" s="9" t="s">
        <v>123</v>
      </c>
      <c r="I3" s="9" t="s">
        <v>124</v>
      </c>
      <c r="J3" s="152"/>
      <c r="K3" s="153"/>
    </row>
    <row r="4" spans="1:12" x14ac:dyDescent="0.25">
      <c r="A4" s="3" t="s">
        <v>125</v>
      </c>
      <c r="B4" s="122" t="s">
        <v>126</v>
      </c>
      <c r="C4" s="122"/>
      <c r="D4" s="122"/>
      <c r="E4" s="122"/>
      <c r="F4" s="2"/>
      <c r="G4" s="10" t="s">
        <v>42</v>
      </c>
      <c r="H4" s="83">
        <v>1</v>
      </c>
      <c r="I4" s="84"/>
      <c r="J4" s="85" t="e">
        <f>SUMIF(Funções!#REF!,Deflatores!G4,Funções!#REF!)</f>
        <v>#REF!</v>
      </c>
      <c r="K4" s="86" t="e">
        <f>IF(H4="",COUNTIF(Funções!#REF!,G4)*I4,H4*J4)</f>
        <v>#REF!</v>
      </c>
    </row>
    <row r="5" spans="1:12" x14ac:dyDescent="0.25">
      <c r="A5" s="3" t="s">
        <v>127</v>
      </c>
      <c r="B5" s="122" t="s">
        <v>128</v>
      </c>
      <c r="C5" s="122"/>
      <c r="D5" s="122"/>
      <c r="E5" s="122"/>
      <c r="F5" s="2" t="s">
        <v>129</v>
      </c>
      <c r="G5" s="10" t="s">
        <v>130</v>
      </c>
      <c r="H5" s="83">
        <v>0.5</v>
      </c>
      <c r="I5" s="84"/>
      <c r="J5" s="85" t="e">
        <f>SUMIF(Funções!#REF!,Deflatores!G5,Funções!#REF!)</f>
        <v>#REF!</v>
      </c>
      <c r="K5" s="86" t="e">
        <f>IF(H5="",COUNTIF(Funções!#REF!,G5)*I5,H5*J5)</f>
        <v>#REF!</v>
      </c>
    </row>
    <row r="6" spans="1:12" x14ac:dyDescent="0.25">
      <c r="A6" s="3" t="s">
        <v>131</v>
      </c>
      <c r="B6" s="122" t="s">
        <v>132</v>
      </c>
      <c r="C6" s="122"/>
      <c r="D6" s="122"/>
      <c r="E6" s="122"/>
      <c r="F6" s="2" t="s">
        <v>129</v>
      </c>
      <c r="G6" s="10" t="s">
        <v>133</v>
      </c>
      <c r="H6" s="83">
        <v>0.4</v>
      </c>
      <c r="I6" s="84"/>
      <c r="J6" s="85" t="e">
        <f>SUMIF(Funções!#REF!,Deflatores!G6,Funções!#REF!)</f>
        <v>#REF!</v>
      </c>
      <c r="K6" s="86" t="e">
        <f>IF(H6="",COUNTIF(Funções!#REF!,G6)*I6,H6*J6)</f>
        <v>#REF!</v>
      </c>
    </row>
    <row r="7" spans="1:12" x14ac:dyDescent="0.25">
      <c r="A7" s="3"/>
      <c r="B7" s="122" t="s">
        <v>134</v>
      </c>
      <c r="C7" s="122"/>
      <c r="D7" s="122"/>
      <c r="E7" s="122"/>
      <c r="F7" s="2" t="s">
        <v>129</v>
      </c>
      <c r="G7" s="10" t="s">
        <v>135</v>
      </c>
      <c r="H7" s="83">
        <v>0.5</v>
      </c>
      <c r="I7" s="84"/>
      <c r="J7" s="85" t="e">
        <f>SUMIF(Funções!#REF!,Deflatores!G7,Funções!#REF!)</f>
        <v>#REF!</v>
      </c>
      <c r="K7" s="86" t="e">
        <f>IF(H7="",COUNTIF(Funções!#REF!,G7)*I7,H7*J7)</f>
        <v>#REF!</v>
      </c>
    </row>
    <row r="8" spans="1:12" x14ac:dyDescent="0.25">
      <c r="A8" s="3"/>
      <c r="B8" s="122" t="s">
        <v>136</v>
      </c>
      <c r="C8" s="122"/>
      <c r="D8" s="122"/>
      <c r="E8" s="122"/>
      <c r="F8" s="2" t="s">
        <v>129</v>
      </c>
      <c r="G8" s="10" t="s">
        <v>137</v>
      </c>
      <c r="H8" s="83">
        <v>0.75</v>
      </c>
      <c r="I8" s="84"/>
      <c r="J8" s="85" t="e">
        <f>SUMIF(Funções!#REF!,Deflatores!G8,Funções!#REF!)</f>
        <v>#REF!</v>
      </c>
      <c r="K8" s="86" t="e">
        <f>IF(H8="",COUNTIF(Funções!#REF!,G8)*I8,H8*J8)</f>
        <v>#REF!</v>
      </c>
    </row>
    <row r="9" spans="1:12" x14ac:dyDescent="0.25">
      <c r="A9" s="3"/>
      <c r="B9" s="122" t="s">
        <v>138</v>
      </c>
      <c r="C9" s="122"/>
      <c r="D9" s="122"/>
      <c r="E9" s="122"/>
      <c r="F9" s="2" t="s">
        <v>129</v>
      </c>
      <c r="G9" s="10" t="s">
        <v>139</v>
      </c>
      <c r="H9" s="83">
        <v>0.9</v>
      </c>
      <c r="I9" s="84"/>
      <c r="J9" s="85" t="e">
        <f>SUMIF(Funções!#REF!,Deflatores!G9,Funções!#REF!)</f>
        <v>#REF!</v>
      </c>
      <c r="K9" s="86" t="e">
        <f>IF(H9="",COUNTIF(Funções!#REF!,G9)*I9,H9*J9)</f>
        <v>#REF!</v>
      </c>
    </row>
    <row r="10" spans="1:12" x14ac:dyDescent="0.25">
      <c r="A10" s="3"/>
      <c r="B10" s="122" t="s">
        <v>140</v>
      </c>
      <c r="C10" s="122"/>
      <c r="D10" s="122"/>
      <c r="E10" s="122"/>
      <c r="F10" s="2" t="s">
        <v>141</v>
      </c>
      <c r="G10" s="10" t="s">
        <v>142</v>
      </c>
      <c r="H10" s="83">
        <v>1</v>
      </c>
      <c r="I10" s="84"/>
      <c r="J10" s="85" t="e">
        <f>SUMIF(Funções!#REF!,Deflatores!G10,Funções!#REF!)</f>
        <v>#REF!</v>
      </c>
      <c r="K10" s="86" t="e">
        <f>IF(H10="",COUNTIF(Funções!#REF!,G10)*I10,H10*J10)</f>
        <v>#REF!</v>
      </c>
    </row>
    <row r="11" spans="1:12" x14ac:dyDescent="0.25">
      <c r="A11" s="3"/>
      <c r="B11" s="122" t="s">
        <v>143</v>
      </c>
      <c r="C11" s="122"/>
      <c r="D11" s="122"/>
      <c r="E11" s="122"/>
      <c r="F11" s="2" t="s">
        <v>144</v>
      </c>
      <c r="G11" s="10" t="s">
        <v>145</v>
      </c>
      <c r="H11" s="83">
        <v>0.5</v>
      </c>
      <c r="I11" s="84"/>
      <c r="J11" s="85" t="e">
        <f>SUMIF(Funções!#REF!,Deflatores!G11,Funções!#REF!)</f>
        <v>#REF!</v>
      </c>
      <c r="K11" s="86" t="e">
        <f>IF(H11="",COUNTIF(Funções!#REF!,G11)*I11,H11*J11)</f>
        <v>#REF!</v>
      </c>
    </row>
    <row r="12" spans="1:12" ht="13.5" customHeight="1" x14ac:dyDescent="0.25">
      <c r="A12" s="3"/>
      <c r="B12" s="122" t="s">
        <v>146</v>
      </c>
      <c r="C12" s="122"/>
      <c r="D12" s="122"/>
      <c r="E12" s="122"/>
      <c r="F12" s="2" t="s">
        <v>144</v>
      </c>
      <c r="G12" s="10" t="s">
        <v>147</v>
      </c>
      <c r="H12" s="83">
        <v>0.5</v>
      </c>
      <c r="I12" s="84"/>
      <c r="J12" s="85" t="e">
        <f>SUMIF(Funções!#REF!,Deflatores!G12,Funções!#REF!)</f>
        <v>#REF!</v>
      </c>
      <c r="K12" s="86" t="e">
        <f>IF(H12="",COUNTIF(Funções!#REF!,G12)*I12,H12*J12)</f>
        <v>#REF!</v>
      </c>
    </row>
    <row r="13" spans="1:12" ht="13.5" customHeight="1" x14ac:dyDescent="0.25">
      <c r="A13" s="3"/>
      <c r="B13" s="122" t="s">
        <v>148</v>
      </c>
      <c r="C13" s="122"/>
      <c r="D13" s="122"/>
      <c r="E13" s="122"/>
      <c r="F13" s="2" t="s">
        <v>144</v>
      </c>
      <c r="G13" s="10" t="s">
        <v>149</v>
      </c>
      <c r="H13" s="83">
        <v>0.75</v>
      </c>
      <c r="I13" s="84"/>
      <c r="J13" s="85" t="e">
        <f>SUMIF(Funções!#REF!,Deflatores!G13,Funções!#REF!)</f>
        <v>#REF!</v>
      </c>
      <c r="K13" s="86" t="e">
        <f>IF(H13="",COUNTIF(Funções!#REF!,G13)*I13,H13*J13)</f>
        <v>#REF!</v>
      </c>
    </row>
    <row r="14" spans="1:12" ht="13.5" customHeight="1" x14ac:dyDescent="0.25">
      <c r="A14" s="3"/>
      <c r="B14" s="122" t="s">
        <v>150</v>
      </c>
      <c r="C14" s="122"/>
      <c r="D14" s="122"/>
      <c r="E14" s="122"/>
      <c r="F14" s="2" t="s">
        <v>144</v>
      </c>
      <c r="G14" s="10" t="s">
        <v>151</v>
      </c>
      <c r="H14" s="83">
        <v>0.9</v>
      </c>
      <c r="I14" s="84"/>
      <c r="J14" s="85" t="e">
        <f>SUMIF(Funções!#REF!,Deflatores!G14,Funções!#REF!)</f>
        <v>#REF!</v>
      </c>
      <c r="K14" s="86" t="e">
        <f>IF(H14="",COUNTIF(Funções!#REF!,G14)*I14,H14*J14)</f>
        <v>#REF!</v>
      </c>
    </row>
    <row r="15" spans="1:12" ht="13.5" customHeight="1" x14ac:dyDescent="0.25">
      <c r="A15" s="3"/>
      <c r="B15" s="122" t="s">
        <v>152</v>
      </c>
      <c r="C15" s="122"/>
      <c r="D15" s="122"/>
      <c r="E15" s="122"/>
      <c r="F15" s="2" t="s">
        <v>144</v>
      </c>
      <c r="G15" s="10" t="s">
        <v>153</v>
      </c>
      <c r="H15" s="83">
        <v>0</v>
      </c>
      <c r="I15" s="84"/>
      <c r="J15" s="85" t="e">
        <f>SUMIF(Funções!#REF!,Deflatores!G15,Funções!#REF!)</f>
        <v>#REF!</v>
      </c>
      <c r="K15" s="86" t="e">
        <f>IF(H15="",COUNTIF(Funções!#REF!,G15)*I15,H15*J15)</f>
        <v>#REF!</v>
      </c>
    </row>
    <row r="16" spans="1:12" ht="13.5" customHeight="1" x14ac:dyDescent="0.25">
      <c r="A16" s="3"/>
      <c r="B16" s="122" t="s">
        <v>154</v>
      </c>
      <c r="C16" s="122"/>
      <c r="D16" s="122"/>
      <c r="E16" s="122"/>
      <c r="F16" s="2" t="s">
        <v>155</v>
      </c>
      <c r="G16" s="10" t="s">
        <v>156</v>
      </c>
      <c r="H16" s="83">
        <v>1</v>
      </c>
      <c r="I16" s="84"/>
      <c r="J16" s="85" t="e">
        <f>SUMIF(Funções!#REF!,Deflatores!G16,Funções!#REF!)</f>
        <v>#REF!</v>
      </c>
      <c r="K16" s="86" t="e">
        <f>IF(H16="",COUNTIF(Funções!#REF!,G16)*I16,H16*J16)</f>
        <v>#REF!</v>
      </c>
    </row>
    <row r="17" spans="1:11" x14ac:dyDescent="0.25">
      <c r="A17" s="3"/>
      <c r="B17" s="122" t="s">
        <v>157</v>
      </c>
      <c r="C17" s="122"/>
      <c r="D17" s="122"/>
      <c r="E17" s="122"/>
      <c r="F17" s="2" t="s">
        <v>158</v>
      </c>
      <c r="G17" s="10" t="s">
        <v>159</v>
      </c>
      <c r="H17" s="83">
        <v>1</v>
      </c>
      <c r="I17" s="84"/>
      <c r="J17" s="85" t="e">
        <f>SUMIF(Funções!#REF!,Deflatores!G17,Funções!#REF!)</f>
        <v>#REF!</v>
      </c>
      <c r="K17" s="86" t="e">
        <f>IF(H17="",COUNTIF(Funções!#REF!,G17)*I17,H17*J17)</f>
        <v>#REF!</v>
      </c>
    </row>
    <row r="18" spans="1:11" ht="13.5" customHeight="1" x14ac:dyDescent="0.25">
      <c r="A18" s="3"/>
      <c r="B18" s="122" t="s">
        <v>160</v>
      </c>
      <c r="C18" s="122"/>
      <c r="D18" s="122"/>
      <c r="E18" s="122"/>
      <c r="F18" s="2" t="s">
        <v>158</v>
      </c>
      <c r="G18" s="10" t="s">
        <v>161</v>
      </c>
      <c r="H18" s="83">
        <v>0.3</v>
      </c>
      <c r="I18" s="84"/>
      <c r="J18" s="85" t="e">
        <f>SUMIF(Funções!#REF!,Deflatores!G18,Funções!#REF!)</f>
        <v>#REF!</v>
      </c>
      <c r="K18" s="86" t="e">
        <f>IF(H18="",COUNTIF(Funções!#REF!,G18)*I18,H18*J18)</f>
        <v>#REF!</v>
      </c>
    </row>
    <row r="19" spans="1:11" ht="13.5" customHeight="1" x14ac:dyDescent="0.25">
      <c r="A19" s="3"/>
      <c r="B19" s="122" t="s">
        <v>162</v>
      </c>
      <c r="C19" s="122"/>
      <c r="D19" s="122"/>
      <c r="E19" s="122"/>
      <c r="F19" s="2" t="s">
        <v>163</v>
      </c>
      <c r="G19" s="10" t="s">
        <v>164</v>
      </c>
      <c r="H19" s="83">
        <v>0.3</v>
      </c>
      <c r="I19" s="84"/>
      <c r="J19" s="85" t="e">
        <f>SUMIF(Funções!#REF!,Deflatores!G19,Funções!#REF!)</f>
        <v>#REF!</v>
      </c>
      <c r="K19" s="86" t="e">
        <f>IF(H19="",COUNTIF(Funções!#REF!,G19)*I19,H19*J19)</f>
        <v>#REF!</v>
      </c>
    </row>
    <row r="20" spans="1:11" ht="13.5" customHeight="1" x14ac:dyDescent="0.25">
      <c r="A20" s="3"/>
      <c r="B20" s="122" t="s">
        <v>165</v>
      </c>
      <c r="C20" s="122"/>
      <c r="D20" s="122"/>
      <c r="E20" s="122"/>
      <c r="F20" s="2" t="s">
        <v>166</v>
      </c>
      <c r="G20" s="10" t="s">
        <v>167</v>
      </c>
      <c r="H20" s="83">
        <v>0.3</v>
      </c>
      <c r="I20" s="84"/>
      <c r="J20" s="85" t="e">
        <f>SUMIF(Funções!#REF!,Deflatores!G20,Funções!#REF!)</f>
        <v>#REF!</v>
      </c>
      <c r="K20" s="86" t="e">
        <f>IF(H20="",COUNTIF(Funções!#REF!,G20)*I20,H20*J20)</f>
        <v>#REF!</v>
      </c>
    </row>
    <row r="21" spans="1:11" ht="13.5" customHeight="1" x14ac:dyDescent="0.25">
      <c r="A21" s="3"/>
      <c r="B21" s="122" t="s">
        <v>168</v>
      </c>
      <c r="C21" s="122"/>
      <c r="D21" s="122"/>
      <c r="E21" s="122"/>
      <c r="F21" s="2" t="s">
        <v>169</v>
      </c>
      <c r="G21" s="10" t="s">
        <v>170</v>
      </c>
      <c r="H21" s="83">
        <v>0.3</v>
      </c>
      <c r="I21" s="84"/>
      <c r="J21" s="85" t="e">
        <f>SUMIF(Funções!#REF!,Deflatores!G21,Funções!#REF!)</f>
        <v>#REF!</v>
      </c>
      <c r="K21" s="86" t="e">
        <f>IF(H21="",COUNTIF(Funções!#REF!,G21)*I21,H21*J21)</f>
        <v>#REF!</v>
      </c>
    </row>
    <row r="22" spans="1:11" x14ac:dyDescent="0.25">
      <c r="A22" s="3"/>
      <c r="B22" s="122" t="s">
        <v>171</v>
      </c>
      <c r="C22" s="122"/>
      <c r="D22" s="122"/>
      <c r="E22" s="122"/>
      <c r="F22" s="2" t="s">
        <v>172</v>
      </c>
      <c r="G22" s="10" t="s">
        <v>173</v>
      </c>
      <c r="H22" s="83"/>
      <c r="I22" s="84">
        <v>0.6</v>
      </c>
      <c r="J22" s="85" t="e">
        <f>SUMIF(Funções!#REF!,Deflatores!G22,Funções!#REF!)</f>
        <v>#REF!</v>
      </c>
      <c r="K22" s="86" t="e">
        <f>IF(H22="",COUNTIF(Funções!#REF!,G22)*I22,H22*J22)</f>
        <v>#REF!</v>
      </c>
    </row>
    <row r="23" spans="1:11" ht="27" customHeight="1" x14ac:dyDescent="0.25">
      <c r="A23" s="3"/>
      <c r="B23" s="154" t="s">
        <v>174</v>
      </c>
      <c r="C23" s="155"/>
      <c r="D23" s="155"/>
      <c r="E23" s="156"/>
      <c r="F23" s="82" t="s">
        <v>175</v>
      </c>
      <c r="G23" s="10" t="s">
        <v>176</v>
      </c>
      <c r="H23" s="83">
        <v>0.5</v>
      </c>
      <c r="I23" s="84"/>
      <c r="J23" s="85" t="e">
        <f>SUMIF(Funções!#REF!,Deflatores!G23,Funções!#REF!)</f>
        <v>#REF!</v>
      </c>
      <c r="K23" s="86" t="e">
        <f>IF(H23="",COUNTIF(Funções!#REF!,G23)*I23,H23*J23)</f>
        <v>#REF!</v>
      </c>
    </row>
    <row r="24" spans="1:11" ht="27" customHeight="1" x14ac:dyDescent="0.25">
      <c r="A24" s="3"/>
      <c r="B24" s="154" t="s">
        <v>177</v>
      </c>
      <c r="C24" s="155"/>
      <c r="D24" s="155"/>
      <c r="E24" s="156"/>
      <c r="F24" s="82" t="s">
        <v>175</v>
      </c>
      <c r="G24" s="10" t="s">
        <v>178</v>
      </c>
      <c r="H24" s="83">
        <v>0.5</v>
      </c>
      <c r="I24" s="84"/>
      <c r="J24" s="85" t="e">
        <f>SUMIF(Funções!#REF!,Deflatores!G24,Funções!#REF!)</f>
        <v>#REF!</v>
      </c>
      <c r="K24" s="86" t="e">
        <f>IF(H24="",COUNTIF(Funções!#REF!,G24)*I24,H24*J24)</f>
        <v>#REF!</v>
      </c>
    </row>
    <row r="25" spans="1:11" ht="27" customHeight="1" x14ac:dyDescent="0.25">
      <c r="A25" s="3"/>
      <c r="B25" s="157" t="s">
        <v>179</v>
      </c>
      <c r="C25" s="122"/>
      <c r="D25" s="122"/>
      <c r="E25" s="122"/>
      <c r="F25" s="82" t="s">
        <v>175</v>
      </c>
      <c r="G25" s="10" t="s">
        <v>180</v>
      </c>
      <c r="H25" s="83">
        <v>0.75</v>
      </c>
      <c r="I25" s="84"/>
      <c r="J25" s="85" t="e">
        <f>SUMIF(Funções!#REF!,Deflatores!G25,Funções!#REF!)</f>
        <v>#REF!</v>
      </c>
      <c r="K25" s="86" t="e">
        <f>IF(H25="",COUNTIF(Funções!#REF!,G25)*I25,H25*J25)</f>
        <v>#REF!</v>
      </c>
    </row>
    <row r="26" spans="1:11" ht="13.5" customHeight="1" x14ac:dyDescent="0.25">
      <c r="A26" s="3"/>
      <c r="B26" s="122" t="s">
        <v>181</v>
      </c>
      <c r="C26" s="122"/>
      <c r="D26" s="122"/>
      <c r="E26" s="122"/>
      <c r="F26" s="2" t="s">
        <v>182</v>
      </c>
      <c r="G26" s="10" t="s">
        <v>183</v>
      </c>
      <c r="H26" s="83">
        <v>1</v>
      </c>
      <c r="I26" s="84"/>
      <c r="J26" s="85" t="e">
        <f>SUMIF(Funções!#REF!,Deflatores!G26,Funções!#REF!)</f>
        <v>#REF!</v>
      </c>
      <c r="K26" s="86" t="e">
        <f>IF(H26="",COUNTIF(Funções!#REF!,G26)*I26,H26*J26)</f>
        <v>#REF!</v>
      </c>
    </row>
    <row r="27" spans="1:11" ht="13.5" customHeight="1" x14ac:dyDescent="0.25">
      <c r="A27" s="3"/>
      <c r="B27" s="122" t="s">
        <v>184</v>
      </c>
      <c r="C27" s="122"/>
      <c r="D27" s="122"/>
      <c r="E27" s="122"/>
      <c r="F27" s="2" t="s">
        <v>182</v>
      </c>
      <c r="G27" s="10" t="s">
        <v>185</v>
      </c>
      <c r="H27" s="83">
        <v>1</v>
      </c>
      <c r="I27" s="84"/>
      <c r="J27" s="85" t="e">
        <f>SUMIF(Funções!#REF!,Deflatores!G27,Funções!#REF!)</f>
        <v>#REF!</v>
      </c>
      <c r="K27" s="86" t="e">
        <f>IF(H27="",COUNTIF(Funções!#REF!,G27)*I27,H27*J27)</f>
        <v>#REF!</v>
      </c>
    </row>
    <row r="28" spans="1:11" ht="13.5" customHeight="1" x14ac:dyDescent="0.25">
      <c r="A28" s="3"/>
      <c r="B28" s="122" t="s">
        <v>186</v>
      </c>
      <c r="C28" s="122"/>
      <c r="D28" s="122"/>
      <c r="E28" s="122"/>
      <c r="F28" s="2" t="s">
        <v>182</v>
      </c>
      <c r="G28" s="10" t="s">
        <v>187</v>
      </c>
      <c r="H28" s="83">
        <v>0.6</v>
      </c>
      <c r="I28" s="84"/>
      <c r="J28" s="85" t="e">
        <f>SUMIF(Funções!#REF!,Deflatores!G28,Funções!#REF!)</f>
        <v>#REF!</v>
      </c>
      <c r="K28" s="86" t="e">
        <f>IF(H28="",COUNTIF(Funções!#REF!,G28)*I28,H28*J28)</f>
        <v>#REF!</v>
      </c>
    </row>
    <row r="29" spans="1:11" ht="13.5" customHeight="1" x14ac:dyDescent="0.25">
      <c r="A29" s="3"/>
      <c r="B29" s="122" t="s">
        <v>188</v>
      </c>
      <c r="C29" s="122"/>
      <c r="D29" s="122"/>
      <c r="E29" s="122"/>
      <c r="F29" s="2" t="s">
        <v>189</v>
      </c>
      <c r="G29" s="10" t="s">
        <v>190</v>
      </c>
      <c r="H29" s="83">
        <v>1</v>
      </c>
      <c r="I29" s="84"/>
      <c r="J29" s="85" t="e">
        <f>SUMIF(Funções!#REF!,Deflatores!G29,Funções!#REF!)</f>
        <v>#REF!</v>
      </c>
      <c r="K29" s="86" t="e">
        <f>IF(H29="",COUNTIF(Funções!#REF!,G29)*I29,H29*J29)</f>
        <v>#REF!</v>
      </c>
    </row>
    <row r="30" spans="1:11" ht="13.5" customHeight="1" x14ac:dyDescent="0.25">
      <c r="A30" s="3"/>
      <c r="B30" s="122" t="s">
        <v>191</v>
      </c>
      <c r="C30" s="122"/>
      <c r="D30" s="122"/>
      <c r="E30" s="122"/>
      <c r="F30" s="2" t="s">
        <v>192</v>
      </c>
      <c r="G30" s="10" t="s">
        <v>193</v>
      </c>
      <c r="H30" s="83">
        <v>0.1</v>
      </c>
      <c r="I30" s="84"/>
      <c r="J30" s="85" t="e">
        <f>SUMIF(Funções!#REF!,Deflatores!G30,Funções!#REF!)</f>
        <v>#REF!</v>
      </c>
      <c r="K30" s="86" t="e">
        <f>IF(H30="",COUNTIF(Funções!#REF!,G30)*I30,H30*J30)</f>
        <v>#REF!</v>
      </c>
    </row>
    <row r="31" spans="1:11" ht="13.5" customHeight="1" x14ac:dyDescent="0.25">
      <c r="A31" s="3"/>
      <c r="B31" s="122" t="s">
        <v>194</v>
      </c>
      <c r="C31" s="122"/>
      <c r="D31" s="122"/>
      <c r="E31" s="122"/>
      <c r="F31" s="2" t="s">
        <v>195</v>
      </c>
      <c r="G31" s="10" t="s">
        <v>196</v>
      </c>
      <c r="H31" s="83">
        <v>0.1</v>
      </c>
      <c r="I31" s="84"/>
      <c r="J31" s="85" t="e">
        <f>SUMIF(Funções!#REF!,Deflatores!G31,Funções!#REF!)</f>
        <v>#REF!</v>
      </c>
      <c r="K31" s="86" t="e">
        <f>IF(H31="",COUNTIF(Funções!#REF!,G31)*I31,H31*J31)</f>
        <v>#REF!</v>
      </c>
    </row>
    <row r="32" spans="1:11" ht="13.5" customHeight="1" x14ac:dyDescent="0.25">
      <c r="A32" s="3"/>
      <c r="B32" s="96" t="s">
        <v>197</v>
      </c>
      <c r="C32" s="97"/>
      <c r="D32" s="97"/>
      <c r="E32" s="98"/>
      <c r="F32" s="2" t="s">
        <v>198</v>
      </c>
      <c r="G32" s="10" t="s">
        <v>199</v>
      </c>
      <c r="H32" s="83">
        <v>0.25</v>
      </c>
      <c r="I32" s="84"/>
      <c r="J32" s="85" t="e">
        <f>SUMIF(Funções!#REF!,Deflatores!G32,Funções!#REF!)</f>
        <v>#REF!</v>
      </c>
      <c r="K32" s="86" t="e">
        <f>IF(H32="",COUNTIF(Funções!#REF!,G32)*I32,H32*J32)</f>
        <v>#REF!</v>
      </c>
    </row>
    <row r="33" spans="1:12" ht="13.5" customHeight="1" x14ac:dyDescent="0.25">
      <c r="A33" s="3"/>
      <c r="B33" s="96" t="s">
        <v>200</v>
      </c>
      <c r="C33" s="97"/>
      <c r="D33" s="97"/>
      <c r="E33" s="98"/>
      <c r="F33" s="2" t="s">
        <v>201</v>
      </c>
      <c r="G33" s="10" t="s">
        <v>202</v>
      </c>
      <c r="H33" s="83">
        <v>0.2</v>
      </c>
      <c r="I33" s="84"/>
      <c r="J33" s="85" t="e">
        <f>SUMIF(Funções!#REF!,Deflatores!G33,Funções!#REF!)</f>
        <v>#REF!</v>
      </c>
      <c r="K33" s="86" t="e">
        <f>IF(H33="",COUNTIF(Funções!#REF!,G33)*I33,H33*J33)</f>
        <v>#REF!</v>
      </c>
    </row>
    <row r="34" spans="1:12" ht="13.5" customHeight="1" x14ac:dyDescent="0.25">
      <c r="A34" s="3"/>
      <c r="B34" s="96" t="s">
        <v>203</v>
      </c>
      <c r="C34" s="97"/>
      <c r="D34" s="97"/>
      <c r="E34" s="98"/>
      <c r="F34" s="2" t="s">
        <v>201</v>
      </c>
      <c r="G34" s="10" t="s">
        <v>204</v>
      </c>
      <c r="H34" s="83">
        <v>0.15</v>
      </c>
      <c r="I34" s="84"/>
      <c r="J34" s="85" t="e">
        <f>SUMIF(Funções!#REF!,Deflatores!G34,Funções!#REF!)</f>
        <v>#REF!</v>
      </c>
      <c r="K34" s="86" t="e">
        <f>IF(H34="",COUNTIF(Funções!#REF!,G34)*I34,H34*J34)</f>
        <v>#REF!</v>
      </c>
    </row>
    <row r="35" spans="1:12" ht="13.5" customHeight="1" x14ac:dyDescent="0.25">
      <c r="A35" s="3"/>
      <c r="B35" s="96" t="s">
        <v>205</v>
      </c>
      <c r="C35" s="97"/>
      <c r="D35" s="97"/>
      <c r="E35" s="98"/>
      <c r="F35" s="2" t="s">
        <v>206</v>
      </c>
      <c r="G35" s="10" t="s">
        <v>207</v>
      </c>
      <c r="H35" s="83">
        <v>0.15</v>
      </c>
      <c r="I35" s="84"/>
      <c r="J35" s="85" t="e">
        <f>SUMIF(Funções!#REF!,Deflatores!G35,Funções!#REF!)</f>
        <v>#REF!</v>
      </c>
      <c r="K35" s="86" t="e">
        <f>IF(H35="",COUNTIF(Funções!#REF!,G35)*I35,H35*J35)</f>
        <v>#REF!</v>
      </c>
    </row>
    <row r="36" spans="1:12" ht="13.5" customHeight="1" x14ac:dyDescent="0.25">
      <c r="A36" s="3"/>
      <c r="B36" s="122" t="s">
        <v>208</v>
      </c>
      <c r="C36" s="122"/>
      <c r="D36" s="122"/>
      <c r="E36" s="122"/>
      <c r="F36" s="2" t="s">
        <v>209</v>
      </c>
      <c r="G36" s="10" t="s">
        <v>210</v>
      </c>
      <c r="H36" s="83">
        <v>1</v>
      </c>
      <c r="I36" s="84"/>
      <c r="J36" s="85" t="e">
        <f>SUMIF(Funções!#REF!,Deflatores!G36,Funções!#REF!)</f>
        <v>#REF!</v>
      </c>
      <c r="K36" s="86" t="e">
        <f>IF(H36="",COUNTIF(Funções!#REF!,G36)*I36,H36*J36)</f>
        <v>#REF!</v>
      </c>
    </row>
    <row r="37" spans="1:12" ht="13.5" customHeight="1" x14ac:dyDescent="0.25">
      <c r="A37" s="3"/>
      <c r="B37" s="122"/>
      <c r="C37" s="122"/>
      <c r="D37" s="122"/>
      <c r="E37" s="122"/>
      <c r="F37" s="2"/>
      <c r="G37" s="10" t="s">
        <v>211</v>
      </c>
      <c r="H37" s="83"/>
      <c r="I37" s="84"/>
      <c r="J37" s="85" t="e">
        <f>SUMIF(Funções!#REF!,Deflatores!G37,Funções!#REF!)</f>
        <v>#REF!</v>
      </c>
      <c r="K37" s="86" t="e">
        <f>IF(H37="",COUNTIF(Funções!#REF!,G37)*I37,H37*J37)</f>
        <v>#REF!</v>
      </c>
      <c r="L37" s="5" t="s">
        <v>41</v>
      </c>
    </row>
    <row r="38" spans="1:12" ht="13.5" customHeight="1" x14ac:dyDescent="0.25">
      <c r="A38" s="3"/>
      <c r="B38" s="122"/>
      <c r="C38" s="122"/>
      <c r="D38" s="122"/>
      <c r="E38" s="122"/>
      <c r="F38" s="2"/>
      <c r="G38" s="10" t="s">
        <v>211</v>
      </c>
      <c r="H38" s="83"/>
      <c r="I38" s="84"/>
      <c r="J38" s="85" t="e">
        <f>SUMIF(Funções!#REF!,Deflatores!G38,Funções!#REF!)</f>
        <v>#REF!</v>
      </c>
      <c r="K38" s="86" t="e">
        <f>IF(H38="",COUNTIF(Funções!#REF!,G38)*I38,H38*J38)</f>
        <v>#REF!</v>
      </c>
      <c r="L38" s="5" t="s">
        <v>53</v>
      </c>
    </row>
    <row r="39" spans="1:12" ht="13.8" x14ac:dyDescent="0.3">
      <c r="A39" s="59"/>
      <c r="B39" s="60"/>
      <c r="C39" s="60"/>
      <c r="D39" s="60"/>
      <c r="E39" s="60"/>
      <c r="F39" s="60"/>
      <c r="G39" s="61"/>
      <c r="H39" s="62"/>
      <c r="I39" s="62"/>
      <c r="J39" s="63"/>
      <c r="K39" s="64"/>
      <c r="L39" s="5" t="s">
        <v>47</v>
      </c>
    </row>
    <row r="40" spans="1:12" ht="14.85" customHeight="1" x14ac:dyDescent="0.25">
      <c r="A40" s="151" t="s">
        <v>115</v>
      </c>
      <c r="B40" s="151"/>
      <c r="C40" s="151"/>
      <c r="D40" s="151"/>
      <c r="E40" s="151"/>
      <c r="F40" s="151"/>
      <c r="G40" s="152" t="s">
        <v>117</v>
      </c>
      <c r="H40" s="152" t="s">
        <v>118</v>
      </c>
      <c r="I40" s="152"/>
      <c r="J40" s="152" t="s">
        <v>212</v>
      </c>
      <c r="K40" s="153" t="s">
        <v>119</v>
      </c>
      <c r="L40" s="5" t="s">
        <v>50</v>
      </c>
    </row>
    <row r="41" spans="1:12" ht="14.85" customHeight="1" x14ac:dyDescent="0.25">
      <c r="A41" s="8" t="s">
        <v>120</v>
      </c>
      <c r="B41" s="152" t="s">
        <v>121</v>
      </c>
      <c r="C41" s="152"/>
      <c r="D41" s="152"/>
      <c r="E41" s="152"/>
      <c r="F41" s="9" t="s">
        <v>122</v>
      </c>
      <c r="G41" s="152"/>
      <c r="H41" s="152"/>
      <c r="I41" s="152"/>
      <c r="J41" s="152"/>
      <c r="K41" s="153"/>
      <c r="L41" s="5" t="s">
        <v>44</v>
      </c>
    </row>
    <row r="42" spans="1:12" ht="13.5" customHeight="1" x14ac:dyDescent="0.3">
      <c r="A42" s="12"/>
      <c r="B42" s="122" t="s">
        <v>213</v>
      </c>
      <c r="C42" s="122"/>
      <c r="D42" s="122"/>
      <c r="E42" s="122"/>
      <c r="F42" s="2" t="s">
        <v>214</v>
      </c>
      <c r="G42" s="10" t="s">
        <v>215</v>
      </c>
      <c r="H42" s="158">
        <v>0.6</v>
      </c>
      <c r="I42" s="158"/>
      <c r="J42" s="13" t="e">
        <f>COUNTIF(Funções!#REF!,G42)</f>
        <v>#REF!</v>
      </c>
      <c r="K42" s="11" t="e">
        <f>SUMIF(Funções!#REF!,$G42,Funções!#REF!)</f>
        <v>#REF!</v>
      </c>
      <c r="L42" s="5" t="str">
        <f t="shared" ref="L42:L64" si="0">""&amp;G42</f>
        <v>PAG</v>
      </c>
    </row>
    <row r="43" spans="1:12" ht="13.5" customHeight="1" x14ac:dyDescent="0.3">
      <c r="A43" s="12"/>
      <c r="B43" s="122" t="s">
        <v>216</v>
      </c>
      <c r="C43" s="122"/>
      <c r="D43" s="122"/>
      <c r="E43" s="122"/>
      <c r="F43" s="2" t="s">
        <v>172</v>
      </c>
      <c r="G43" s="10" t="s">
        <v>217</v>
      </c>
      <c r="H43" s="158">
        <v>0.6</v>
      </c>
      <c r="I43" s="158"/>
      <c r="J43" s="13" t="e">
        <f>COUNTIF(Funções!#REF!,G43)</f>
        <v>#REF!</v>
      </c>
      <c r="K43" s="11" t="e">
        <f>SUMIF(Funções!#REF!,$G43,Funções!#REF!)</f>
        <v>#REF!</v>
      </c>
      <c r="L43" s="5" t="str">
        <f t="shared" si="0"/>
        <v>COSNF</v>
      </c>
    </row>
    <row r="44" spans="1:12" ht="13.5" customHeight="1" x14ac:dyDescent="0.3">
      <c r="A44" s="12"/>
      <c r="B44" s="122" t="s">
        <v>218</v>
      </c>
      <c r="C44" s="122"/>
      <c r="D44" s="122"/>
      <c r="E44" s="122"/>
      <c r="F44" s="2"/>
      <c r="G44" s="10" t="s">
        <v>219</v>
      </c>
      <c r="H44" s="158">
        <v>0</v>
      </c>
      <c r="I44" s="158"/>
      <c r="J44" s="13" t="e">
        <f>COUNTIF(Funções!#REF!,G44)</f>
        <v>#REF!</v>
      </c>
      <c r="K44" s="11" t="e">
        <f>SUMIF(Funções!#REF!,$G44,Funções!#REF!)</f>
        <v>#REF!</v>
      </c>
      <c r="L44" s="5" t="str">
        <f t="shared" si="0"/>
        <v>DC</v>
      </c>
    </row>
    <row r="45" spans="1:12" ht="13.5" customHeight="1" x14ac:dyDescent="0.3">
      <c r="A45" s="12"/>
      <c r="B45" s="122"/>
      <c r="C45" s="122"/>
      <c r="D45" s="122"/>
      <c r="E45" s="122"/>
      <c r="F45" s="2"/>
      <c r="G45" s="10" t="s">
        <v>211</v>
      </c>
      <c r="H45" s="158"/>
      <c r="I45" s="158"/>
      <c r="J45" s="13" t="e">
        <f>COUNTIF(Funções!#REF!,G45)</f>
        <v>#REF!</v>
      </c>
      <c r="K45" s="11" t="e">
        <f>SUMIF(Funções!#REF!,$G45,Funções!#REF!)</f>
        <v>#REF!</v>
      </c>
      <c r="L45" s="5" t="str">
        <f t="shared" si="0"/>
        <v xml:space="preserve">           .</v>
      </c>
    </row>
    <row r="46" spans="1:12" ht="13.5" customHeight="1" x14ac:dyDescent="0.3">
      <c r="A46" s="12"/>
      <c r="B46" s="122"/>
      <c r="C46" s="122"/>
      <c r="D46" s="122"/>
      <c r="E46" s="122"/>
      <c r="F46" s="2"/>
      <c r="G46" s="10" t="s">
        <v>211</v>
      </c>
      <c r="H46" s="158"/>
      <c r="I46" s="158"/>
      <c r="J46" s="13" t="e">
        <f>COUNTIF(Funções!#REF!,G46)</f>
        <v>#REF!</v>
      </c>
      <c r="K46" s="11" t="e">
        <f>SUMIF(Funções!#REF!,$G46,Funções!#REF!)</f>
        <v>#REF!</v>
      </c>
      <c r="L46" s="5" t="str">
        <f t="shared" si="0"/>
        <v xml:space="preserve">           .</v>
      </c>
    </row>
    <row r="47" spans="1:12" ht="13.8" x14ac:dyDescent="0.3">
      <c r="A47" s="12"/>
      <c r="B47" s="122"/>
      <c r="C47" s="122"/>
      <c r="D47" s="122"/>
      <c r="E47" s="122"/>
      <c r="F47" s="2"/>
      <c r="G47" s="10" t="s">
        <v>211</v>
      </c>
      <c r="H47" s="158"/>
      <c r="I47" s="158"/>
      <c r="J47" s="13" t="e">
        <f>COUNTIF(Funções!#REF!,G47)</f>
        <v>#REF!</v>
      </c>
      <c r="K47" s="11" t="e">
        <f>SUMIF(Funções!#REF!,$G47,Funções!#REF!)</f>
        <v>#REF!</v>
      </c>
      <c r="L47" s="5" t="str">
        <f t="shared" si="0"/>
        <v xml:space="preserve">           .</v>
      </c>
    </row>
    <row r="48" spans="1:12" ht="13.8" x14ac:dyDescent="0.3">
      <c r="A48" s="12"/>
      <c r="B48" s="122"/>
      <c r="C48" s="122"/>
      <c r="D48" s="122"/>
      <c r="E48" s="122"/>
      <c r="F48" s="2"/>
      <c r="G48" s="10" t="s">
        <v>211</v>
      </c>
      <c r="H48" s="158"/>
      <c r="I48" s="158"/>
      <c r="J48" s="13" t="e">
        <f>COUNTIF(Funções!#REF!,G48)</f>
        <v>#REF!</v>
      </c>
      <c r="K48" s="11" t="e">
        <f>SUMIF(Funções!#REF!,$G48,Funções!#REF!)</f>
        <v>#REF!</v>
      </c>
      <c r="L48" s="5" t="str">
        <f t="shared" si="0"/>
        <v xml:space="preserve">           .</v>
      </c>
    </row>
    <row r="49" spans="1:12" ht="13.8" x14ac:dyDescent="0.3">
      <c r="A49" s="12"/>
      <c r="B49" s="122"/>
      <c r="C49" s="122"/>
      <c r="D49" s="122"/>
      <c r="E49" s="122"/>
      <c r="F49" s="2"/>
      <c r="G49" s="10" t="s">
        <v>211</v>
      </c>
      <c r="H49" s="158"/>
      <c r="I49" s="158"/>
      <c r="J49" s="13" t="e">
        <f>COUNTIF(Funções!#REF!,G49)</f>
        <v>#REF!</v>
      </c>
      <c r="K49" s="11" t="e">
        <f>SUMIF(Funções!#REF!,$G49,Funções!#REF!)</f>
        <v>#REF!</v>
      </c>
      <c r="L49" s="5" t="str">
        <f t="shared" si="0"/>
        <v xml:space="preserve">           .</v>
      </c>
    </row>
    <row r="50" spans="1:12" ht="13.8" x14ac:dyDescent="0.3">
      <c r="A50" s="12"/>
      <c r="B50" s="122"/>
      <c r="C50" s="122"/>
      <c r="D50" s="122"/>
      <c r="E50" s="122"/>
      <c r="F50" s="2"/>
      <c r="G50" s="10" t="s">
        <v>211</v>
      </c>
      <c r="H50" s="158"/>
      <c r="I50" s="158"/>
      <c r="J50" s="13" t="e">
        <f>COUNTIF(Funções!#REF!,G50)</f>
        <v>#REF!</v>
      </c>
      <c r="K50" s="11" t="e">
        <f>SUMIF(Funções!#REF!,$G50,Funções!#REF!)</f>
        <v>#REF!</v>
      </c>
      <c r="L50" s="5" t="str">
        <f t="shared" si="0"/>
        <v xml:space="preserve">           .</v>
      </c>
    </row>
    <row r="51" spans="1:12" ht="13.8" x14ac:dyDescent="0.3">
      <c r="A51" s="12"/>
      <c r="B51" s="122"/>
      <c r="C51" s="122"/>
      <c r="D51" s="122"/>
      <c r="E51" s="122"/>
      <c r="F51" s="2"/>
      <c r="G51" s="10" t="s">
        <v>211</v>
      </c>
      <c r="H51" s="158"/>
      <c r="I51" s="158"/>
      <c r="J51" s="13" t="e">
        <f>COUNTIF(Funções!#REF!,G51)</f>
        <v>#REF!</v>
      </c>
      <c r="K51" s="11" t="e">
        <f>SUMIF(Funções!#REF!,$G51,Funções!#REF!)</f>
        <v>#REF!</v>
      </c>
      <c r="L51" s="5" t="str">
        <f t="shared" si="0"/>
        <v xml:space="preserve">           .</v>
      </c>
    </row>
    <row r="52" spans="1:12" ht="13.8" x14ac:dyDescent="0.3">
      <c r="A52" s="12"/>
      <c r="B52" s="122"/>
      <c r="C52" s="122"/>
      <c r="D52" s="122"/>
      <c r="E52" s="122"/>
      <c r="F52" s="2"/>
      <c r="G52" s="10" t="s">
        <v>211</v>
      </c>
      <c r="H52" s="158"/>
      <c r="I52" s="158"/>
      <c r="J52" s="13" t="e">
        <f>COUNTIF(Funções!#REF!,G52)</f>
        <v>#REF!</v>
      </c>
      <c r="K52" s="11" t="e">
        <f>SUMIF(Funções!#REF!,$G52,Funções!#REF!)</f>
        <v>#REF!</v>
      </c>
      <c r="L52" s="5" t="str">
        <f t="shared" si="0"/>
        <v xml:space="preserve">           .</v>
      </c>
    </row>
    <row r="53" spans="1:12" ht="13.8" x14ac:dyDescent="0.3">
      <c r="A53" s="12"/>
      <c r="B53" s="122"/>
      <c r="C53" s="122"/>
      <c r="D53" s="122"/>
      <c r="E53" s="122"/>
      <c r="F53" s="2"/>
      <c r="G53" s="10" t="s">
        <v>211</v>
      </c>
      <c r="H53" s="158"/>
      <c r="I53" s="158"/>
      <c r="J53" s="13" t="e">
        <f>COUNTIF(Funções!#REF!,G53)</f>
        <v>#REF!</v>
      </c>
      <c r="K53" s="11" t="e">
        <f>SUMIF(Funções!#REF!,$G53,Funções!#REF!)</f>
        <v>#REF!</v>
      </c>
      <c r="L53" s="5" t="str">
        <f t="shared" si="0"/>
        <v xml:space="preserve">           .</v>
      </c>
    </row>
    <row r="54" spans="1:12" ht="13.8" x14ac:dyDescent="0.3">
      <c r="A54" s="12"/>
      <c r="B54" s="122"/>
      <c r="C54" s="122"/>
      <c r="D54" s="122"/>
      <c r="E54" s="122"/>
      <c r="F54" s="2"/>
      <c r="G54" s="10" t="s">
        <v>211</v>
      </c>
      <c r="H54" s="158"/>
      <c r="I54" s="158"/>
      <c r="J54" s="13" t="e">
        <f>COUNTIF(Funções!#REF!,G54)</f>
        <v>#REF!</v>
      </c>
      <c r="K54" s="11" t="e">
        <f>SUMIF(Funções!#REF!,$G54,Funções!#REF!)</f>
        <v>#REF!</v>
      </c>
      <c r="L54" s="5" t="str">
        <f t="shared" si="0"/>
        <v xml:space="preserve">           .</v>
      </c>
    </row>
    <row r="55" spans="1:12" ht="13.8" x14ac:dyDescent="0.3">
      <c r="A55" s="12"/>
      <c r="B55" s="122"/>
      <c r="C55" s="122"/>
      <c r="D55" s="122"/>
      <c r="E55" s="122"/>
      <c r="F55" s="2"/>
      <c r="G55" s="10" t="s">
        <v>211</v>
      </c>
      <c r="H55" s="158"/>
      <c r="I55" s="158"/>
      <c r="J55" s="13" t="e">
        <f>COUNTIF(Funções!#REF!,G55)</f>
        <v>#REF!</v>
      </c>
      <c r="K55" s="11" t="e">
        <f>SUMIF(Funções!#REF!,$G55,Funções!#REF!)</f>
        <v>#REF!</v>
      </c>
      <c r="L55" s="5" t="str">
        <f t="shared" si="0"/>
        <v xml:space="preserve">           .</v>
      </c>
    </row>
    <row r="56" spans="1:12" ht="13.8" x14ac:dyDescent="0.3">
      <c r="A56" s="12"/>
      <c r="B56" s="122"/>
      <c r="C56" s="122"/>
      <c r="D56" s="122"/>
      <c r="E56" s="122"/>
      <c r="F56" s="2"/>
      <c r="G56" s="10" t="s">
        <v>211</v>
      </c>
      <c r="H56" s="158"/>
      <c r="I56" s="158"/>
      <c r="J56" s="13" t="e">
        <f>COUNTIF(Funções!#REF!,G56)</f>
        <v>#REF!</v>
      </c>
      <c r="K56" s="11" t="e">
        <f>SUMIF(Funções!#REF!,$G56,Funções!#REF!)</f>
        <v>#REF!</v>
      </c>
      <c r="L56" s="5" t="str">
        <f t="shared" si="0"/>
        <v xml:space="preserve">           .</v>
      </c>
    </row>
    <row r="57" spans="1:12" ht="13.8" x14ac:dyDescent="0.3">
      <c r="A57" s="12"/>
      <c r="B57" s="122"/>
      <c r="C57" s="122"/>
      <c r="D57" s="122"/>
      <c r="E57" s="122"/>
      <c r="F57" s="2"/>
      <c r="G57" s="10" t="s">
        <v>211</v>
      </c>
      <c r="H57" s="158"/>
      <c r="I57" s="158"/>
      <c r="J57" s="13" t="e">
        <f>COUNTIF(Funções!#REF!,G57)</f>
        <v>#REF!</v>
      </c>
      <c r="K57" s="11" t="e">
        <f>SUMIF(Funções!#REF!,$G57,Funções!#REF!)</f>
        <v>#REF!</v>
      </c>
      <c r="L57" s="5" t="str">
        <f t="shared" si="0"/>
        <v xml:space="preserve">           .</v>
      </c>
    </row>
    <row r="58" spans="1:12" ht="13.8" x14ac:dyDescent="0.3">
      <c r="A58" s="12"/>
      <c r="B58" s="122"/>
      <c r="C58" s="122"/>
      <c r="D58" s="122"/>
      <c r="E58" s="122"/>
      <c r="F58" s="2"/>
      <c r="G58" s="10" t="s">
        <v>211</v>
      </c>
      <c r="H58" s="158"/>
      <c r="I58" s="158"/>
      <c r="J58" s="13" t="e">
        <f>COUNTIF(Funções!#REF!,G58)</f>
        <v>#REF!</v>
      </c>
      <c r="K58" s="11" t="e">
        <f>SUMIF(Funções!#REF!,$G58,Funções!#REF!)</f>
        <v>#REF!</v>
      </c>
      <c r="L58" s="5" t="str">
        <f t="shared" si="0"/>
        <v xml:space="preserve">           .</v>
      </c>
    </row>
    <row r="59" spans="1:12" ht="13.8" x14ac:dyDescent="0.3">
      <c r="A59" s="12"/>
      <c r="B59" s="122"/>
      <c r="C59" s="122"/>
      <c r="D59" s="122"/>
      <c r="E59" s="122"/>
      <c r="F59" s="2"/>
      <c r="G59" s="10" t="s">
        <v>211</v>
      </c>
      <c r="H59" s="158"/>
      <c r="I59" s="158"/>
      <c r="J59" s="13" t="e">
        <f>COUNTIF(Funções!#REF!,G59)</f>
        <v>#REF!</v>
      </c>
      <c r="K59" s="11" t="e">
        <f>SUMIF(Funções!#REF!,$G59,Funções!#REF!)</f>
        <v>#REF!</v>
      </c>
      <c r="L59" s="5" t="str">
        <f t="shared" si="0"/>
        <v xml:space="preserve">           .</v>
      </c>
    </row>
    <row r="60" spans="1:12" ht="13.8" x14ac:dyDescent="0.3">
      <c r="A60" s="12"/>
      <c r="B60" s="122"/>
      <c r="C60" s="122"/>
      <c r="D60" s="122"/>
      <c r="E60" s="122"/>
      <c r="F60" s="2"/>
      <c r="G60" s="10" t="s">
        <v>211</v>
      </c>
      <c r="H60" s="158"/>
      <c r="I60" s="158"/>
      <c r="J60" s="13" t="e">
        <f>COUNTIF(Funções!#REF!,G60)</f>
        <v>#REF!</v>
      </c>
      <c r="K60" s="11" t="e">
        <f>SUMIF(Funções!#REF!,$G60,Funções!#REF!)</f>
        <v>#REF!</v>
      </c>
      <c r="L60" s="5" t="str">
        <f t="shared" si="0"/>
        <v xml:space="preserve">           .</v>
      </c>
    </row>
    <row r="61" spans="1:12" ht="13.8" x14ac:dyDescent="0.3">
      <c r="A61" s="12"/>
      <c r="B61" s="122"/>
      <c r="C61" s="122"/>
      <c r="D61" s="122"/>
      <c r="E61" s="122"/>
      <c r="F61" s="2"/>
      <c r="G61" s="10" t="s">
        <v>211</v>
      </c>
      <c r="H61" s="158"/>
      <c r="I61" s="158"/>
      <c r="J61" s="13" t="e">
        <f>COUNTIF(Funções!#REF!,G61)</f>
        <v>#REF!</v>
      </c>
      <c r="K61" s="11" t="e">
        <f>SUMIF(Funções!#REF!,$G61,Funções!#REF!)</f>
        <v>#REF!</v>
      </c>
      <c r="L61" s="5" t="str">
        <f t="shared" si="0"/>
        <v xml:space="preserve">           .</v>
      </c>
    </row>
    <row r="62" spans="1:12" ht="13.8" x14ac:dyDescent="0.3">
      <c r="A62" s="12"/>
      <c r="B62" s="122"/>
      <c r="C62" s="122"/>
      <c r="D62" s="122"/>
      <c r="E62" s="122"/>
      <c r="F62" s="2"/>
      <c r="G62" s="10" t="s">
        <v>211</v>
      </c>
      <c r="H62" s="158"/>
      <c r="I62" s="158"/>
      <c r="J62" s="13" t="e">
        <f>COUNTIF(Funções!#REF!,G62)</f>
        <v>#REF!</v>
      </c>
      <c r="K62" s="11" t="e">
        <f>SUMIF(Funções!#REF!,$G62,Funções!#REF!)</f>
        <v>#REF!</v>
      </c>
      <c r="L62" s="5" t="str">
        <f t="shared" si="0"/>
        <v xml:space="preserve">           .</v>
      </c>
    </row>
    <row r="63" spans="1:12" ht="13.8" x14ac:dyDescent="0.3">
      <c r="A63" s="12"/>
      <c r="B63" s="122"/>
      <c r="C63" s="122"/>
      <c r="D63" s="122"/>
      <c r="E63" s="122"/>
      <c r="F63" s="2"/>
      <c r="G63" s="10" t="s">
        <v>211</v>
      </c>
      <c r="H63" s="158"/>
      <c r="I63" s="158"/>
      <c r="J63" s="13" t="e">
        <f>COUNTIF(Funções!#REF!,G63)</f>
        <v>#REF!</v>
      </c>
      <c r="K63" s="11" t="e">
        <f>SUMIF(Funções!#REF!,$G63,Funções!#REF!)</f>
        <v>#REF!</v>
      </c>
      <c r="L63" s="5" t="str">
        <f t="shared" si="0"/>
        <v xml:space="preserve">           .</v>
      </c>
    </row>
    <row r="64" spans="1:12" ht="13.8" x14ac:dyDescent="0.3">
      <c r="A64" s="14"/>
      <c r="B64" s="159"/>
      <c r="C64" s="159"/>
      <c r="D64" s="159"/>
      <c r="E64" s="159"/>
      <c r="F64" s="15"/>
      <c r="G64" s="16" t="s">
        <v>211</v>
      </c>
      <c r="H64" s="160"/>
      <c r="I64" s="160"/>
      <c r="J64" s="17" t="e">
        <f>COUNTIF(Funções!#REF!,G64)</f>
        <v>#REF!</v>
      </c>
      <c r="K64" s="18" t="e">
        <f>SUMIF(Funções!#REF!,$G64,Funções!#REF!)</f>
        <v>#REF!</v>
      </c>
      <c r="L64" s="5" t="str">
        <f t="shared" si="0"/>
        <v xml:space="preserve">           .</v>
      </c>
    </row>
  </sheetData>
  <sheetProtection selectLockedCells="1" selectUnlockedCells="1"/>
  <mergeCells count="90">
    <mergeCell ref="B63:E63"/>
    <mergeCell ref="H63:I63"/>
    <mergeCell ref="B64:E64"/>
    <mergeCell ref="H64:I64"/>
    <mergeCell ref="B60:E60"/>
    <mergeCell ref="H60:I60"/>
    <mergeCell ref="B61:E61"/>
    <mergeCell ref="H61:I61"/>
    <mergeCell ref="B62:E62"/>
    <mergeCell ref="H62:I62"/>
    <mergeCell ref="B57:E57"/>
    <mergeCell ref="H57:I57"/>
    <mergeCell ref="B58:E58"/>
    <mergeCell ref="H58:I58"/>
    <mergeCell ref="B59:E59"/>
    <mergeCell ref="H59:I59"/>
    <mergeCell ref="B54:E54"/>
    <mergeCell ref="H54:I54"/>
    <mergeCell ref="B55:E55"/>
    <mergeCell ref="H55:I55"/>
    <mergeCell ref="B56:E56"/>
    <mergeCell ref="H56:I56"/>
    <mergeCell ref="B51:E51"/>
    <mergeCell ref="H51:I51"/>
    <mergeCell ref="B52:E52"/>
    <mergeCell ref="H52:I52"/>
    <mergeCell ref="B53:E53"/>
    <mergeCell ref="H53:I53"/>
    <mergeCell ref="B48:E48"/>
    <mergeCell ref="H48:I48"/>
    <mergeCell ref="B49:E49"/>
    <mergeCell ref="H49:I49"/>
    <mergeCell ref="B50:E50"/>
    <mergeCell ref="H50:I50"/>
    <mergeCell ref="B45:E45"/>
    <mergeCell ref="H45:I45"/>
    <mergeCell ref="B46:E46"/>
    <mergeCell ref="H46:I46"/>
    <mergeCell ref="B47:E47"/>
    <mergeCell ref="H47:I47"/>
    <mergeCell ref="B43:E43"/>
    <mergeCell ref="H43:I43"/>
    <mergeCell ref="B44:E44"/>
    <mergeCell ref="H44:I44"/>
    <mergeCell ref="H40:I41"/>
    <mergeCell ref="J40:J41"/>
    <mergeCell ref="K40:K41"/>
    <mergeCell ref="B41:E41"/>
    <mergeCell ref="B42:E42"/>
    <mergeCell ref="H42:I42"/>
    <mergeCell ref="G40:G41"/>
    <mergeCell ref="B31:E31"/>
    <mergeCell ref="B36:E36"/>
    <mergeCell ref="B37:E37"/>
    <mergeCell ref="B38:E38"/>
    <mergeCell ref="A40:F40"/>
    <mergeCell ref="B30:E30"/>
    <mergeCell ref="B18:E18"/>
    <mergeCell ref="B19:E19"/>
    <mergeCell ref="B20:E20"/>
    <mergeCell ref="B21:E21"/>
    <mergeCell ref="B22:E22"/>
    <mergeCell ref="B24:E24"/>
    <mergeCell ref="B23:E23"/>
    <mergeCell ref="B25:E25"/>
    <mergeCell ref="B26:E26"/>
    <mergeCell ref="B27:E27"/>
    <mergeCell ref="B28:E28"/>
    <mergeCell ref="B29:E29"/>
    <mergeCell ref="B17:E17"/>
    <mergeCell ref="B6:E6"/>
    <mergeCell ref="B7:E7"/>
    <mergeCell ref="B8:E8"/>
    <mergeCell ref="B9:E9"/>
    <mergeCell ref="B10:E10"/>
    <mergeCell ref="B11:E11"/>
    <mergeCell ref="B12:E12"/>
    <mergeCell ref="B13:E13"/>
    <mergeCell ref="B15:E15"/>
    <mergeCell ref="B16:E16"/>
    <mergeCell ref="B14:E14"/>
    <mergeCell ref="B4:E4"/>
    <mergeCell ref="B5:E5"/>
    <mergeCell ref="A1:K1"/>
    <mergeCell ref="A2:F2"/>
    <mergeCell ref="G2:G3"/>
    <mergeCell ref="H2:I2"/>
    <mergeCell ref="J2:J3"/>
    <mergeCell ref="K2:K3"/>
    <mergeCell ref="B3:E3"/>
  </mergeCells>
  <pageMargins left="0.78749999999999998" right="0.78749999999999998" top="1.023611111111111" bottom="1.023611111111111" header="0.51180555555555551" footer="0.78749999999999998"/>
  <pageSetup paperSize="9" scale="48" firstPageNumber="0" orientation="portrait" horizontalDpi="300" verticalDpi="300" r:id="rId1"/>
  <headerFooter alignWithMargins="0">
    <oddFooter>&amp;CPágina &amp;P de &amp;N</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4"/>
  <dimension ref="A1:L52"/>
  <sheetViews>
    <sheetView showGridLines="0" view="pageBreakPreview" zoomScaleSheetLayoutView="100" workbookViewId="0">
      <pane ySplit="8" topLeftCell="A15" activePane="bottomLeft" state="frozen"/>
      <selection activeCell="B11" sqref="B11"/>
      <selection pane="bottomLeft" activeCell="A9" sqref="A9"/>
    </sheetView>
  </sheetViews>
  <sheetFormatPr defaultRowHeight="13.2" x14ac:dyDescent="0.25"/>
  <cols>
    <col min="1" max="1" width="2.6640625" customWidth="1"/>
    <col min="2" max="2" width="8.44140625" customWidth="1"/>
    <col min="3" max="3" width="11.5546875" customWidth="1"/>
    <col min="4" max="4" width="1.33203125" customWidth="1"/>
    <col min="5" max="5" width="7.5546875" customWidth="1"/>
    <col min="6" max="6" width="5.6640625" customWidth="1"/>
    <col min="7" max="7" width="13.44140625" customWidth="1"/>
    <col min="8" max="8" width="8.44140625" customWidth="1"/>
    <col min="9" max="9" width="5.6640625" customWidth="1"/>
    <col min="10" max="10" width="11.5546875" customWidth="1"/>
    <col min="11" max="11" width="8.44140625" customWidth="1"/>
    <col min="12" max="12" width="6.5546875" customWidth="1"/>
  </cols>
  <sheetData>
    <row r="1" spans="1:12" x14ac:dyDescent="0.25">
      <c r="A1" s="124" t="s">
        <v>220</v>
      </c>
      <c r="B1" s="124"/>
      <c r="C1" s="124"/>
      <c r="D1" s="124"/>
      <c r="E1" s="124"/>
      <c r="F1" s="124"/>
      <c r="G1" s="124"/>
      <c r="H1" s="124"/>
      <c r="I1" s="124"/>
      <c r="J1" s="124"/>
      <c r="K1" s="124"/>
      <c r="L1" s="124"/>
    </row>
    <row r="2" spans="1:12" x14ac:dyDescent="0.25">
      <c r="A2" s="124"/>
      <c r="B2" s="124"/>
      <c r="C2" s="124"/>
      <c r="D2" s="124"/>
      <c r="E2" s="124"/>
      <c r="F2" s="124"/>
      <c r="G2" s="124"/>
      <c r="H2" s="124"/>
      <c r="I2" s="124"/>
      <c r="J2" s="124"/>
      <c r="K2" s="124"/>
      <c r="L2" s="124"/>
    </row>
    <row r="3" spans="1:12" x14ac:dyDescent="0.25">
      <c r="A3" s="124"/>
      <c r="B3" s="124"/>
      <c r="C3" s="124"/>
      <c r="D3" s="124"/>
      <c r="E3" s="124"/>
      <c r="F3" s="124"/>
      <c r="G3" s="124"/>
      <c r="H3" s="124"/>
      <c r="I3" s="124"/>
      <c r="J3" s="124"/>
      <c r="K3" s="124"/>
      <c r="L3" s="124"/>
    </row>
    <row r="4" spans="1:12" x14ac:dyDescent="0.25">
      <c r="A4" s="163" t="str">
        <f>Contagem!A5&amp;" : "&amp;Contagem!F5</f>
        <v xml:space="preserve">Aplicação : </v>
      </c>
      <c r="B4" s="163"/>
      <c r="C4" s="163"/>
      <c r="D4" s="163"/>
      <c r="E4" s="163"/>
      <c r="F4" s="138" t="str">
        <f>Contagem!A8&amp;" : "&amp;Contagem!F8</f>
        <v>Projeto : SEI</v>
      </c>
      <c r="G4" s="138"/>
      <c r="H4" s="138"/>
      <c r="I4" s="138"/>
      <c r="J4" s="138"/>
      <c r="K4" s="138"/>
      <c r="L4" s="138"/>
    </row>
    <row r="5" spans="1:12" x14ac:dyDescent="0.25">
      <c r="A5" s="163" t="str">
        <f>Contagem!A9&amp;" : "&amp;Contagem!F9</f>
        <v>Responsável : Ana Karyna da Silva Teixeira</v>
      </c>
      <c r="B5" s="163"/>
      <c r="C5" s="163"/>
      <c r="D5" s="163"/>
      <c r="E5" s="163"/>
      <c r="F5" s="138" t="str">
        <f>Contagem!A10&amp;" : "&amp;Contagem!F10</f>
        <v>Revisor : Luana Alves de Araújo Passos Aguiar</v>
      </c>
      <c r="G5" s="138"/>
      <c r="H5" s="138"/>
      <c r="I5" s="138"/>
      <c r="J5" s="138"/>
      <c r="K5" s="138"/>
      <c r="L5" s="138"/>
    </row>
    <row r="6" spans="1:12" x14ac:dyDescent="0.25">
      <c r="A6" s="163" t="str">
        <f>Contagem!A4&amp;" : "&amp;Contagem!F4</f>
        <v>Empresa : Secretaria de Estado de Planejamento e Gestão de Mato Grosso</v>
      </c>
      <c r="B6" s="163"/>
      <c r="C6" s="163"/>
      <c r="D6" s="163"/>
      <c r="E6" s="163"/>
      <c r="F6" s="138" t="str">
        <f>"Tipo de Contagem : "&amp;Contagem!F6</f>
        <v>Tipo de Contagem : Projeto de Desenvolvimento</v>
      </c>
      <c r="G6" s="138"/>
      <c r="H6" s="138"/>
      <c r="I6" s="138"/>
      <c r="J6" s="138"/>
      <c r="K6" s="138"/>
      <c r="L6" s="138"/>
    </row>
    <row r="7" spans="1:12" ht="12.75" customHeight="1" x14ac:dyDescent="0.25">
      <c r="A7" s="165" t="s">
        <v>221</v>
      </c>
      <c r="B7" s="165"/>
      <c r="C7" s="166" t="s">
        <v>222</v>
      </c>
      <c r="D7" s="166"/>
      <c r="E7" s="166"/>
      <c r="F7" s="166"/>
      <c r="G7" s="161" t="s">
        <v>223</v>
      </c>
      <c r="H7" s="161" t="s">
        <v>224</v>
      </c>
      <c r="I7" s="51"/>
      <c r="J7" s="161" t="s">
        <v>225</v>
      </c>
      <c r="K7" s="161"/>
      <c r="L7" s="162" t="s">
        <v>224</v>
      </c>
    </row>
    <row r="8" spans="1:12" x14ac:dyDescent="0.25">
      <c r="A8" s="165"/>
      <c r="B8" s="165"/>
      <c r="C8" s="166"/>
      <c r="D8" s="166"/>
      <c r="E8" s="166"/>
      <c r="F8" s="166"/>
      <c r="G8" s="161"/>
      <c r="H8" s="161"/>
      <c r="I8" s="52"/>
      <c r="J8" s="161"/>
      <c r="K8" s="161"/>
      <c r="L8" s="162"/>
    </row>
    <row r="9" spans="1:12" ht="6" customHeight="1" x14ac:dyDescent="0.3">
      <c r="A9" s="31"/>
      <c r="B9" s="32"/>
      <c r="C9" s="32"/>
      <c r="D9" s="32"/>
      <c r="E9" s="32"/>
      <c r="F9" s="32"/>
      <c r="G9" s="32"/>
      <c r="H9" s="32"/>
      <c r="I9" s="32"/>
      <c r="J9" s="32"/>
      <c r="K9" s="32"/>
      <c r="L9" s="33"/>
    </row>
    <row r="10" spans="1:12" ht="13.8" x14ac:dyDescent="0.3">
      <c r="A10" s="34"/>
      <c r="B10" s="35" t="s">
        <v>47</v>
      </c>
      <c r="C10" s="36" t="e">
        <f>COUNTIF(Funções!#REF!,"EEL")</f>
        <v>#REF!</v>
      </c>
      <c r="D10" s="35"/>
      <c r="E10" s="37" t="s">
        <v>226</v>
      </c>
      <c r="F10" s="37" t="s">
        <v>227</v>
      </c>
      <c r="G10" s="36" t="e">
        <f>C10*3</f>
        <v>#REF!</v>
      </c>
      <c r="H10" s="35"/>
      <c r="I10" s="19"/>
      <c r="J10" s="38" t="str">
        <f>Deflatores!$G$4&amp;"="</f>
        <v>I=</v>
      </c>
      <c r="K10" s="39" t="e">
        <f>SUMIF(Funções!#REF!,"EE"&amp;Deflatores!G4,Funções!#REF!)</f>
        <v>#REF!</v>
      </c>
      <c r="L10" s="40"/>
    </row>
    <row r="11" spans="1:12" ht="13.8" x14ac:dyDescent="0.3">
      <c r="A11" s="41"/>
      <c r="B11" s="35"/>
      <c r="C11" s="36" t="e">
        <f>COUNTIF(Funções!#REF!,"EEA")</f>
        <v>#REF!</v>
      </c>
      <c r="D11" s="35"/>
      <c r="E11" s="37" t="s">
        <v>228</v>
      </c>
      <c r="F11" s="37" t="s">
        <v>229</v>
      </c>
      <c r="G11" s="36" t="e">
        <f>C11*4</f>
        <v>#REF!</v>
      </c>
      <c r="H11" s="35"/>
      <c r="I11" s="19"/>
      <c r="J11" s="38" t="str">
        <f>Deflatores!$G$5&amp;"="</f>
        <v>A=</v>
      </c>
      <c r="K11" s="39" t="e">
        <f>SUMIF(Funções!#REF!,"EE"&amp;Deflatores!G5,Funções!#REF!)</f>
        <v>#REF!</v>
      </c>
      <c r="L11" s="40"/>
    </row>
    <row r="12" spans="1:12" ht="13.8" x14ac:dyDescent="0.3">
      <c r="A12" s="41"/>
      <c r="B12" s="35"/>
      <c r="C12" s="36" t="e">
        <f>COUNTIF(Funções!#REF!,"EEH")</f>
        <v>#REF!</v>
      </c>
      <c r="D12" s="35"/>
      <c r="E12" s="37" t="s">
        <v>230</v>
      </c>
      <c r="F12" s="37" t="s">
        <v>231</v>
      </c>
      <c r="G12" s="36" t="e">
        <f>C12*6</f>
        <v>#REF!</v>
      </c>
      <c r="H12" s="35"/>
      <c r="I12" s="19"/>
      <c r="J12" s="38" t="str">
        <f>Deflatores!$G$6&amp;"="</f>
        <v>E=</v>
      </c>
      <c r="K12" s="39" t="e">
        <f>SUMIF(Funções!#REF!,"EE"&amp;Deflatores!G6,Funções!#REF!)</f>
        <v>#REF!</v>
      </c>
      <c r="L12" s="42"/>
    </row>
    <row r="13" spans="1:12" ht="13.8" x14ac:dyDescent="0.3">
      <c r="A13" s="41"/>
      <c r="B13" s="35"/>
      <c r="C13" s="35"/>
      <c r="D13" s="35"/>
      <c r="E13" s="35"/>
      <c r="F13" s="35"/>
      <c r="G13" s="35"/>
      <c r="H13" s="35"/>
      <c r="I13" s="35"/>
      <c r="J13" s="35"/>
      <c r="K13" s="43"/>
      <c r="L13" s="40"/>
    </row>
    <row r="14" spans="1:12" ht="13.8" x14ac:dyDescent="0.3">
      <c r="A14" s="41"/>
      <c r="B14" s="44" t="s">
        <v>232</v>
      </c>
      <c r="C14" s="36" t="e">
        <f>SUM(C10:C12)</f>
        <v>#REF!</v>
      </c>
      <c r="D14" s="35"/>
      <c r="E14" s="35"/>
      <c r="F14" s="44" t="s">
        <v>233</v>
      </c>
      <c r="G14" s="36" t="e">
        <f>SUM(G10:G12)</f>
        <v>#REF!</v>
      </c>
      <c r="H14" s="19" t="e">
        <f>IF($G$45&lt;&gt;0,G14/$G$45,"")</f>
        <v>#REF!</v>
      </c>
      <c r="J14" s="38"/>
      <c r="K14" s="39" t="e">
        <f>SUM(K10:K13)</f>
        <v>#REF!</v>
      </c>
      <c r="L14" s="20" t="e">
        <f>IF('Sumário 2'!L11&lt;&gt;0,K14/'Sumário 2'!L11,"")</f>
        <v>#REF!</v>
      </c>
    </row>
    <row r="15" spans="1:12" ht="6" customHeight="1" x14ac:dyDescent="0.3">
      <c r="A15" s="45"/>
      <c r="B15" s="38"/>
      <c r="C15" s="38"/>
      <c r="D15" s="38"/>
      <c r="E15" s="38"/>
      <c r="F15" s="38"/>
      <c r="G15" s="38"/>
      <c r="H15" s="38"/>
      <c r="I15" s="38"/>
      <c r="J15" s="38"/>
      <c r="K15" s="38"/>
      <c r="L15" s="46"/>
    </row>
    <row r="16" spans="1:12" ht="6" customHeight="1" x14ac:dyDescent="0.3">
      <c r="A16" s="41"/>
      <c r="B16" s="35"/>
      <c r="C16" s="35"/>
      <c r="D16" s="35"/>
      <c r="E16" s="35"/>
      <c r="F16" s="35"/>
      <c r="G16" s="35"/>
      <c r="H16" s="35"/>
      <c r="I16" s="35"/>
      <c r="J16" s="35"/>
      <c r="K16" s="35"/>
      <c r="L16" s="40"/>
    </row>
    <row r="17" spans="1:12" ht="13.8" x14ac:dyDescent="0.3">
      <c r="A17" s="41"/>
      <c r="B17" s="35" t="s">
        <v>44</v>
      </c>
      <c r="C17" s="38" t="e">
        <f>COUNTIF(Funções!#REF!,"SEL")</f>
        <v>#REF!</v>
      </c>
      <c r="D17" s="35"/>
      <c r="E17" s="37" t="s">
        <v>226</v>
      </c>
      <c r="F17" s="37" t="s">
        <v>229</v>
      </c>
      <c r="G17" s="38" t="e">
        <f>C17*4</f>
        <v>#REF!</v>
      </c>
      <c r="H17" s="35"/>
      <c r="I17" s="35"/>
      <c r="J17" s="38" t="str">
        <f>Deflatores!$G$4&amp;"="</f>
        <v>I=</v>
      </c>
      <c r="K17" s="47" t="e">
        <f>SUMIF(Funções!#REF!,"SE"&amp;Deflatores!$G$4,Funções!#REF!)</f>
        <v>#REF!</v>
      </c>
      <c r="L17" s="40"/>
    </row>
    <row r="18" spans="1:12" ht="13.8" x14ac:dyDescent="0.3">
      <c r="A18" s="41"/>
      <c r="B18" s="35"/>
      <c r="C18" s="38" t="e">
        <f>COUNTIF(Funções!#REF!,"SEA")</f>
        <v>#REF!</v>
      </c>
      <c r="D18" s="35"/>
      <c r="E18" s="37" t="s">
        <v>228</v>
      </c>
      <c r="F18" s="37" t="s">
        <v>234</v>
      </c>
      <c r="G18" s="38" t="e">
        <f>C18*5</f>
        <v>#REF!</v>
      </c>
      <c r="H18" s="35"/>
      <c r="I18" s="35"/>
      <c r="J18" s="38" t="str">
        <f>Deflatores!$G$5&amp;"="</f>
        <v>A=</v>
      </c>
      <c r="K18" s="47" t="e">
        <f>SUMIF(Funções!#REF!,"SE"&amp;Deflatores!$G$5,Funções!#REF!)</f>
        <v>#REF!</v>
      </c>
      <c r="L18" s="40"/>
    </row>
    <row r="19" spans="1:12" ht="13.8" x14ac:dyDescent="0.3">
      <c r="A19" s="41"/>
      <c r="B19" s="35"/>
      <c r="C19" s="38" t="e">
        <f>COUNTIF(Funções!#REF!,"SEH")</f>
        <v>#REF!</v>
      </c>
      <c r="D19" s="35"/>
      <c r="E19" s="37" t="s">
        <v>230</v>
      </c>
      <c r="F19" s="37" t="s">
        <v>235</v>
      </c>
      <c r="G19" s="38" t="e">
        <f>C19*7</f>
        <v>#REF!</v>
      </c>
      <c r="H19" s="35"/>
      <c r="I19" s="35"/>
      <c r="J19" s="38" t="str">
        <f>Deflatores!$G$6&amp;"="</f>
        <v>E=</v>
      </c>
      <c r="K19" s="47" t="e">
        <f>SUMIF(Funções!#REF!,"SE"&amp;Deflatores!$G$6,Funções!#REF!)</f>
        <v>#REF!</v>
      </c>
      <c r="L19" s="42"/>
    </row>
    <row r="20" spans="1:12" ht="13.8" x14ac:dyDescent="0.3">
      <c r="A20" s="41"/>
      <c r="B20" s="35"/>
      <c r="C20" s="35"/>
      <c r="D20" s="35"/>
      <c r="E20" s="35"/>
      <c r="F20" s="35"/>
      <c r="G20" s="35"/>
      <c r="H20" s="35"/>
      <c r="I20" s="35"/>
      <c r="J20" s="35"/>
      <c r="K20" s="43"/>
      <c r="L20" s="40"/>
    </row>
    <row r="21" spans="1:12" ht="13.8" x14ac:dyDescent="0.3">
      <c r="A21" s="41"/>
      <c r="B21" s="44" t="s">
        <v>232</v>
      </c>
      <c r="C21" s="36" t="e">
        <f>SUM(C17:C19)</f>
        <v>#REF!</v>
      </c>
      <c r="D21" s="35"/>
      <c r="E21" s="35"/>
      <c r="F21" s="44" t="s">
        <v>233</v>
      </c>
      <c r="G21" s="36" t="e">
        <f>SUM(G17:G19)</f>
        <v>#REF!</v>
      </c>
      <c r="H21" s="19" t="e">
        <f>IF($G$45&lt;&gt;0,G21/$G$45,"")</f>
        <v>#REF!</v>
      </c>
      <c r="J21" s="38"/>
      <c r="K21" s="39" t="e">
        <f>SUM(K17:K20)</f>
        <v>#REF!</v>
      </c>
      <c r="L21" s="20" t="e">
        <f>IF('Sumário 2'!L11&lt;&gt;0,K21/'Sumário 2'!L11,"")</f>
        <v>#REF!</v>
      </c>
    </row>
    <row r="22" spans="1:12" ht="6" customHeight="1" x14ac:dyDescent="0.3">
      <c r="A22" s="45"/>
      <c r="B22" s="38"/>
      <c r="C22" s="38"/>
      <c r="D22" s="38"/>
      <c r="E22" s="38"/>
      <c r="F22" s="38"/>
      <c r="G22" s="38"/>
      <c r="H22" s="38"/>
      <c r="I22" s="38"/>
      <c r="J22" s="38"/>
      <c r="K22" s="38"/>
      <c r="L22" s="46"/>
    </row>
    <row r="23" spans="1:12" ht="6" customHeight="1" x14ac:dyDescent="0.3">
      <c r="A23" s="31"/>
      <c r="B23" s="32"/>
      <c r="C23" s="35"/>
      <c r="D23" s="32"/>
      <c r="E23" s="32"/>
      <c r="F23" s="32"/>
      <c r="G23" s="35"/>
      <c r="H23" s="32"/>
      <c r="I23" s="32"/>
      <c r="J23" s="32"/>
      <c r="K23" s="32"/>
      <c r="L23" s="33"/>
    </row>
    <row r="24" spans="1:12" ht="13.8" x14ac:dyDescent="0.3">
      <c r="A24" s="41"/>
      <c r="B24" s="35" t="s">
        <v>50</v>
      </c>
      <c r="C24" s="36" t="e">
        <f>COUNTIF(Funções!#REF!,"CEL")</f>
        <v>#REF!</v>
      </c>
      <c r="D24" s="35"/>
      <c r="E24" s="37" t="s">
        <v>226</v>
      </c>
      <c r="F24" s="37" t="s">
        <v>227</v>
      </c>
      <c r="G24" s="36" t="e">
        <f>C24*3</f>
        <v>#REF!</v>
      </c>
      <c r="H24" s="35"/>
      <c r="I24" s="35"/>
      <c r="J24" s="38" t="str">
        <f>Deflatores!$G$4&amp;"="</f>
        <v>I=</v>
      </c>
      <c r="K24" s="39" t="e">
        <f>SUMIF(Funções!#REF!,"CE"&amp;Deflatores!$G$4,Funções!#REF!)</f>
        <v>#REF!</v>
      </c>
      <c r="L24" s="40"/>
    </row>
    <row r="25" spans="1:12" ht="13.8" x14ac:dyDescent="0.3">
      <c r="A25" s="41"/>
      <c r="B25" s="35"/>
      <c r="C25" s="36" t="e">
        <f>COUNTIF(Funções!#REF!,"CEA")</f>
        <v>#REF!</v>
      </c>
      <c r="D25" s="35"/>
      <c r="E25" s="37" t="s">
        <v>228</v>
      </c>
      <c r="F25" s="37" t="s">
        <v>229</v>
      </c>
      <c r="G25" s="36" t="e">
        <f>C25*4</f>
        <v>#REF!</v>
      </c>
      <c r="H25" s="35"/>
      <c r="I25" s="35"/>
      <c r="J25" s="38" t="str">
        <f>Deflatores!$G$5&amp;"="</f>
        <v>A=</v>
      </c>
      <c r="K25" s="39" t="e">
        <f>SUMIF(Funções!#REF!,"CE"&amp;Deflatores!$G$5,Funções!#REF!)</f>
        <v>#REF!</v>
      </c>
      <c r="L25" s="40"/>
    </row>
    <row r="26" spans="1:12" ht="13.8" x14ac:dyDescent="0.3">
      <c r="A26" s="41"/>
      <c r="B26" s="35"/>
      <c r="C26" s="36" t="e">
        <f>COUNTIF(Funções!#REF!,"CEH")</f>
        <v>#REF!</v>
      </c>
      <c r="D26" s="35"/>
      <c r="E26" s="37" t="s">
        <v>230</v>
      </c>
      <c r="F26" s="37" t="s">
        <v>231</v>
      </c>
      <c r="G26" s="36" t="e">
        <f>C26*6</f>
        <v>#REF!</v>
      </c>
      <c r="H26" s="35"/>
      <c r="I26" s="35"/>
      <c r="J26" s="38" t="str">
        <f>Deflatores!$G$6&amp;"="</f>
        <v>E=</v>
      </c>
      <c r="K26" s="39" t="e">
        <f>SUMIF(Funções!#REF!,"CE"&amp;Deflatores!$G$6,Funções!#REF!)</f>
        <v>#REF!</v>
      </c>
      <c r="L26" s="42"/>
    </row>
    <row r="27" spans="1:12" ht="13.8" x14ac:dyDescent="0.3">
      <c r="A27" s="41"/>
      <c r="B27" s="35"/>
      <c r="C27" s="35"/>
      <c r="D27" s="35"/>
      <c r="E27" s="35"/>
      <c r="F27" s="35"/>
      <c r="G27" s="35"/>
      <c r="H27" s="35"/>
      <c r="I27" s="35"/>
      <c r="J27" s="35"/>
      <c r="K27" s="43"/>
      <c r="L27" s="40"/>
    </row>
    <row r="28" spans="1:12" ht="13.8" x14ac:dyDescent="0.3">
      <c r="A28" s="41"/>
      <c r="B28" s="44" t="s">
        <v>232</v>
      </c>
      <c r="C28" s="36" t="e">
        <f>SUM(C24:C26)</f>
        <v>#REF!</v>
      </c>
      <c r="D28" s="35"/>
      <c r="E28" s="35"/>
      <c r="F28" s="44" t="s">
        <v>233</v>
      </c>
      <c r="G28" s="36" t="e">
        <f>SUM(G24:G26)</f>
        <v>#REF!</v>
      </c>
      <c r="H28" s="19" t="e">
        <f>IF($G$45&lt;&gt;0,G28/$G$45,"")</f>
        <v>#REF!</v>
      </c>
      <c r="J28" s="38"/>
      <c r="K28" s="39" t="e">
        <f>SUM(K24:K27)</f>
        <v>#REF!</v>
      </c>
      <c r="L28" s="20" t="e">
        <f>IF('Sumário 2'!L11&lt;&gt;0,K28/'Sumário 2'!L11,"")</f>
        <v>#REF!</v>
      </c>
    </row>
    <row r="29" spans="1:12" ht="6" customHeight="1" x14ac:dyDescent="0.3">
      <c r="A29" s="45"/>
      <c r="B29" s="38"/>
      <c r="C29" s="38"/>
      <c r="D29" s="38"/>
      <c r="E29" s="38"/>
      <c r="F29" s="38"/>
      <c r="G29" s="38"/>
      <c r="H29" s="38"/>
      <c r="I29" s="38"/>
      <c r="J29" s="38"/>
      <c r="K29" s="38"/>
      <c r="L29" s="46"/>
    </row>
    <row r="30" spans="1:12" ht="6" customHeight="1" x14ac:dyDescent="0.3">
      <c r="A30" s="31"/>
      <c r="B30" s="32"/>
      <c r="C30" s="35"/>
      <c r="D30" s="32"/>
      <c r="E30" s="32"/>
      <c r="F30" s="32"/>
      <c r="G30" s="35"/>
      <c r="H30" s="32"/>
      <c r="I30" s="32"/>
      <c r="J30" s="32"/>
      <c r="K30" s="32"/>
      <c r="L30" s="33"/>
    </row>
    <row r="31" spans="1:12" ht="13.8" x14ac:dyDescent="0.3">
      <c r="A31" s="41"/>
      <c r="B31" s="35" t="s">
        <v>41</v>
      </c>
      <c r="C31" s="36" t="e">
        <f>COUNTIF(Funções!#REF!,"ALIL")</f>
        <v>#REF!</v>
      </c>
      <c r="D31" s="35"/>
      <c r="E31" s="35" t="s">
        <v>226</v>
      </c>
      <c r="F31" s="35" t="s">
        <v>235</v>
      </c>
      <c r="G31" s="36" t="e">
        <f>C31*7</f>
        <v>#REF!</v>
      </c>
      <c r="H31" s="35"/>
      <c r="I31" s="35"/>
      <c r="J31" s="38" t="str">
        <f>Deflatores!$G$4&amp;"="</f>
        <v>I=</v>
      </c>
      <c r="K31" s="39" t="e">
        <f>SUMIF(Funções!#REF!,"ALI"&amp;Deflatores!$G$4,Funções!#REF!)</f>
        <v>#REF!</v>
      </c>
      <c r="L31" s="40"/>
    </row>
    <row r="32" spans="1:12" ht="13.8" x14ac:dyDescent="0.3">
      <c r="A32" s="41"/>
      <c r="B32" s="35"/>
      <c r="C32" s="36" t="e">
        <f>COUNTIF(Funções!#REF!,"ALIA")</f>
        <v>#REF!</v>
      </c>
      <c r="D32" s="35"/>
      <c r="E32" s="35" t="s">
        <v>228</v>
      </c>
      <c r="F32" s="35" t="s">
        <v>236</v>
      </c>
      <c r="G32" s="36" t="e">
        <f>C32*10</f>
        <v>#REF!</v>
      </c>
      <c r="H32" s="35"/>
      <c r="I32" s="35"/>
      <c r="J32" s="38" t="str">
        <f>Deflatores!$G$5&amp;"="</f>
        <v>A=</v>
      </c>
      <c r="K32" s="39" t="e">
        <f>SUMIF(Funções!#REF!,"ALI"&amp;Deflatores!$G$5,Funções!#REF!)</f>
        <v>#REF!</v>
      </c>
      <c r="L32" s="40"/>
    </row>
    <row r="33" spans="1:12" ht="13.8" x14ac:dyDescent="0.3">
      <c r="A33" s="41"/>
      <c r="B33" s="35"/>
      <c r="C33" s="36" t="e">
        <f>COUNTIF(Funções!#REF!,"ALIH")</f>
        <v>#REF!</v>
      </c>
      <c r="D33" s="35"/>
      <c r="E33" s="35" t="s">
        <v>230</v>
      </c>
      <c r="F33" s="35" t="s">
        <v>237</v>
      </c>
      <c r="G33" s="36" t="e">
        <f>C33*15</f>
        <v>#REF!</v>
      </c>
      <c r="H33" s="35"/>
      <c r="I33" s="35"/>
      <c r="J33" s="38" t="str">
        <f>Deflatores!$G$6&amp;"="</f>
        <v>E=</v>
      </c>
      <c r="K33" s="39" t="e">
        <f>SUMIF(Funções!#REF!,"ALI"&amp;Deflatores!$G$6,Funções!#REF!)</f>
        <v>#REF!</v>
      </c>
      <c r="L33" s="42"/>
    </row>
    <row r="34" spans="1:12" ht="13.8" x14ac:dyDescent="0.3">
      <c r="A34" s="41"/>
      <c r="B34" s="35"/>
      <c r="C34" s="35"/>
      <c r="D34" s="35"/>
      <c r="E34" s="35"/>
      <c r="F34" s="35"/>
      <c r="G34" s="35"/>
      <c r="H34" s="35"/>
      <c r="I34" s="35"/>
      <c r="J34" s="35"/>
      <c r="K34" s="43"/>
      <c r="L34" s="40"/>
    </row>
    <row r="35" spans="1:12" ht="13.8" x14ac:dyDescent="0.3">
      <c r="A35" s="41"/>
      <c r="B35" s="44" t="s">
        <v>232</v>
      </c>
      <c r="C35" s="36" t="e">
        <f>SUM(C31:C33)</f>
        <v>#REF!</v>
      </c>
      <c r="D35" s="35"/>
      <c r="E35" s="35"/>
      <c r="F35" s="44" t="s">
        <v>233</v>
      </c>
      <c r="G35" s="36" t="e">
        <f>SUM(G31:G33)</f>
        <v>#REF!</v>
      </c>
      <c r="H35" s="19" t="e">
        <f>IF($G$45&lt;&gt;0,G35/$G$45,"")</f>
        <v>#REF!</v>
      </c>
      <c r="J35" s="38"/>
      <c r="K35" s="39" t="e">
        <f>SUM(K31:K34)</f>
        <v>#REF!</v>
      </c>
      <c r="L35" s="20" t="e">
        <f>IF('Sumário 2'!L11&lt;&gt;0,K35/'Sumário 2'!L11,"")</f>
        <v>#REF!</v>
      </c>
    </row>
    <row r="36" spans="1:12" ht="6" customHeight="1" x14ac:dyDescent="0.3">
      <c r="A36" s="45"/>
      <c r="B36" s="38"/>
      <c r="C36" s="38"/>
      <c r="D36" s="38"/>
      <c r="E36" s="38"/>
      <c r="F36" s="38"/>
      <c r="G36" s="38"/>
      <c r="H36" s="38"/>
      <c r="I36" s="38"/>
      <c r="J36" s="38"/>
      <c r="K36" s="38"/>
      <c r="L36" s="46"/>
    </row>
    <row r="37" spans="1:12" ht="6" customHeight="1" x14ac:dyDescent="0.3">
      <c r="A37" s="31"/>
      <c r="B37" s="32"/>
      <c r="C37" s="35"/>
      <c r="D37" s="32"/>
      <c r="E37" s="32"/>
      <c r="F37" s="32"/>
      <c r="G37" s="35"/>
      <c r="H37" s="32"/>
      <c r="I37" s="32"/>
      <c r="J37" s="32"/>
      <c r="K37" s="32"/>
      <c r="L37" s="33"/>
    </row>
    <row r="38" spans="1:12" ht="13.8" x14ac:dyDescent="0.3">
      <c r="A38" s="41"/>
      <c r="B38" s="35" t="s">
        <v>53</v>
      </c>
      <c r="C38" s="36" t="e">
        <f>COUNTIF(Funções!#REF!,"AIEL")</f>
        <v>#REF!</v>
      </c>
      <c r="D38" s="35"/>
      <c r="E38" s="35" t="s">
        <v>226</v>
      </c>
      <c r="F38" s="35" t="s">
        <v>234</v>
      </c>
      <c r="G38" s="36" t="e">
        <f>C38*5</f>
        <v>#REF!</v>
      </c>
      <c r="H38" s="35"/>
      <c r="I38" s="35"/>
      <c r="J38" s="38" t="str">
        <f>Deflatores!$G$4&amp;"="</f>
        <v>I=</v>
      </c>
      <c r="K38" s="39" t="e">
        <f>SUMIF(Funções!#REF!,"AIE"&amp;Deflatores!$G$4,Funções!#REF!)</f>
        <v>#REF!</v>
      </c>
      <c r="L38" s="40"/>
    </row>
    <row r="39" spans="1:12" ht="13.8" x14ac:dyDescent="0.3">
      <c r="A39" s="41"/>
      <c r="B39" s="35"/>
      <c r="C39" s="36" t="e">
        <f>COUNTIF(Funções!#REF!,"AIEA")</f>
        <v>#REF!</v>
      </c>
      <c r="D39" s="35"/>
      <c r="E39" s="35" t="s">
        <v>228</v>
      </c>
      <c r="F39" s="35" t="s">
        <v>235</v>
      </c>
      <c r="G39" s="36" t="e">
        <f>C39*7</f>
        <v>#REF!</v>
      </c>
      <c r="H39" s="35"/>
      <c r="I39" s="35"/>
      <c r="J39" s="38" t="str">
        <f>Deflatores!$G$5&amp;"="</f>
        <v>A=</v>
      </c>
      <c r="K39" s="39" t="e">
        <f>SUMIF(Funções!#REF!,"AIE"&amp;Deflatores!$G$5,Funções!#REF!)</f>
        <v>#REF!</v>
      </c>
      <c r="L39" s="40"/>
    </row>
    <row r="40" spans="1:12" ht="13.8" x14ac:dyDescent="0.3">
      <c r="A40" s="41"/>
      <c r="B40" s="35"/>
      <c r="C40" s="36" t="e">
        <f>COUNTIF(Funções!#REF!,"AIEH")</f>
        <v>#REF!</v>
      </c>
      <c r="D40" s="35"/>
      <c r="E40" s="35" t="s">
        <v>230</v>
      </c>
      <c r="F40" s="35" t="s">
        <v>236</v>
      </c>
      <c r="G40" s="36" t="e">
        <f>C40*10</f>
        <v>#REF!</v>
      </c>
      <c r="H40" s="35"/>
      <c r="I40" s="35"/>
      <c r="J40" s="38" t="str">
        <f>Deflatores!$G$6&amp;"="</f>
        <v>E=</v>
      </c>
      <c r="K40" s="39" t="e">
        <f>SUMIF(Funções!#REF!,"AIE"&amp;Deflatores!$G$6,Funções!#REF!)</f>
        <v>#REF!</v>
      </c>
      <c r="L40" s="42"/>
    </row>
    <row r="41" spans="1:12" ht="13.8" x14ac:dyDescent="0.3">
      <c r="A41" s="41"/>
      <c r="B41" s="35"/>
      <c r="C41" s="35"/>
      <c r="D41" s="35"/>
      <c r="E41" s="35"/>
      <c r="F41" s="35"/>
      <c r="G41" s="35"/>
      <c r="H41" s="35"/>
      <c r="I41" s="35"/>
      <c r="J41" s="35"/>
      <c r="K41" s="43"/>
      <c r="L41" s="40"/>
    </row>
    <row r="42" spans="1:12" ht="13.8" x14ac:dyDescent="0.3">
      <c r="A42" s="41"/>
      <c r="B42" s="44" t="s">
        <v>232</v>
      </c>
      <c r="C42" s="36" t="e">
        <f>SUM(C38:C40)</f>
        <v>#REF!</v>
      </c>
      <c r="D42" s="35"/>
      <c r="E42" s="35"/>
      <c r="F42" s="44" t="s">
        <v>233</v>
      </c>
      <c r="G42" s="36" t="e">
        <f>SUM(G38:G40)</f>
        <v>#REF!</v>
      </c>
      <c r="H42" s="19" t="e">
        <f>IF($G$45&lt;&gt;0,G42/$G$45,"")</f>
        <v>#REF!</v>
      </c>
      <c r="J42" s="38"/>
      <c r="K42" s="39" t="e">
        <f>SUM(K38:K41)</f>
        <v>#REF!</v>
      </c>
      <c r="L42" s="20" t="e">
        <f>IF('Sumário 2'!L11&lt;&gt;0,K42/'Sumário 2'!L11,"")</f>
        <v>#REF!</v>
      </c>
    </row>
    <row r="43" spans="1:12" ht="6" customHeight="1" x14ac:dyDescent="0.3">
      <c r="A43" s="45"/>
      <c r="B43" s="38"/>
      <c r="C43" s="38"/>
      <c r="D43" s="38"/>
      <c r="E43" s="38"/>
      <c r="F43" s="38"/>
      <c r="G43" s="38"/>
      <c r="H43" s="38"/>
      <c r="I43" s="38"/>
      <c r="J43" s="38"/>
      <c r="K43" s="38"/>
      <c r="L43" s="46"/>
    </row>
    <row r="44" spans="1:12" ht="6" customHeight="1" x14ac:dyDescent="0.3">
      <c r="A44" s="41"/>
      <c r="B44" s="35"/>
      <c r="C44" s="35"/>
      <c r="D44" s="35"/>
      <c r="E44" s="35"/>
      <c r="F44" s="35"/>
      <c r="G44" s="35"/>
      <c r="H44" s="35"/>
      <c r="I44" s="35"/>
      <c r="J44" s="35"/>
      <c r="K44" s="35"/>
      <c r="L44" s="40"/>
    </row>
    <row r="45" spans="1:12" ht="13.8" x14ac:dyDescent="0.3">
      <c r="A45" s="41"/>
      <c r="B45" s="164" t="s">
        <v>238</v>
      </c>
      <c r="C45" s="164"/>
      <c r="D45" s="164"/>
      <c r="E45" s="164"/>
      <c r="F45" s="164"/>
      <c r="G45" s="36" t="e">
        <f>SUM(G14+G21+G28+G35+G42)</f>
        <v>#REF!</v>
      </c>
      <c r="H45" s="35"/>
      <c r="I45" s="35"/>
      <c r="J45" s="35"/>
      <c r="K45" s="35"/>
      <c r="L45" s="40"/>
    </row>
    <row r="46" spans="1:12" ht="13.8" x14ac:dyDescent="0.3">
      <c r="A46" s="41"/>
      <c r="B46" s="164" t="s">
        <v>239</v>
      </c>
      <c r="C46" s="164"/>
      <c r="D46" s="164"/>
      <c r="E46" s="164"/>
      <c r="F46" s="164"/>
      <c r="G46" s="36" t="e">
        <f>(C10+C11+C12)*4+(C17+C18+C19)*5+(C24+C25+C26)*4+(C31+C32+C33)*7+(C38+C39+C40)*5</f>
        <v>#REF!</v>
      </c>
      <c r="H46" s="35"/>
      <c r="I46" s="35"/>
      <c r="J46" s="35"/>
      <c r="K46" s="35"/>
      <c r="L46" s="40"/>
    </row>
    <row r="47" spans="1:12" ht="13.8" x14ac:dyDescent="0.3">
      <c r="A47" s="41"/>
      <c r="B47" s="164" t="s">
        <v>240</v>
      </c>
      <c r="C47" s="164"/>
      <c r="D47" s="164"/>
      <c r="E47" s="164"/>
      <c r="F47" s="164"/>
      <c r="G47" s="36" t="e">
        <f>(C31+C32+C33)*35+(C38+C39+C40)*15</f>
        <v>#REF!</v>
      </c>
      <c r="H47" s="35"/>
      <c r="I47" s="35"/>
      <c r="J47" s="35"/>
      <c r="K47" s="35"/>
      <c r="L47" s="40"/>
    </row>
    <row r="48" spans="1:12" ht="13.8" x14ac:dyDescent="0.3">
      <c r="A48" s="41"/>
      <c r="B48" s="35"/>
      <c r="C48" s="35"/>
      <c r="D48" s="35"/>
      <c r="E48" s="35"/>
      <c r="F48" s="35"/>
      <c r="G48" s="35"/>
      <c r="H48" s="35"/>
      <c r="I48" s="35"/>
      <c r="J48" s="35"/>
      <c r="K48" s="35"/>
      <c r="L48" s="40"/>
    </row>
    <row r="49" spans="1:12" ht="13.8" x14ac:dyDescent="0.3">
      <c r="A49" s="41"/>
      <c r="B49" s="35"/>
      <c r="C49" s="35"/>
      <c r="D49" s="35"/>
      <c r="E49" s="35"/>
      <c r="F49" s="35"/>
      <c r="G49" s="35"/>
      <c r="H49" s="35"/>
      <c r="I49" s="35"/>
      <c r="J49" s="35"/>
      <c r="K49" s="35"/>
      <c r="L49" s="40"/>
    </row>
    <row r="50" spans="1:12" ht="13.8" x14ac:dyDescent="0.3">
      <c r="A50" s="41"/>
      <c r="B50" s="35"/>
      <c r="C50" s="35"/>
      <c r="D50" s="35"/>
      <c r="E50" s="35"/>
      <c r="F50" s="35"/>
      <c r="G50" s="35"/>
      <c r="H50" s="35"/>
      <c r="I50" s="35"/>
      <c r="J50" s="35"/>
      <c r="K50" s="35"/>
      <c r="L50" s="40"/>
    </row>
    <row r="51" spans="1:12" ht="13.8" x14ac:dyDescent="0.3">
      <c r="A51" s="41"/>
      <c r="B51" s="35"/>
      <c r="C51" s="35"/>
      <c r="D51" s="35"/>
      <c r="E51" s="35"/>
      <c r="F51" s="35"/>
      <c r="G51" s="35"/>
      <c r="H51" s="35"/>
      <c r="I51" s="35"/>
      <c r="J51" s="35"/>
      <c r="K51" s="35"/>
      <c r="L51" s="40"/>
    </row>
    <row r="52" spans="1:12" ht="13.8" x14ac:dyDescent="0.3">
      <c r="A52" s="48"/>
      <c r="B52" s="49"/>
      <c r="C52" s="49"/>
      <c r="D52" s="49"/>
      <c r="E52" s="49"/>
      <c r="F52" s="49"/>
      <c r="G52" s="49"/>
      <c r="H52" s="49"/>
      <c r="I52" s="49"/>
      <c r="J52" s="49"/>
      <c r="K52" s="49"/>
      <c r="L52" s="50"/>
    </row>
  </sheetData>
  <sheetProtection selectLockedCells="1" selectUnlockedCells="1"/>
  <mergeCells count="16">
    <mergeCell ref="B45:F45"/>
    <mergeCell ref="B46:F46"/>
    <mergeCell ref="B47:F47"/>
    <mergeCell ref="A7:B8"/>
    <mergeCell ref="C7:F8"/>
    <mergeCell ref="G7:G8"/>
    <mergeCell ref="H7:H8"/>
    <mergeCell ref="J7:K8"/>
    <mergeCell ref="L7:L8"/>
    <mergeCell ref="A1:L3"/>
    <mergeCell ref="A4:E4"/>
    <mergeCell ref="F4:L4"/>
    <mergeCell ref="A5:E5"/>
    <mergeCell ref="F5:L5"/>
    <mergeCell ref="A6:E6"/>
    <mergeCell ref="F6:L6"/>
  </mergeCells>
  <pageMargins left="0.51180555555555551" right="0.51180555555555551" top="0.78749999999999998" bottom="0.78749999999999998" header="0.51180555555555551" footer="0.31527777777777777"/>
  <pageSetup paperSize="9" firstPageNumber="0" orientation="portrait" horizontalDpi="300" verticalDpi="300" r:id="rId1"/>
  <headerFooter alignWithMargins="0">
    <oddFooter>&amp;CPágina &amp;P de &amp;N</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5"/>
  <dimension ref="A1:M70"/>
  <sheetViews>
    <sheetView showGridLines="0" view="pageBreakPreview" zoomScaleSheetLayoutView="100" workbookViewId="0">
      <pane ySplit="6" topLeftCell="A9" activePane="bottomLeft" state="frozen"/>
      <selection activeCell="B11" sqref="B11"/>
      <selection pane="bottomLeft" activeCell="L14" sqref="L14"/>
    </sheetView>
  </sheetViews>
  <sheetFormatPr defaultColWidth="11.5546875" defaultRowHeight="13.2" x14ac:dyDescent="0.25"/>
  <cols>
    <col min="1" max="1" width="3.33203125" customWidth="1"/>
    <col min="2" max="2" width="32.5546875" customWidth="1"/>
    <col min="3" max="3" width="36.44140625" customWidth="1"/>
    <col min="4" max="4" width="7" customWidth="1"/>
    <col min="5" max="5" width="9.6640625" customWidth="1"/>
    <col min="6" max="6" width="9.44140625" customWidth="1"/>
    <col min="7" max="8" width="12.44140625" customWidth="1"/>
    <col min="9" max="9" width="12.5546875" customWidth="1"/>
    <col min="10" max="10" width="7.5546875" customWidth="1"/>
    <col min="11" max="11" width="2.33203125" customWidth="1"/>
    <col min="12" max="12" width="13.5546875" customWidth="1"/>
    <col min="13" max="13" width="1.6640625" customWidth="1"/>
  </cols>
  <sheetData>
    <row r="1" spans="1:13" x14ac:dyDescent="0.25">
      <c r="A1" s="124" t="s">
        <v>241</v>
      </c>
      <c r="B1" s="124"/>
      <c r="C1" s="124"/>
      <c r="D1" s="124"/>
      <c r="E1" s="124"/>
      <c r="F1" s="124"/>
      <c r="G1" s="124"/>
      <c r="H1" s="124"/>
      <c r="I1" s="124"/>
      <c r="J1" s="124"/>
      <c r="K1" s="124"/>
      <c r="L1" s="124"/>
      <c r="M1" s="124"/>
    </row>
    <row r="2" spans="1:13" x14ac:dyDescent="0.25">
      <c r="A2" s="124"/>
      <c r="B2" s="124"/>
      <c r="C2" s="124"/>
      <c r="D2" s="124"/>
      <c r="E2" s="124"/>
      <c r="F2" s="124"/>
      <c r="G2" s="124"/>
      <c r="H2" s="124"/>
      <c r="I2" s="124"/>
      <c r="J2" s="124"/>
      <c r="K2" s="124"/>
      <c r="L2" s="124"/>
      <c r="M2" s="124"/>
    </row>
    <row r="3" spans="1:13" x14ac:dyDescent="0.25">
      <c r="A3" s="124"/>
      <c r="B3" s="124"/>
      <c r="C3" s="124"/>
      <c r="D3" s="124"/>
      <c r="E3" s="124"/>
      <c r="F3" s="124"/>
      <c r="G3" s="124"/>
      <c r="H3" s="124"/>
      <c r="I3" s="124"/>
      <c r="J3" s="124"/>
      <c r="K3" s="124"/>
      <c r="L3" s="124"/>
      <c r="M3" s="124"/>
    </row>
    <row r="4" spans="1:13" x14ac:dyDescent="0.25">
      <c r="A4" s="163" t="str">
        <f>Contagem!A5&amp;" : "&amp;Contagem!F5</f>
        <v xml:space="preserve">Aplicação : </v>
      </c>
      <c r="B4" s="163"/>
      <c r="C4" s="163"/>
      <c r="D4" s="163"/>
      <c r="E4" s="163"/>
      <c r="F4" s="138" t="str">
        <f>Contagem!A8&amp;" : "&amp;Contagem!F8</f>
        <v>Projeto : SEI</v>
      </c>
      <c r="G4" s="138"/>
      <c r="H4" s="138"/>
      <c r="I4" s="138"/>
      <c r="J4" s="138"/>
      <c r="K4" s="138"/>
      <c r="L4" s="138"/>
      <c r="M4" s="138"/>
    </row>
    <row r="5" spans="1:13" x14ac:dyDescent="0.25">
      <c r="A5" s="167" t="str">
        <f>Contagem!A9&amp;" : "&amp;Contagem!F9</f>
        <v>Responsável : Ana Karyna da Silva Teixeira</v>
      </c>
      <c r="B5" s="167"/>
      <c r="C5" s="167"/>
      <c r="D5" s="167"/>
      <c r="E5" s="167"/>
      <c r="F5" s="138" t="str">
        <f>Contagem!A10&amp;" : "&amp;Contagem!F10</f>
        <v>Revisor : Luana Alves de Araújo Passos Aguiar</v>
      </c>
      <c r="G5" s="138"/>
      <c r="H5" s="138"/>
      <c r="I5" s="138"/>
      <c r="J5" s="138"/>
      <c r="K5" s="138"/>
      <c r="L5" s="138"/>
      <c r="M5" s="138"/>
    </row>
    <row r="6" spans="1:13" x14ac:dyDescent="0.25">
      <c r="A6" s="167" t="str">
        <f>Contagem!A4&amp;" : "&amp;Contagem!F4</f>
        <v>Empresa : Secretaria de Estado de Planejamento e Gestão de Mato Grosso</v>
      </c>
      <c r="B6" s="167"/>
      <c r="C6" s="167"/>
      <c r="D6" s="167"/>
      <c r="E6" s="167"/>
      <c r="F6" s="138" t="str">
        <f>"Tipo de Contagem : "&amp;Contagem!F6</f>
        <v>Tipo de Contagem : Projeto de Desenvolvimento</v>
      </c>
      <c r="G6" s="138"/>
      <c r="H6" s="138"/>
      <c r="I6" s="138"/>
      <c r="J6" s="138"/>
      <c r="K6" s="138"/>
      <c r="L6" s="138"/>
      <c r="M6" s="138"/>
    </row>
    <row r="7" spans="1:13" x14ac:dyDescent="0.25">
      <c r="A7" s="65"/>
      <c r="M7" s="66"/>
    </row>
    <row r="8" spans="1:13" ht="13.8" x14ac:dyDescent="0.3">
      <c r="A8" s="65"/>
      <c r="B8" s="168"/>
      <c r="C8" s="168"/>
      <c r="D8" s="168"/>
      <c r="E8" s="168"/>
      <c r="F8" s="168"/>
      <c r="G8" s="168"/>
      <c r="H8" s="168"/>
      <c r="I8" s="168"/>
      <c r="M8" s="66"/>
    </row>
    <row r="9" spans="1:13" ht="13.8" x14ac:dyDescent="0.3">
      <c r="A9" s="65"/>
      <c r="B9" s="169" t="s">
        <v>242</v>
      </c>
      <c r="C9" s="169"/>
      <c r="D9" s="169"/>
      <c r="E9" s="21" t="s">
        <v>212</v>
      </c>
      <c r="F9" s="21" t="s">
        <v>3</v>
      </c>
      <c r="G9" s="21" t="s">
        <v>243</v>
      </c>
      <c r="H9" s="21" t="s">
        <v>244</v>
      </c>
      <c r="I9" s="21" t="s">
        <v>8</v>
      </c>
      <c r="J9" s="21" t="s">
        <v>245</v>
      </c>
      <c r="M9" s="66"/>
    </row>
    <row r="10" spans="1:13" ht="13.5" customHeight="1" x14ac:dyDescent="0.3">
      <c r="A10" s="65"/>
      <c r="B10" s="122" t="str">
        <f>""&amp;Deflatores!B4</f>
        <v>Inclusão</v>
      </c>
      <c r="C10" s="122"/>
      <c r="D10" s="10" t="str">
        <f>""&amp;Deflatores!G4</f>
        <v>I</v>
      </c>
      <c r="E10" s="87" t="e">
        <f>IF(D10="","",COUNTIF(Funções!#REF!,D10))</f>
        <v>#REF!</v>
      </c>
      <c r="F10" s="88" t="e">
        <f>SUMIF(Funções!#REF!,Deflatores!G4,Funções!#REF!)</f>
        <v>#REF!</v>
      </c>
      <c r="G10" s="89">
        <f>IF(ISBLANK(Deflatores!H4),"",Deflatores!H4)</f>
        <v>1</v>
      </c>
      <c r="H10" s="88" t="str">
        <f>IF(ISBLANK(Deflatores!I4),"",Deflatores!I4)</f>
        <v/>
      </c>
      <c r="I10" s="90" t="e">
        <f>IF(F10=0,Deflatores!K4,F10*G10)</f>
        <v>#REF!</v>
      </c>
      <c r="J10" s="91" t="e">
        <f t="shared" ref="J10:J44" si="0">IF($L$11&lt;&gt;0,I10/$L$11,"")</f>
        <v>#REF!</v>
      </c>
      <c r="L10" s="26" t="s">
        <v>8</v>
      </c>
      <c r="M10" s="40"/>
    </row>
    <row r="11" spans="1:13" ht="13.5" customHeight="1" x14ac:dyDescent="0.3">
      <c r="A11" s="65"/>
      <c r="B11" s="122" t="str">
        <f>""&amp;Deflatores!B5</f>
        <v>Alteração (sem conhecimento do Fator de Impacto)</v>
      </c>
      <c r="C11" s="122"/>
      <c r="D11" s="10" t="str">
        <f>""&amp;Deflatores!G5</f>
        <v>A</v>
      </c>
      <c r="E11" s="87" t="e">
        <f>IF(D11="","",COUNTIF(Funções!#REF!,D11))</f>
        <v>#REF!</v>
      </c>
      <c r="F11" s="88" t="e">
        <f>SUMIF(Funções!#REF!,Deflatores!G5,Funções!#REF!)</f>
        <v>#REF!</v>
      </c>
      <c r="G11" s="89">
        <f>IF(ISBLANK(Deflatores!H5),"",Deflatores!H5)</f>
        <v>0.5</v>
      </c>
      <c r="H11" s="88" t="str">
        <f>IF(ISBLANK(Deflatores!I5),"",Deflatores!I5)</f>
        <v/>
      </c>
      <c r="I11" s="90" t="e">
        <f>IF(F11=0,Deflatores!K5,F11*G11)</f>
        <v>#REF!</v>
      </c>
      <c r="J11" s="91" t="e">
        <f t="shared" si="0"/>
        <v>#REF!</v>
      </c>
      <c r="K11" s="77"/>
      <c r="L11" s="27">
        <f>Contagem!Q6</f>
        <v>713.19999999999993</v>
      </c>
      <c r="M11" s="40"/>
    </row>
    <row r="12" spans="1:13" ht="13.5" customHeight="1" x14ac:dyDescent="0.3">
      <c r="A12" s="65"/>
      <c r="B12" s="122" t="str">
        <f>""&amp;Deflatores!B6</f>
        <v>Exclusão</v>
      </c>
      <c r="C12" s="122"/>
      <c r="D12" s="10" t="str">
        <f>""&amp;Deflatores!G6</f>
        <v>E</v>
      </c>
      <c r="E12" s="87" t="e">
        <f>IF(D12="","",COUNTIF(Funções!#REF!,D12))</f>
        <v>#REF!</v>
      </c>
      <c r="F12" s="88" t="e">
        <f>SUMIF(Funções!#REF!,Deflatores!G6,Funções!#REF!)</f>
        <v>#REF!</v>
      </c>
      <c r="G12" s="89">
        <f>IF(ISBLANK(Deflatores!H6),"",Deflatores!H6)</f>
        <v>0.4</v>
      </c>
      <c r="H12" s="88" t="str">
        <f>IF(ISBLANK(Deflatores!I6),"",Deflatores!I6)</f>
        <v/>
      </c>
      <c r="I12" s="90" t="e">
        <f>IF(F12=0,Deflatores!K6,F12*G12)</f>
        <v>#REF!</v>
      </c>
      <c r="J12" s="91" t="e">
        <f t="shared" si="0"/>
        <v>#REF!</v>
      </c>
      <c r="K12" s="77"/>
      <c r="L12" s="78"/>
      <c r="M12" s="40"/>
    </row>
    <row r="13" spans="1:13" ht="13.5" customHeight="1" x14ac:dyDescent="0.3">
      <c r="A13" s="65"/>
      <c r="B13" s="122" t="str">
        <f>""&amp;Deflatores!B7</f>
        <v>Alteração (50%) de função desenvolvida ou já alterada pela empresa atual</v>
      </c>
      <c r="C13" s="122"/>
      <c r="D13" s="10" t="str">
        <f>""&amp;Deflatores!G7</f>
        <v>A50</v>
      </c>
      <c r="E13" s="87" t="e">
        <f>IF(D13="","",COUNTIF(Funções!#REF!,D13))</f>
        <v>#REF!</v>
      </c>
      <c r="F13" s="88" t="e">
        <f>SUMIF(Funções!#REF!,Deflatores!G7,Funções!#REF!)</f>
        <v>#REF!</v>
      </c>
      <c r="G13" s="89">
        <f>IF(ISBLANK(Deflatores!H7),"",Deflatores!H7)</f>
        <v>0.5</v>
      </c>
      <c r="H13" s="88" t="str">
        <f>IF(ISBLANK(Deflatores!I7),"",Deflatores!I7)</f>
        <v/>
      </c>
      <c r="I13" s="90" t="e">
        <f>Deflatores!K7</f>
        <v>#REF!</v>
      </c>
      <c r="J13" s="91" t="e">
        <f t="shared" si="0"/>
        <v>#REF!</v>
      </c>
      <c r="K13" s="77"/>
      <c r="L13" s="26" t="s">
        <v>246</v>
      </c>
      <c r="M13" s="40"/>
    </row>
    <row r="14" spans="1:13" ht="13.5" customHeight="1" x14ac:dyDescent="0.3">
      <c r="A14" s="65"/>
      <c r="B14" s="122" t="str">
        <f>""&amp;Deflatores!B8</f>
        <v>Alteração (75%) de função não desenv. e ainda não alterada pela empresa atual</v>
      </c>
      <c r="C14" s="122"/>
      <c r="D14" s="10" t="str">
        <f>""&amp;Deflatores!G8</f>
        <v>A75</v>
      </c>
      <c r="E14" s="87" t="e">
        <f>IF(D14="","",COUNTIF(Funções!#REF!,D14))</f>
        <v>#REF!</v>
      </c>
      <c r="F14" s="88" t="e">
        <f>SUMIF(Funções!#REF!,Deflatores!G8,Funções!#REF!)</f>
        <v>#REF!</v>
      </c>
      <c r="G14" s="89">
        <f>IF(ISBLANK(Deflatores!H8),"",Deflatores!H8)</f>
        <v>0.75</v>
      </c>
      <c r="H14" s="88" t="str">
        <f>IF(ISBLANK(Deflatores!I8),"",Deflatores!I8)</f>
        <v/>
      </c>
      <c r="I14" s="90" t="e">
        <f>Deflatores!K8</f>
        <v>#REF!</v>
      </c>
      <c r="J14" s="91" t="e">
        <f t="shared" si="0"/>
        <v>#REF!</v>
      </c>
      <c r="L14" s="27">
        <f>Contagem!Q4</f>
        <v>724</v>
      </c>
      <c r="M14" s="40"/>
    </row>
    <row r="15" spans="1:13" ht="13.5" customHeight="1" x14ac:dyDescent="0.25">
      <c r="A15" s="65"/>
      <c r="B15" s="122" t="str">
        <f>""&amp;Deflatores!B9</f>
        <v>Alteração (75%+15%): o mesmo acima + redocumentar a função</v>
      </c>
      <c r="C15" s="122"/>
      <c r="D15" s="10" t="str">
        <f>""&amp;Deflatores!G9</f>
        <v>A90</v>
      </c>
      <c r="E15" s="87" t="e">
        <f>IF(D15="","",COUNTIF(Funções!#REF!,D15))</f>
        <v>#REF!</v>
      </c>
      <c r="F15" s="88" t="e">
        <f>SUMIF(Funções!#REF!,Deflatores!G9,Funções!#REF!)</f>
        <v>#REF!</v>
      </c>
      <c r="G15" s="89">
        <f>IF(ISBLANK(Deflatores!H9),"",Deflatores!H9)</f>
        <v>0.9</v>
      </c>
      <c r="H15" s="88" t="str">
        <f>IF(ISBLANK(Deflatores!I9),"",Deflatores!I9)</f>
        <v/>
      </c>
      <c r="I15" s="90" t="e">
        <f>Deflatores!K9</f>
        <v>#REF!</v>
      </c>
      <c r="J15" s="91" t="e">
        <f t="shared" si="0"/>
        <v>#REF!</v>
      </c>
      <c r="M15" s="66"/>
    </row>
    <row r="16" spans="1:13" ht="13.5" customHeight="1" x14ac:dyDescent="0.25">
      <c r="A16" s="65"/>
      <c r="B16" s="122" t="str">
        <f>""&amp;Deflatores!B10</f>
        <v>Migração de Dados</v>
      </c>
      <c r="C16" s="122"/>
      <c r="D16" s="10" t="str">
        <f>""&amp;Deflatores!G10</f>
        <v>PMD</v>
      </c>
      <c r="E16" s="87" t="e">
        <f>IF(D16="","",COUNTIF(Funções!#REF!,D16))</f>
        <v>#REF!</v>
      </c>
      <c r="F16" s="88" t="e">
        <f>SUMIF(Funções!#REF!,Deflatores!G10,Funções!#REF!)</f>
        <v>#REF!</v>
      </c>
      <c r="G16" s="89">
        <f>IF(ISBLANK(Deflatores!H10),"",Deflatores!H10)</f>
        <v>1</v>
      </c>
      <c r="H16" s="88" t="str">
        <f>IF(ISBLANK(Deflatores!I10),"",Deflatores!I10)</f>
        <v/>
      </c>
      <c r="I16" s="90" t="e">
        <f>Deflatores!K10</f>
        <v>#REF!</v>
      </c>
      <c r="J16" s="91" t="e">
        <f t="shared" si="0"/>
        <v>#REF!</v>
      </c>
      <c r="M16" s="66"/>
    </row>
    <row r="17" spans="1:13" ht="13.5" customHeight="1" x14ac:dyDescent="0.25">
      <c r="A17" s="65"/>
      <c r="B17" s="122" t="str">
        <f>""&amp;Deflatores!B11</f>
        <v>Corretiva (sem conhecimento do Fator de Impacto)</v>
      </c>
      <c r="C17" s="122"/>
      <c r="D17" s="10" t="str">
        <f>""&amp;Deflatores!G11</f>
        <v>COR</v>
      </c>
      <c r="E17" s="87" t="e">
        <f>IF(D17="","",COUNTIF(Funções!#REF!,D17))</f>
        <v>#REF!</v>
      </c>
      <c r="F17" s="88" t="e">
        <f>SUMIF(Funções!#REF!,Deflatores!G11,Funções!#REF!)</f>
        <v>#REF!</v>
      </c>
      <c r="G17" s="89">
        <f>IF(ISBLANK(Deflatores!H11),"",Deflatores!H11)</f>
        <v>0.5</v>
      </c>
      <c r="H17" s="88" t="str">
        <f>IF(ISBLANK(Deflatores!I11),"",Deflatores!I11)</f>
        <v/>
      </c>
      <c r="I17" s="90" t="e">
        <f>Deflatores!K11</f>
        <v>#REF!</v>
      </c>
      <c r="J17" s="91" t="e">
        <f>IF($L$11&lt;&gt;0,I17/$L$11,"")</f>
        <v>#REF!</v>
      </c>
      <c r="M17" s="66"/>
    </row>
    <row r="18" spans="1:13" ht="13.5" customHeight="1" x14ac:dyDescent="0.25">
      <c r="A18" s="65"/>
      <c r="B18" s="122" t="str">
        <f>""&amp;Deflatores!B12</f>
        <v>Corretiva (50%) - Fora da garantia (mesma empresa)</v>
      </c>
      <c r="C18" s="122"/>
      <c r="D18" s="10" t="str">
        <f>""&amp;Deflatores!G12</f>
        <v>COR50</v>
      </c>
      <c r="E18" s="87" t="e">
        <f>IF(D18="","",COUNTIF(Funções!#REF!,D18))</f>
        <v>#REF!</v>
      </c>
      <c r="F18" s="88" t="e">
        <f>SUMIF(Funções!#REF!,Deflatores!G12,Funções!#REF!)</f>
        <v>#REF!</v>
      </c>
      <c r="G18" s="89">
        <f>IF(ISBLANK(Deflatores!H12),"",Deflatores!H12)</f>
        <v>0.5</v>
      </c>
      <c r="H18" s="88" t="str">
        <f>IF(ISBLANK(Deflatores!I12),"",Deflatores!I12)</f>
        <v/>
      </c>
      <c r="I18" s="90" t="e">
        <f>Deflatores!K12</f>
        <v>#REF!</v>
      </c>
      <c r="J18" s="91" t="e">
        <f t="shared" si="0"/>
        <v>#REF!</v>
      </c>
      <c r="M18" s="66"/>
    </row>
    <row r="19" spans="1:13" ht="13.5" customHeight="1" x14ac:dyDescent="0.25">
      <c r="A19" s="65"/>
      <c r="B19" s="122" t="str">
        <f>""&amp;Deflatores!B13</f>
        <v>Corretiva (75%) - Fora da garantia (outra empresa)</v>
      </c>
      <c r="C19" s="122"/>
      <c r="D19" s="10" t="str">
        <f>""&amp;Deflatores!G13</f>
        <v>COR75</v>
      </c>
      <c r="E19" s="87" t="e">
        <f>IF(D19="","",COUNTIF(Funções!#REF!,D19))</f>
        <v>#REF!</v>
      </c>
      <c r="F19" s="88" t="e">
        <f>SUMIF(Funções!#REF!,Deflatores!G13,Funções!#REF!)</f>
        <v>#REF!</v>
      </c>
      <c r="G19" s="89">
        <f>IF(ISBLANK(Deflatores!H13),"",Deflatores!H13)</f>
        <v>0.75</v>
      </c>
      <c r="H19" s="88" t="str">
        <f>IF(ISBLANK(Deflatores!I13),"",Deflatores!I13)</f>
        <v/>
      </c>
      <c r="I19" s="90" t="e">
        <f>Deflatores!K13</f>
        <v>#REF!</v>
      </c>
      <c r="J19" s="91" t="e">
        <f t="shared" si="0"/>
        <v>#REF!</v>
      </c>
      <c r="M19" s="66"/>
    </row>
    <row r="20" spans="1:13" ht="13.5" customHeight="1" x14ac:dyDescent="0.25">
      <c r="A20" s="65"/>
      <c r="B20" s="122" t="str">
        <f>""&amp;Deflatores!B14</f>
        <v>Corretiva (75%+15%) - Fora da garantia (outra empresa) + Redocumentação</v>
      </c>
      <c r="C20" s="122"/>
      <c r="D20" s="10" t="str">
        <f>""&amp;Deflatores!G14</f>
        <v>COR90</v>
      </c>
      <c r="E20" s="87" t="e">
        <f>IF(D20="","",COUNTIF(Funções!#REF!,D20))</f>
        <v>#REF!</v>
      </c>
      <c r="F20" s="88" t="e">
        <f>SUMIF(Funções!#REF!,Deflatores!G14,Funções!#REF!)</f>
        <v>#REF!</v>
      </c>
      <c r="G20" s="89">
        <f>IF(ISBLANK(Deflatores!H14),"",Deflatores!H14)</f>
        <v>0.9</v>
      </c>
      <c r="H20" s="88" t="str">
        <f>IF(ISBLANK(Deflatores!I14),"",Deflatores!I14)</f>
        <v/>
      </c>
      <c r="I20" s="90" t="e">
        <f>Deflatores!K14</f>
        <v>#REF!</v>
      </c>
      <c r="J20" s="91" t="e">
        <f>IF($L$11&lt;&gt;0,I20/$L$11,"")</f>
        <v>#REF!</v>
      </c>
      <c r="M20" s="66"/>
    </row>
    <row r="21" spans="1:13" ht="13.5" customHeight="1" x14ac:dyDescent="0.25">
      <c r="A21" s="65"/>
      <c r="B21" s="122" t="str">
        <f>""&amp;Deflatores!B15</f>
        <v>Corretiva em Garantia</v>
      </c>
      <c r="C21" s="122"/>
      <c r="D21" s="10" t="str">
        <f>""&amp;Deflatores!G15</f>
        <v>GAR</v>
      </c>
      <c r="E21" s="87" t="e">
        <f>IF(D21="","",COUNTIF(Funções!#REF!,D21))</f>
        <v>#REF!</v>
      </c>
      <c r="F21" s="88" t="e">
        <f>SUMIF(Funções!#REF!,Deflatores!G15,Funções!#REF!)</f>
        <v>#REF!</v>
      </c>
      <c r="G21" s="89">
        <f>IF(ISBLANK(Deflatores!H15),"",Deflatores!H15)</f>
        <v>0</v>
      </c>
      <c r="H21" s="88" t="str">
        <f>IF(ISBLANK(Deflatores!I15),"",Deflatores!I15)</f>
        <v/>
      </c>
      <c r="I21" s="90" t="e">
        <f>Deflatores!K15</f>
        <v>#REF!</v>
      </c>
      <c r="J21" s="91" t="e">
        <f>IF($L$11&lt;&gt;0,I21/$L$11,"")</f>
        <v>#REF!</v>
      </c>
      <c r="M21" s="66"/>
    </row>
    <row r="22" spans="1:13" ht="13.5" customHeight="1" x14ac:dyDescent="0.25">
      <c r="A22" s="65"/>
      <c r="B22" s="122" t="str">
        <f>""&amp;Deflatores!B16</f>
        <v>Mudança de Plataforma - Linguagem de Programação</v>
      </c>
      <c r="C22" s="122"/>
      <c r="D22" s="10" t="str">
        <f>""&amp;Deflatores!G16</f>
        <v>MLP</v>
      </c>
      <c r="E22" s="87" t="e">
        <f>IF(D22="","",COUNTIF(Funções!#REF!,D22))</f>
        <v>#REF!</v>
      </c>
      <c r="F22" s="88" t="e">
        <f>SUMIF(Funções!#REF!,Deflatores!G16,Funções!#REF!)</f>
        <v>#REF!</v>
      </c>
      <c r="G22" s="89">
        <f>IF(ISBLANK(Deflatores!H16),"",Deflatores!H16)</f>
        <v>1</v>
      </c>
      <c r="H22" s="88" t="str">
        <f>IF(ISBLANK(Deflatores!I16),"",Deflatores!I16)</f>
        <v/>
      </c>
      <c r="I22" s="90" t="e">
        <f>Deflatores!K16</f>
        <v>#REF!</v>
      </c>
      <c r="J22" s="91" t="e">
        <f t="shared" si="0"/>
        <v>#REF!</v>
      </c>
      <c r="M22" s="66"/>
    </row>
    <row r="23" spans="1:13" ht="13.5" customHeight="1" x14ac:dyDescent="0.25">
      <c r="A23" s="65"/>
      <c r="B23" s="122" t="str">
        <f>""&amp;Deflatores!B17</f>
        <v>Mudança de Plataforma - Banco de Dados (outro paradigma)</v>
      </c>
      <c r="C23" s="122"/>
      <c r="D23" s="10" t="str">
        <f>""&amp;Deflatores!G17</f>
        <v>MBO</v>
      </c>
      <c r="E23" s="87" t="e">
        <f>IF(D23="","",COUNTIF(Funções!#REF!,D23))</f>
        <v>#REF!</v>
      </c>
      <c r="F23" s="88" t="e">
        <f>SUMIF(Funções!#REF!,Deflatores!G17,Funções!#REF!)</f>
        <v>#REF!</v>
      </c>
      <c r="G23" s="89">
        <f>IF(ISBLANK(Deflatores!H17),"",Deflatores!H17)</f>
        <v>1</v>
      </c>
      <c r="H23" s="88" t="str">
        <f>IF(ISBLANK(Deflatores!I17),"",Deflatores!I17)</f>
        <v/>
      </c>
      <c r="I23" s="90" t="e">
        <f>Deflatores!K17</f>
        <v>#REF!</v>
      </c>
      <c r="J23" s="91" t="e">
        <f t="shared" si="0"/>
        <v>#REF!</v>
      </c>
      <c r="M23" s="66"/>
    </row>
    <row r="24" spans="1:13" ht="13.5" customHeight="1" x14ac:dyDescent="0.25">
      <c r="A24" s="65"/>
      <c r="B24" s="122" t="str">
        <f>""&amp;Deflatores!B18</f>
        <v>Mudança de Plataforma - Banco de Dados (mesmo paradigma com alterações)</v>
      </c>
      <c r="C24" s="122"/>
      <c r="D24" s="10" t="str">
        <f>""&amp;Deflatores!G18</f>
        <v>MBM</v>
      </c>
      <c r="E24" s="87" t="e">
        <f>IF(D24="","",COUNTIF(Funções!#REF!,D24))</f>
        <v>#REF!</v>
      </c>
      <c r="F24" s="88" t="e">
        <f>SUMIF(Funções!#REF!,Deflatores!G18,Funções!#REF!)</f>
        <v>#REF!</v>
      </c>
      <c r="G24" s="89">
        <f>IF(ISBLANK(Deflatores!H18),"",Deflatores!H18)</f>
        <v>0.3</v>
      </c>
      <c r="H24" s="88" t="str">
        <f>IF(ISBLANK(Deflatores!I18),"",Deflatores!I18)</f>
        <v/>
      </c>
      <c r="I24" s="90" t="e">
        <f>Deflatores!K18</f>
        <v>#REF!</v>
      </c>
      <c r="J24" s="91" t="e">
        <f t="shared" si="0"/>
        <v>#REF!</v>
      </c>
      <c r="K24" s="77"/>
      <c r="M24" s="66"/>
    </row>
    <row r="25" spans="1:13" ht="13.5" customHeight="1" x14ac:dyDescent="0.25">
      <c r="A25" s="65"/>
      <c r="B25" s="122" t="str">
        <f>""&amp;Deflatores!B19</f>
        <v>Atualização de Versão – Linguagem de Programação</v>
      </c>
      <c r="C25" s="122"/>
      <c r="D25" s="10" t="str">
        <f>""&amp;Deflatores!G19</f>
        <v>ALP</v>
      </c>
      <c r="E25" s="87" t="e">
        <f>IF(D25="","",COUNTIF(Funções!#REF!,D25))</f>
        <v>#REF!</v>
      </c>
      <c r="F25" s="88" t="e">
        <f>SUMIF(Funções!#REF!,Deflatores!G19,Funções!#REF!)</f>
        <v>#REF!</v>
      </c>
      <c r="G25" s="89">
        <f>IF(ISBLANK(Deflatores!H19),"",Deflatores!H19)</f>
        <v>0.3</v>
      </c>
      <c r="H25" s="88" t="str">
        <f>IF(ISBLANK(Deflatores!I19),"",Deflatores!I19)</f>
        <v/>
      </c>
      <c r="I25" s="90" t="e">
        <f>Deflatores!K19</f>
        <v>#REF!</v>
      </c>
      <c r="J25" s="91" t="e">
        <f t="shared" si="0"/>
        <v>#REF!</v>
      </c>
      <c r="K25" s="77"/>
      <c r="M25" s="66"/>
    </row>
    <row r="26" spans="1:13" ht="13.5" customHeight="1" x14ac:dyDescent="0.25">
      <c r="A26" s="65"/>
      <c r="B26" s="122" t="str">
        <f>""&amp;Deflatores!B20</f>
        <v>Atualização de Versão – Browser</v>
      </c>
      <c r="C26" s="122"/>
      <c r="D26" s="10" t="str">
        <f>""&amp;Deflatores!G20</f>
        <v>AVB</v>
      </c>
      <c r="E26" s="87" t="e">
        <f>IF(D26="","",COUNTIF(Funções!#REF!,D26))</f>
        <v>#REF!</v>
      </c>
      <c r="F26" s="88" t="e">
        <f>SUMIF(Funções!#REF!,Deflatores!G20,Funções!#REF!)</f>
        <v>#REF!</v>
      </c>
      <c r="G26" s="89">
        <f>IF(ISBLANK(Deflatores!H20),"",Deflatores!H20)</f>
        <v>0.3</v>
      </c>
      <c r="H26" s="88" t="str">
        <f>IF(ISBLANK(Deflatores!I20),"",Deflatores!I20)</f>
        <v/>
      </c>
      <c r="I26" s="90" t="e">
        <f>Deflatores!K20</f>
        <v>#REF!</v>
      </c>
      <c r="J26" s="91" t="e">
        <f t="shared" si="0"/>
        <v>#REF!</v>
      </c>
      <c r="K26" s="77"/>
      <c r="M26" s="66"/>
    </row>
    <row r="27" spans="1:13" ht="13.5" customHeight="1" x14ac:dyDescent="0.25">
      <c r="A27" s="65"/>
      <c r="B27" s="122" t="str">
        <f>""&amp;Deflatores!B21</f>
        <v>Atualização de Versão – Banco de Dados</v>
      </c>
      <c r="C27" s="122"/>
      <c r="D27" s="10" t="str">
        <f>""&amp;Deflatores!G21</f>
        <v>ABD</v>
      </c>
      <c r="E27" s="87" t="e">
        <f>IF(D27="","",COUNTIF(Funções!#REF!,D27))</f>
        <v>#REF!</v>
      </c>
      <c r="F27" s="88" t="e">
        <f>SUMIF(Funções!#REF!,Deflatores!G21,Funções!#REF!)</f>
        <v>#REF!</v>
      </c>
      <c r="G27" s="89">
        <f>IF(ISBLANK(Deflatores!H21),"",Deflatores!H21)</f>
        <v>0.3</v>
      </c>
      <c r="H27" s="88" t="str">
        <f>IF(ISBLANK(Deflatores!I21),"",Deflatores!I21)</f>
        <v/>
      </c>
      <c r="I27" s="90" t="e">
        <f>Deflatores!K21</f>
        <v>#REF!</v>
      </c>
      <c r="J27" s="91" t="e">
        <f t="shared" si="0"/>
        <v>#REF!</v>
      </c>
      <c r="K27" s="77"/>
      <c r="M27" s="66"/>
    </row>
    <row r="28" spans="1:13" ht="13.5" customHeight="1" x14ac:dyDescent="0.25">
      <c r="A28" s="65"/>
      <c r="B28" s="122" t="str">
        <f>""&amp;Deflatores!B22</f>
        <v>Manutenção Cosmética</v>
      </c>
      <c r="C28" s="122"/>
      <c r="D28" s="10" t="str">
        <f>""&amp;Deflatores!G22</f>
        <v>COS</v>
      </c>
      <c r="E28" s="87" t="e">
        <f>IF(D28="","",COUNTIF(Funções!#REF!,D28))</f>
        <v>#REF!</v>
      </c>
      <c r="F28" s="88" t="e">
        <f>SUMIF(Funções!#REF!,Deflatores!G22,Funções!#REF!)</f>
        <v>#REF!</v>
      </c>
      <c r="G28" s="89" t="str">
        <f>IF(ISBLANK(Deflatores!H22),"",Deflatores!H22)</f>
        <v/>
      </c>
      <c r="H28" s="88">
        <f>IF(ISBLANK(Deflatores!I22),"",Deflatores!I22)</f>
        <v>0.6</v>
      </c>
      <c r="I28" s="90" t="e">
        <f>Deflatores!K22</f>
        <v>#REF!</v>
      </c>
      <c r="J28" s="91" t="e">
        <f t="shared" si="0"/>
        <v>#REF!</v>
      </c>
      <c r="M28" s="66"/>
    </row>
    <row r="29" spans="1:13" ht="27" customHeight="1" x14ac:dyDescent="0.25">
      <c r="A29" s="65"/>
      <c r="B29" s="154" t="str">
        <f>""&amp;Deflatores!B23</f>
        <v>Adaptação em Funcionalidades sem Alteração de Requisitos Funcionais
(sem conhecimento do Fator de Impacto)</v>
      </c>
      <c r="C29" s="156"/>
      <c r="D29" s="10" t="str">
        <f>""&amp;Deflatores!G23</f>
        <v>ARN</v>
      </c>
      <c r="E29" s="87" t="e">
        <f>IF(D29="","",COUNTIF(Funções!#REF!,D29))</f>
        <v>#REF!</v>
      </c>
      <c r="F29" s="88" t="e">
        <f>SUMIF(Funções!#REF!,Deflatores!G23,Funções!#REF!)</f>
        <v>#REF!</v>
      </c>
      <c r="G29" s="89">
        <f>IF(ISBLANK(Deflatores!H23),"",Deflatores!H23)</f>
        <v>0.5</v>
      </c>
      <c r="H29" s="88" t="str">
        <f>IF(ISBLANK(Deflatores!I23),"",Deflatores!I23)</f>
        <v/>
      </c>
      <c r="I29" s="90" t="e">
        <f>Deflatores!K23</f>
        <v>#REF!</v>
      </c>
      <c r="J29" s="91" t="e">
        <f>IF($L$11&lt;&gt;0,I29/$L$11,"")</f>
        <v>#REF!</v>
      </c>
      <c r="M29" s="66"/>
    </row>
    <row r="30" spans="1:13" ht="27" customHeight="1" x14ac:dyDescent="0.25">
      <c r="A30" s="65"/>
      <c r="B30" s="154" t="str">
        <f>""&amp;Deflatores!B24</f>
        <v>Adaptação em Funcionalidades sem Alteração de Requisitos Funcionais (50%)
(em função desenvolvida ou já alterada pela empresa atual)</v>
      </c>
      <c r="C30" s="156"/>
      <c r="D30" s="10" t="str">
        <f>""&amp;Deflatores!G24</f>
        <v>ARN50</v>
      </c>
      <c r="E30" s="87" t="e">
        <f>IF(D30="","",COUNTIF(Funções!#REF!,D30))</f>
        <v>#REF!</v>
      </c>
      <c r="F30" s="88" t="e">
        <f>SUMIF(Funções!#REF!,Deflatores!G24,Funções!#REF!)</f>
        <v>#REF!</v>
      </c>
      <c r="G30" s="89">
        <f>IF(ISBLANK(Deflatores!H24),"",Deflatores!H24)</f>
        <v>0.5</v>
      </c>
      <c r="H30" s="88" t="str">
        <f>IF(ISBLANK(Deflatores!I24),"",Deflatores!I24)</f>
        <v/>
      </c>
      <c r="I30" s="90" t="e">
        <f>Deflatores!K24</f>
        <v>#REF!</v>
      </c>
      <c r="J30" s="91" t="e">
        <f t="shared" si="0"/>
        <v>#REF!</v>
      </c>
      <c r="M30" s="66"/>
    </row>
    <row r="31" spans="1:13" ht="27" customHeight="1" x14ac:dyDescent="0.25">
      <c r="A31" s="65"/>
      <c r="B31" s="154" t="str">
        <f>""&amp;Deflatores!B25</f>
        <v>Adaptação em Funcionalidades sem Alteração de Requisitos Funcionais (75%)
(em função não desenvolvida e ainda não alterada pela empresa atual)</v>
      </c>
      <c r="C31" s="156"/>
      <c r="D31" s="10" t="str">
        <f>""&amp;Deflatores!G25</f>
        <v>ARN75</v>
      </c>
      <c r="E31" s="87" t="e">
        <f>IF(D31="","",COUNTIF(Funções!#REF!,D31))</f>
        <v>#REF!</v>
      </c>
      <c r="F31" s="88" t="e">
        <f>SUMIF(Funções!#REF!,Deflatores!G25,Funções!#REF!)</f>
        <v>#REF!</v>
      </c>
      <c r="G31" s="89">
        <f>IF(ISBLANK(Deflatores!H25),"",Deflatores!H25)</f>
        <v>0.75</v>
      </c>
      <c r="H31" s="88" t="str">
        <f>IF(ISBLANK(Deflatores!I25),"",Deflatores!I25)</f>
        <v/>
      </c>
      <c r="I31" s="90" t="e">
        <f>Deflatores!K25</f>
        <v>#REF!</v>
      </c>
      <c r="J31" s="91" t="e">
        <f t="shared" si="0"/>
        <v>#REF!</v>
      </c>
      <c r="M31" s="66"/>
    </row>
    <row r="32" spans="1:13" ht="13.5" customHeight="1" x14ac:dyDescent="0.25">
      <c r="A32" s="65"/>
      <c r="B32" s="122" t="str">
        <f>""&amp;Deflatores!B26</f>
        <v>Atualização de Dados sem Consulta Prévia</v>
      </c>
      <c r="C32" s="122"/>
      <c r="D32" s="10" t="str">
        <f>""&amp;Deflatores!G26</f>
        <v>ADS</v>
      </c>
      <c r="E32" s="87" t="e">
        <f>IF(D32="","",COUNTIF(Funções!#REF!,D32))</f>
        <v>#REF!</v>
      </c>
      <c r="F32" s="88" t="e">
        <f>SUMIF(Funções!#REF!,Deflatores!G26,Funções!#REF!)</f>
        <v>#REF!</v>
      </c>
      <c r="G32" s="89">
        <f>IF(ISBLANK(Deflatores!H26),"",Deflatores!H26)</f>
        <v>1</v>
      </c>
      <c r="H32" s="88" t="str">
        <f>IF(ISBLANK(Deflatores!I26),"",Deflatores!I26)</f>
        <v/>
      </c>
      <c r="I32" s="90" t="e">
        <f>Deflatores!K26</f>
        <v>#REF!</v>
      </c>
      <c r="J32" s="91" t="e">
        <f t="shared" si="0"/>
        <v>#REF!</v>
      </c>
      <c r="M32" s="66"/>
    </row>
    <row r="33" spans="1:13" ht="13.5" customHeight="1" x14ac:dyDescent="0.25">
      <c r="A33" s="65"/>
      <c r="B33" s="122" t="str">
        <f>""&amp;Deflatores!B27</f>
        <v>Consulta Prévia sem Atualização</v>
      </c>
      <c r="C33" s="122"/>
      <c r="D33" s="10" t="str">
        <f>""&amp;Deflatores!G27</f>
        <v>CPA</v>
      </c>
      <c r="E33" s="87" t="e">
        <f>IF(D33="","",COUNTIF(Funções!#REF!,D33))</f>
        <v>#REF!</v>
      </c>
      <c r="F33" s="88" t="e">
        <f>SUMIF(Funções!#REF!,Deflatores!G27,Funções!#REF!)</f>
        <v>#REF!</v>
      </c>
      <c r="G33" s="89">
        <f>IF(ISBLANK(Deflatores!H27),"",Deflatores!H27)</f>
        <v>1</v>
      </c>
      <c r="H33" s="88" t="str">
        <f>IF(ISBLANK(Deflatores!I27),"",Deflatores!I27)</f>
        <v/>
      </c>
      <c r="I33" s="90" t="e">
        <f>Deflatores!K27</f>
        <v>#REF!</v>
      </c>
      <c r="J33" s="91" t="e">
        <f t="shared" si="0"/>
        <v>#REF!</v>
      </c>
      <c r="M33" s="66"/>
    </row>
    <row r="34" spans="1:13" ht="13.5" customHeight="1" x14ac:dyDescent="0.25">
      <c r="A34" s="65"/>
      <c r="B34" s="122" t="str">
        <f>""&amp;Deflatores!B28</f>
        <v>Atualização de Dados com Consulta Prévia</v>
      </c>
      <c r="C34" s="122"/>
      <c r="D34" s="10" t="str">
        <f>""&amp;Deflatores!G28</f>
        <v>ADC</v>
      </c>
      <c r="E34" s="87" t="e">
        <f>IF(D34="","",COUNTIF(Funções!#REF!,D34))</f>
        <v>#REF!</v>
      </c>
      <c r="F34" s="88" t="e">
        <f>SUMIF(Funções!#REF!,Deflatores!G28,Funções!#REF!)</f>
        <v>#REF!</v>
      </c>
      <c r="G34" s="89">
        <f>IF(ISBLANK(Deflatores!H28),"",Deflatores!H28)</f>
        <v>0.6</v>
      </c>
      <c r="H34" s="88" t="str">
        <f>IF(ISBLANK(Deflatores!I28),"",Deflatores!I28)</f>
        <v/>
      </c>
      <c r="I34" s="90" t="e">
        <f>Deflatores!K28</f>
        <v>#REF!</v>
      </c>
      <c r="J34" s="91" t="e">
        <f t="shared" si="0"/>
        <v>#REF!</v>
      </c>
      <c r="M34" s="66"/>
    </row>
    <row r="35" spans="1:13" ht="13.5" customHeight="1" x14ac:dyDescent="0.25">
      <c r="A35" s="65"/>
      <c r="B35" s="122" t="str">
        <f>""&amp;Deflatores!B29</f>
        <v>Apuração Especial – Geração de Relatórios</v>
      </c>
      <c r="C35" s="122"/>
      <c r="D35" s="10" t="str">
        <f>""&amp;Deflatores!G29</f>
        <v>AGR</v>
      </c>
      <c r="E35" s="87" t="e">
        <f>IF(D35="","",COUNTIF(Funções!#REF!,D35))</f>
        <v>#REF!</v>
      </c>
      <c r="F35" s="88" t="e">
        <f>SUMIF(Funções!#REF!,Deflatores!G29,Funções!#REF!)</f>
        <v>#REF!</v>
      </c>
      <c r="G35" s="89">
        <f>IF(ISBLANK(Deflatores!H29),"",Deflatores!H29)</f>
        <v>1</v>
      </c>
      <c r="H35" s="88" t="str">
        <f>IF(ISBLANK(Deflatores!I29),"",Deflatores!I29)</f>
        <v/>
      </c>
      <c r="I35" s="90" t="e">
        <f>Deflatores!K29</f>
        <v>#REF!</v>
      </c>
      <c r="J35" s="91" t="e">
        <f t="shared" si="0"/>
        <v>#REF!</v>
      </c>
      <c r="M35" s="66"/>
    </row>
    <row r="36" spans="1:13" ht="13.5" customHeight="1" x14ac:dyDescent="0.25">
      <c r="A36" s="65"/>
      <c r="B36" s="122" t="str">
        <f>""&amp;Deflatores!B30</f>
        <v>Apuração Especial – Reexecução</v>
      </c>
      <c r="C36" s="122"/>
      <c r="D36" s="10" t="str">
        <f>""&amp;Deflatores!G30</f>
        <v>AER</v>
      </c>
      <c r="E36" s="87" t="e">
        <f>IF(D36="","",COUNTIF(Funções!#REF!,D36))</f>
        <v>#REF!</v>
      </c>
      <c r="F36" s="88" t="e">
        <f>SUMIF(Funções!#REF!,Deflatores!G30,Funções!#REF!)</f>
        <v>#REF!</v>
      </c>
      <c r="G36" s="89">
        <f>IF(ISBLANK(Deflatores!H30),"",Deflatores!H30)</f>
        <v>0.1</v>
      </c>
      <c r="H36" s="88" t="str">
        <f>IF(ISBLANK(Deflatores!I30),"",Deflatores!I30)</f>
        <v/>
      </c>
      <c r="I36" s="90" t="e">
        <f>Deflatores!K30</f>
        <v>#REF!</v>
      </c>
      <c r="J36" s="91" t="e">
        <f t="shared" si="0"/>
        <v>#REF!</v>
      </c>
      <c r="M36" s="66"/>
    </row>
    <row r="37" spans="1:13" ht="13.5" customHeight="1" x14ac:dyDescent="0.25">
      <c r="A37" s="65"/>
      <c r="B37" s="122" t="str">
        <f>""&amp;Deflatores!B31</f>
        <v>Atualização de Dados</v>
      </c>
      <c r="C37" s="122"/>
      <c r="D37" s="10" t="str">
        <f>""&amp;Deflatores!G31</f>
        <v>ATD</v>
      </c>
      <c r="E37" s="87" t="e">
        <f>IF(D37="","",COUNTIF(Funções!#REF!,D37))</f>
        <v>#REF!</v>
      </c>
      <c r="F37" s="88" t="e">
        <f>SUMIF(Funções!#REF!,Deflatores!G31,Funções!#REF!)</f>
        <v>#REF!</v>
      </c>
      <c r="G37" s="89">
        <f>IF(ISBLANK(Deflatores!H31),"",Deflatores!H31)</f>
        <v>0.1</v>
      </c>
      <c r="H37" s="88" t="str">
        <f>IF(ISBLANK(Deflatores!I31),"",Deflatores!I31)</f>
        <v/>
      </c>
      <c r="I37" s="90" t="e">
        <f>Deflatores!K31</f>
        <v>#REF!</v>
      </c>
      <c r="J37" s="91" t="e">
        <f t="shared" si="0"/>
        <v>#REF!</v>
      </c>
      <c r="M37" s="66"/>
    </row>
    <row r="38" spans="1:13" ht="13.5" customHeight="1" x14ac:dyDescent="0.25">
      <c r="A38" s="65"/>
      <c r="B38" s="122" t="str">
        <f>""&amp;Deflatores!B32</f>
        <v>Manutenção de Documentação de Sistemas Legados</v>
      </c>
      <c r="C38" s="122"/>
      <c r="D38" s="10" t="str">
        <f>""&amp;Deflatores!G32</f>
        <v>MSL</v>
      </c>
      <c r="E38" s="87" t="e">
        <f>IF(D38="","",COUNTIF(Funções!#REF!,D38))</f>
        <v>#REF!</v>
      </c>
      <c r="F38" s="88" t="e">
        <f>SUMIF(Funções!#REF!,Deflatores!G32,Funções!#REF!)</f>
        <v>#REF!</v>
      </c>
      <c r="G38" s="89">
        <f>IF(ISBLANK(Deflatores!H32),"",Deflatores!H32)</f>
        <v>0.25</v>
      </c>
      <c r="H38" s="88" t="str">
        <f>IF(ISBLANK(Deflatores!I32),"",Deflatores!I32)</f>
        <v/>
      </c>
      <c r="I38" s="90" t="e">
        <f>Deflatores!K32</f>
        <v>#REF!</v>
      </c>
      <c r="J38" s="91" t="e">
        <f>IF($L$11&lt;&gt;0,I38/$L$11,"")</f>
        <v>#REF!</v>
      </c>
      <c r="M38" s="66"/>
    </row>
    <row r="39" spans="1:13" ht="13.5" customHeight="1" x14ac:dyDescent="0.25">
      <c r="A39" s="65"/>
      <c r="B39" s="122" t="str">
        <f>""&amp;Deflatores!B33</f>
        <v>Verificação de Erros (Sem Documentação de Teste existente)</v>
      </c>
      <c r="C39" s="122"/>
      <c r="D39" s="10" t="str">
        <f>""&amp;Deflatores!G33</f>
        <v>VES</v>
      </c>
      <c r="E39" s="87" t="e">
        <f>IF(D39="","",COUNTIF(Funções!#REF!,D39))</f>
        <v>#REF!</v>
      </c>
      <c r="F39" s="88" t="e">
        <f>SUMIF(Funções!#REF!,Deflatores!G33,Funções!#REF!)</f>
        <v>#REF!</v>
      </c>
      <c r="G39" s="89">
        <f>IF(ISBLANK(Deflatores!H33),"",Deflatores!H33)</f>
        <v>0.2</v>
      </c>
      <c r="H39" s="88" t="str">
        <f>IF(ISBLANK(Deflatores!I33),"",Deflatores!I33)</f>
        <v/>
      </c>
      <c r="I39" s="90" t="e">
        <f>Deflatores!K33</f>
        <v>#REF!</v>
      </c>
      <c r="J39" s="91" t="e">
        <f>IF($L$11&lt;&gt;0,I39/$L$11,"")</f>
        <v>#REF!</v>
      </c>
      <c r="M39" s="66"/>
    </row>
    <row r="40" spans="1:13" ht="13.5" customHeight="1" x14ac:dyDescent="0.25">
      <c r="A40" s="65"/>
      <c r="B40" s="122" t="str">
        <f>""&amp;Deflatores!B34</f>
        <v>Verificação de Erros (Com Documentação de Teste existente)</v>
      </c>
      <c r="C40" s="122"/>
      <c r="D40" s="10" t="str">
        <f>""&amp;Deflatores!G34</f>
        <v>VEC</v>
      </c>
      <c r="E40" s="87" t="e">
        <f>IF(D40="","",COUNTIF(Funções!#REF!,D40))</f>
        <v>#REF!</v>
      </c>
      <c r="F40" s="88" t="e">
        <f>SUMIF(Funções!#REF!,Deflatores!G34,Funções!#REF!)</f>
        <v>#REF!</v>
      </c>
      <c r="G40" s="89">
        <f>IF(ISBLANK(Deflatores!H34),"",Deflatores!H34)</f>
        <v>0.15</v>
      </c>
      <c r="H40" s="88" t="str">
        <f>IF(ISBLANK(Deflatores!I34),"",Deflatores!I34)</f>
        <v/>
      </c>
      <c r="I40" s="90" t="e">
        <f>Deflatores!K34</f>
        <v>#REF!</v>
      </c>
      <c r="J40" s="91" t="e">
        <f>IF($L$11&lt;&gt;0,I40/$L$11,"")</f>
        <v>#REF!</v>
      </c>
      <c r="M40" s="66"/>
    </row>
    <row r="41" spans="1:13" ht="13.5" customHeight="1" x14ac:dyDescent="0.25">
      <c r="A41" s="65"/>
      <c r="B41" s="122" t="str">
        <f>""&amp;Deflatores!B35</f>
        <v>Pontos de Função de Teste</v>
      </c>
      <c r="C41" s="122"/>
      <c r="D41" s="10" t="str">
        <f>""&amp;Deflatores!G35</f>
        <v>PFT</v>
      </c>
      <c r="E41" s="87" t="e">
        <f>IF(D41="","",COUNTIF(Funções!#REF!,D41))</f>
        <v>#REF!</v>
      </c>
      <c r="F41" s="88" t="e">
        <f>SUMIF(Funções!#REF!,Deflatores!G35,Funções!#REF!)</f>
        <v>#REF!</v>
      </c>
      <c r="G41" s="89">
        <f>IF(ISBLANK(Deflatores!H35),"",Deflatores!H35)</f>
        <v>0.15</v>
      </c>
      <c r="H41" s="88" t="str">
        <f>IF(ISBLANK(Deflatores!I35),"",Deflatores!I35)</f>
        <v/>
      </c>
      <c r="I41" s="90" t="e">
        <f>Deflatores!K35</f>
        <v>#REF!</v>
      </c>
      <c r="J41" s="91" t="e">
        <f>IF($L$11&lt;&gt;0,I41/$L$11,"")</f>
        <v>#REF!</v>
      </c>
      <c r="M41" s="66"/>
    </row>
    <row r="42" spans="1:13" ht="13.5" customHeight="1" x14ac:dyDescent="0.25">
      <c r="A42" s="65"/>
      <c r="B42" s="122" t="str">
        <f>""&amp;Deflatores!B36</f>
        <v>Componente Interno Reusável</v>
      </c>
      <c r="C42" s="122"/>
      <c r="D42" s="10" t="str">
        <f>""&amp;Deflatores!G36</f>
        <v>CIR</v>
      </c>
      <c r="E42" s="87" t="e">
        <f>IF(D42="","",COUNTIF(Funções!#REF!,D42))</f>
        <v>#REF!</v>
      </c>
      <c r="F42" s="88" t="e">
        <f>SUMIF(Funções!#REF!,Deflatores!G36,Funções!#REF!)</f>
        <v>#REF!</v>
      </c>
      <c r="G42" s="89">
        <f>IF(ISBLANK(Deflatores!H36),"",Deflatores!H36)</f>
        <v>1</v>
      </c>
      <c r="H42" s="88" t="str">
        <f>IF(ISBLANK(Deflatores!I36),"",Deflatores!I36)</f>
        <v/>
      </c>
      <c r="I42" s="90" t="e">
        <f>Deflatores!K36</f>
        <v>#REF!</v>
      </c>
      <c r="J42" s="91" t="e">
        <f t="shared" si="0"/>
        <v>#REF!</v>
      </c>
      <c r="M42" s="66"/>
    </row>
    <row r="43" spans="1:13" ht="13.5" customHeight="1" x14ac:dyDescent="0.25">
      <c r="A43" s="65"/>
      <c r="B43" s="122" t="str">
        <f>""&amp;Deflatores!B37</f>
        <v/>
      </c>
      <c r="C43" s="122"/>
      <c r="D43" s="10" t="str">
        <f>""&amp;Deflatores!G37</f>
        <v xml:space="preserve">           .</v>
      </c>
      <c r="E43" s="87" t="e">
        <f>IF(D43="","",COUNTIF(Funções!#REF!,D43))</f>
        <v>#REF!</v>
      </c>
      <c r="F43" s="88" t="e">
        <f>SUMIF(Funções!#REF!,Deflatores!G37,Funções!#REF!)</f>
        <v>#REF!</v>
      </c>
      <c r="G43" s="89" t="str">
        <f>IF(ISBLANK(Deflatores!H37),"",Deflatores!H37)</f>
        <v/>
      </c>
      <c r="H43" s="88" t="str">
        <f>IF(ISBLANK(Deflatores!I37),"",Deflatores!I37)</f>
        <v/>
      </c>
      <c r="I43" s="90" t="e">
        <f>Deflatores!K37</f>
        <v>#REF!</v>
      </c>
      <c r="J43" s="91" t="e">
        <f t="shared" si="0"/>
        <v>#REF!</v>
      </c>
      <c r="M43" s="66"/>
    </row>
    <row r="44" spans="1:13" ht="13.5" customHeight="1" x14ac:dyDescent="0.25">
      <c r="A44" s="65"/>
      <c r="B44" s="122" t="str">
        <f>""&amp;Deflatores!B38</f>
        <v/>
      </c>
      <c r="C44" s="122"/>
      <c r="D44" s="10" t="str">
        <f>""&amp;Deflatores!G38</f>
        <v xml:space="preserve">           .</v>
      </c>
      <c r="E44" s="87" t="e">
        <f>IF(D44="","",COUNTIF(Funções!#REF!,D44))</f>
        <v>#REF!</v>
      </c>
      <c r="F44" s="88" t="e">
        <f>SUMIF(Funções!#REF!,Deflatores!G38,Funções!#REF!)</f>
        <v>#REF!</v>
      </c>
      <c r="G44" s="89" t="str">
        <f>IF(ISBLANK(Deflatores!H38),"",Deflatores!H38)</f>
        <v/>
      </c>
      <c r="H44" s="88" t="str">
        <f>IF(ISBLANK(Deflatores!I38),"",Deflatores!I38)</f>
        <v/>
      </c>
      <c r="I44" s="90" t="e">
        <f>Deflatores!K38</f>
        <v>#REF!</v>
      </c>
      <c r="J44" s="91" t="e">
        <f t="shared" si="0"/>
        <v>#REF!</v>
      </c>
      <c r="M44" s="66"/>
    </row>
    <row r="45" spans="1:13" ht="13.8" x14ac:dyDescent="0.3">
      <c r="A45" s="65"/>
      <c r="B45" s="79"/>
      <c r="C45" s="44"/>
      <c r="D45" s="67"/>
      <c r="E45" s="63"/>
      <c r="F45" s="63"/>
      <c r="G45" s="28"/>
      <c r="H45" s="80"/>
      <c r="I45" s="81"/>
      <c r="M45" s="66"/>
    </row>
    <row r="46" spans="1:13" ht="13.5" customHeight="1" x14ac:dyDescent="0.3">
      <c r="A46" s="65"/>
      <c r="B46" s="170" t="s">
        <v>247</v>
      </c>
      <c r="C46" s="170"/>
      <c r="D46" s="170"/>
      <c r="E46" s="29" t="s">
        <v>212</v>
      </c>
      <c r="F46" s="30"/>
      <c r="G46" s="28"/>
      <c r="H46" s="29" t="s">
        <v>244</v>
      </c>
      <c r="I46" s="29" t="s">
        <v>8</v>
      </c>
      <c r="J46" s="29" t="s">
        <v>245</v>
      </c>
      <c r="M46" s="66"/>
    </row>
    <row r="47" spans="1:13" ht="13.5" customHeight="1" x14ac:dyDescent="0.3">
      <c r="A47" s="65"/>
      <c r="B47" s="122" t="str">
        <f>""&amp;Deflatores!B42</f>
        <v>Páginas Estáticas</v>
      </c>
      <c r="C47" s="122"/>
      <c r="D47" s="22" t="str">
        <f>""&amp;Deflatores!G42</f>
        <v>PAG</v>
      </c>
      <c r="E47" s="23" t="e">
        <f>Deflatores!J42</f>
        <v>#REF!</v>
      </c>
      <c r="H47" s="24">
        <f>IF(ISBLANK(Deflatores!H42),"",Deflatores!H42)</f>
        <v>0.6</v>
      </c>
      <c r="I47" s="24" t="e">
        <f t="shared" ref="I47:I69" si="1">IF(ISNUMBER(H47),E47*H47,"")</f>
        <v>#REF!</v>
      </c>
      <c r="J47" s="25" t="str">
        <f t="shared" ref="J47:J69" si="2">IF(ISNUMBER(I47),IF($L$11&lt;&gt;0,I47/$L$11,""),"")</f>
        <v/>
      </c>
      <c r="M47" s="66"/>
    </row>
    <row r="48" spans="1:13" ht="13.5" customHeight="1" x14ac:dyDescent="0.3">
      <c r="A48" s="65"/>
      <c r="B48" s="122" t="str">
        <f>""&amp;Deflatores!B43</f>
        <v>Manutenção Cosmética (atrelada a algo não funcional)</v>
      </c>
      <c r="C48" s="122"/>
      <c r="D48" s="22" t="str">
        <f>""&amp;Deflatores!G43</f>
        <v>COSNF</v>
      </c>
      <c r="E48" s="23" t="e">
        <f>Deflatores!J43</f>
        <v>#REF!</v>
      </c>
      <c r="H48" s="24">
        <f>IF(ISBLANK(Deflatores!H43),"",Deflatores!H43)</f>
        <v>0.6</v>
      </c>
      <c r="I48" s="24" t="e">
        <f t="shared" si="1"/>
        <v>#REF!</v>
      </c>
      <c r="J48" s="25" t="str">
        <f t="shared" si="2"/>
        <v/>
      </c>
      <c r="M48" s="66"/>
    </row>
    <row r="49" spans="1:13" ht="13.8" x14ac:dyDescent="0.3">
      <c r="A49" s="65"/>
      <c r="B49" s="122" t="str">
        <f>""&amp;Deflatores!B44</f>
        <v>Dados de Código</v>
      </c>
      <c r="C49" s="122"/>
      <c r="D49" s="22" t="str">
        <f>""&amp;Deflatores!G44</f>
        <v>DC</v>
      </c>
      <c r="E49" s="23" t="e">
        <f>Deflatores!J44</f>
        <v>#REF!</v>
      </c>
      <c r="H49" s="24">
        <f>IF(ISBLANK(Deflatores!H44),"",Deflatores!H44)</f>
        <v>0</v>
      </c>
      <c r="I49" s="24" t="e">
        <f t="shared" si="1"/>
        <v>#REF!</v>
      </c>
      <c r="J49" s="25" t="str">
        <f t="shared" si="2"/>
        <v/>
      </c>
      <c r="M49" s="66"/>
    </row>
    <row r="50" spans="1:13" ht="13.8" x14ac:dyDescent="0.3">
      <c r="A50" s="65"/>
      <c r="B50" s="122" t="str">
        <f>""&amp;Deflatores!B45</f>
        <v/>
      </c>
      <c r="C50" s="122"/>
      <c r="D50" s="22" t="str">
        <f>""&amp;Deflatores!G45</f>
        <v xml:space="preserve">           .</v>
      </c>
      <c r="E50" s="23" t="e">
        <f>Deflatores!J45</f>
        <v>#REF!</v>
      </c>
      <c r="H50" s="24" t="str">
        <f>IF(ISBLANK(Deflatores!H45),"",Deflatores!H45)</f>
        <v/>
      </c>
      <c r="I50" s="24" t="str">
        <f t="shared" si="1"/>
        <v/>
      </c>
      <c r="J50" s="25" t="str">
        <f t="shared" si="2"/>
        <v/>
      </c>
      <c r="M50" s="66"/>
    </row>
    <row r="51" spans="1:13" ht="13.8" x14ac:dyDescent="0.3">
      <c r="A51" s="65"/>
      <c r="B51" s="122" t="str">
        <f>""&amp;Deflatores!B46</f>
        <v/>
      </c>
      <c r="C51" s="122"/>
      <c r="D51" s="22" t="str">
        <f>""&amp;Deflatores!G46</f>
        <v xml:space="preserve">           .</v>
      </c>
      <c r="E51" s="23" t="e">
        <f>Deflatores!J46</f>
        <v>#REF!</v>
      </c>
      <c r="H51" s="24" t="str">
        <f>IF(ISBLANK(Deflatores!H46),"",Deflatores!H46)</f>
        <v/>
      </c>
      <c r="I51" s="24" t="str">
        <f t="shared" si="1"/>
        <v/>
      </c>
      <c r="J51" s="25" t="str">
        <f t="shared" si="2"/>
        <v/>
      </c>
      <c r="M51" s="66"/>
    </row>
    <row r="52" spans="1:13" ht="13.8" x14ac:dyDescent="0.3">
      <c r="A52" s="65"/>
      <c r="B52" s="122" t="str">
        <f>""&amp;Deflatores!B47</f>
        <v/>
      </c>
      <c r="C52" s="122"/>
      <c r="D52" s="22" t="str">
        <f>""&amp;Deflatores!G47</f>
        <v xml:space="preserve">           .</v>
      </c>
      <c r="E52" s="23" t="e">
        <f>Deflatores!J47</f>
        <v>#REF!</v>
      </c>
      <c r="H52" s="24" t="str">
        <f>IF(ISBLANK(Deflatores!H47),"",Deflatores!H47)</f>
        <v/>
      </c>
      <c r="I52" s="24" t="str">
        <f t="shared" si="1"/>
        <v/>
      </c>
      <c r="J52" s="25" t="str">
        <f t="shared" si="2"/>
        <v/>
      </c>
      <c r="M52" s="66"/>
    </row>
    <row r="53" spans="1:13" ht="13.8" x14ac:dyDescent="0.3">
      <c r="A53" s="65"/>
      <c r="B53" s="122" t="str">
        <f>""&amp;Deflatores!B48</f>
        <v/>
      </c>
      <c r="C53" s="122"/>
      <c r="D53" s="22" t="str">
        <f>""&amp;Deflatores!G48</f>
        <v xml:space="preserve">           .</v>
      </c>
      <c r="E53" s="23" t="e">
        <f>Deflatores!J48</f>
        <v>#REF!</v>
      </c>
      <c r="H53" s="24" t="str">
        <f>IF(ISBLANK(Deflatores!H48),"",Deflatores!H48)</f>
        <v/>
      </c>
      <c r="I53" s="24" t="str">
        <f t="shared" si="1"/>
        <v/>
      </c>
      <c r="J53" s="25" t="str">
        <f t="shared" si="2"/>
        <v/>
      </c>
      <c r="M53" s="66"/>
    </row>
    <row r="54" spans="1:13" ht="13.8" x14ac:dyDescent="0.3">
      <c r="A54" s="65"/>
      <c r="B54" s="122" t="str">
        <f>""&amp;Deflatores!B49</f>
        <v/>
      </c>
      <c r="C54" s="122"/>
      <c r="D54" s="22" t="str">
        <f>""&amp;Deflatores!G49</f>
        <v xml:space="preserve">           .</v>
      </c>
      <c r="E54" s="23" t="e">
        <f>Deflatores!J49</f>
        <v>#REF!</v>
      </c>
      <c r="H54" s="24" t="str">
        <f>IF(ISBLANK(Deflatores!H49),"",Deflatores!H49)</f>
        <v/>
      </c>
      <c r="I54" s="24" t="str">
        <f t="shared" si="1"/>
        <v/>
      </c>
      <c r="J54" s="25" t="str">
        <f t="shared" si="2"/>
        <v/>
      </c>
      <c r="M54" s="66"/>
    </row>
    <row r="55" spans="1:13" ht="13.8" x14ac:dyDescent="0.3">
      <c r="A55" s="65"/>
      <c r="B55" s="122" t="str">
        <f>""&amp;Deflatores!B50</f>
        <v/>
      </c>
      <c r="C55" s="122"/>
      <c r="D55" s="22" t="str">
        <f>""&amp;Deflatores!G50</f>
        <v xml:space="preserve">           .</v>
      </c>
      <c r="E55" s="23" t="e">
        <f>Deflatores!J50</f>
        <v>#REF!</v>
      </c>
      <c r="H55" s="24" t="str">
        <f>IF(ISBLANK(Deflatores!H50),"",Deflatores!H50)</f>
        <v/>
      </c>
      <c r="I55" s="24" t="str">
        <f t="shared" si="1"/>
        <v/>
      </c>
      <c r="J55" s="25" t="str">
        <f t="shared" si="2"/>
        <v/>
      </c>
      <c r="M55" s="66"/>
    </row>
    <row r="56" spans="1:13" ht="13.8" x14ac:dyDescent="0.3">
      <c r="A56" s="65"/>
      <c r="B56" s="122" t="str">
        <f>""&amp;Deflatores!B51</f>
        <v/>
      </c>
      <c r="C56" s="122"/>
      <c r="D56" s="22" t="str">
        <f>""&amp;Deflatores!G51</f>
        <v xml:space="preserve">           .</v>
      </c>
      <c r="E56" s="23" t="e">
        <f>Deflatores!J51</f>
        <v>#REF!</v>
      </c>
      <c r="H56" s="24" t="str">
        <f>IF(ISBLANK(Deflatores!H51),"",Deflatores!H51)</f>
        <v/>
      </c>
      <c r="I56" s="24" t="str">
        <f t="shared" si="1"/>
        <v/>
      </c>
      <c r="J56" s="25" t="str">
        <f t="shared" si="2"/>
        <v/>
      </c>
      <c r="M56" s="66"/>
    </row>
    <row r="57" spans="1:13" ht="13.8" x14ac:dyDescent="0.3">
      <c r="A57" s="65"/>
      <c r="B57" s="122" t="str">
        <f>""&amp;Deflatores!B52</f>
        <v/>
      </c>
      <c r="C57" s="122"/>
      <c r="D57" s="22" t="str">
        <f>""&amp;Deflatores!G52</f>
        <v xml:space="preserve">           .</v>
      </c>
      <c r="E57" s="23" t="e">
        <f>Deflatores!J52</f>
        <v>#REF!</v>
      </c>
      <c r="H57" s="24" t="str">
        <f>IF(ISBLANK(Deflatores!H52),"",Deflatores!H52)</f>
        <v/>
      </c>
      <c r="I57" s="24" t="str">
        <f t="shared" si="1"/>
        <v/>
      </c>
      <c r="J57" s="25" t="str">
        <f t="shared" si="2"/>
        <v/>
      </c>
      <c r="M57" s="66"/>
    </row>
    <row r="58" spans="1:13" ht="13.8" x14ac:dyDescent="0.3">
      <c r="A58" s="65"/>
      <c r="B58" s="122" t="str">
        <f>""&amp;Deflatores!B53</f>
        <v/>
      </c>
      <c r="C58" s="122"/>
      <c r="D58" s="22" t="str">
        <f>""&amp;Deflatores!G53</f>
        <v xml:space="preserve">           .</v>
      </c>
      <c r="E58" s="23" t="e">
        <f>Deflatores!J53</f>
        <v>#REF!</v>
      </c>
      <c r="H58" s="24" t="str">
        <f>IF(ISBLANK(Deflatores!H53),"",Deflatores!H53)</f>
        <v/>
      </c>
      <c r="I58" s="24" t="str">
        <f t="shared" si="1"/>
        <v/>
      </c>
      <c r="J58" s="25" t="str">
        <f t="shared" si="2"/>
        <v/>
      </c>
      <c r="M58" s="66"/>
    </row>
    <row r="59" spans="1:13" ht="13.8" x14ac:dyDescent="0.3">
      <c r="A59" s="65"/>
      <c r="B59" s="122" t="str">
        <f>""&amp;Deflatores!B54</f>
        <v/>
      </c>
      <c r="C59" s="122"/>
      <c r="D59" s="22" t="str">
        <f>""&amp;Deflatores!G54</f>
        <v xml:space="preserve">           .</v>
      </c>
      <c r="E59" s="23" t="e">
        <f>Deflatores!J54</f>
        <v>#REF!</v>
      </c>
      <c r="H59" s="24" t="str">
        <f>IF(ISBLANK(Deflatores!H54),"",Deflatores!H54)</f>
        <v/>
      </c>
      <c r="I59" s="24" t="str">
        <f t="shared" si="1"/>
        <v/>
      </c>
      <c r="J59" s="25" t="str">
        <f t="shared" si="2"/>
        <v/>
      </c>
      <c r="M59" s="66"/>
    </row>
    <row r="60" spans="1:13" ht="13.8" x14ac:dyDescent="0.3">
      <c r="A60" s="65"/>
      <c r="B60" s="122" t="str">
        <f>""&amp;Deflatores!B55</f>
        <v/>
      </c>
      <c r="C60" s="122"/>
      <c r="D60" s="22" t="str">
        <f>""&amp;Deflatores!G55</f>
        <v xml:space="preserve">           .</v>
      </c>
      <c r="E60" s="23" t="e">
        <f>Deflatores!J55</f>
        <v>#REF!</v>
      </c>
      <c r="H60" s="24" t="str">
        <f>IF(ISBLANK(Deflatores!H55),"",Deflatores!H55)</f>
        <v/>
      </c>
      <c r="I60" s="24" t="str">
        <f t="shared" si="1"/>
        <v/>
      </c>
      <c r="J60" s="25" t="str">
        <f t="shared" si="2"/>
        <v/>
      </c>
      <c r="M60" s="66"/>
    </row>
    <row r="61" spans="1:13" ht="13.8" x14ac:dyDescent="0.3">
      <c r="A61" s="65"/>
      <c r="B61" s="122" t="str">
        <f>""&amp;Deflatores!B56</f>
        <v/>
      </c>
      <c r="C61" s="122"/>
      <c r="D61" s="22" t="str">
        <f>""&amp;Deflatores!G56</f>
        <v xml:space="preserve">           .</v>
      </c>
      <c r="E61" s="23" t="e">
        <f>Deflatores!J56</f>
        <v>#REF!</v>
      </c>
      <c r="H61" s="24" t="str">
        <f>IF(ISBLANK(Deflatores!H56),"",Deflatores!H56)</f>
        <v/>
      </c>
      <c r="I61" s="24" t="str">
        <f t="shared" si="1"/>
        <v/>
      </c>
      <c r="J61" s="25" t="str">
        <f t="shared" si="2"/>
        <v/>
      </c>
      <c r="M61" s="66"/>
    </row>
    <row r="62" spans="1:13" ht="13.8" x14ac:dyDescent="0.3">
      <c r="A62" s="65"/>
      <c r="B62" s="122" t="str">
        <f>""&amp;Deflatores!B57</f>
        <v/>
      </c>
      <c r="C62" s="122"/>
      <c r="D62" s="22" t="str">
        <f>""&amp;Deflatores!G57</f>
        <v xml:space="preserve">           .</v>
      </c>
      <c r="E62" s="23" t="e">
        <f>Deflatores!J57</f>
        <v>#REF!</v>
      </c>
      <c r="H62" s="24" t="str">
        <f>IF(ISBLANK(Deflatores!H57),"",Deflatores!H57)</f>
        <v/>
      </c>
      <c r="I62" s="24" t="str">
        <f t="shared" si="1"/>
        <v/>
      </c>
      <c r="J62" s="25" t="str">
        <f t="shared" si="2"/>
        <v/>
      </c>
      <c r="M62" s="66"/>
    </row>
    <row r="63" spans="1:13" ht="13.8" x14ac:dyDescent="0.3">
      <c r="A63" s="65"/>
      <c r="B63" s="122" t="str">
        <f>""&amp;Deflatores!B58</f>
        <v/>
      </c>
      <c r="C63" s="122"/>
      <c r="D63" s="22" t="str">
        <f>""&amp;Deflatores!G58</f>
        <v xml:space="preserve">           .</v>
      </c>
      <c r="E63" s="23" t="e">
        <f>Deflatores!J58</f>
        <v>#REF!</v>
      </c>
      <c r="H63" s="24" t="str">
        <f>IF(ISBLANK(Deflatores!H58),"",Deflatores!H58)</f>
        <v/>
      </c>
      <c r="I63" s="24" t="str">
        <f t="shared" si="1"/>
        <v/>
      </c>
      <c r="J63" s="25" t="str">
        <f t="shared" si="2"/>
        <v/>
      </c>
      <c r="M63" s="66"/>
    </row>
    <row r="64" spans="1:13" ht="13.8" x14ac:dyDescent="0.3">
      <c r="A64" s="65"/>
      <c r="B64" s="122" t="str">
        <f>""&amp;Deflatores!B59</f>
        <v/>
      </c>
      <c r="C64" s="122"/>
      <c r="D64" s="22" t="str">
        <f>""&amp;Deflatores!G59</f>
        <v xml:space="preserve">           .</v>
      </c>
      <c r="E64" s="23" t="e">
        <f>Deflatores!J59</f>
        <v>#REF!</v>
      </c>
      <c r="H64" s="24" t="str">
        <f>IF(ISBLANK(Deflatores!H59),"",Deflatores!H59)</f>
        <v/>
      </c>
      <c r="I64" s="24" t="str">
        <f t="shared" si="1"/>
        <v/>
      </c>
      <c r="J64" s="25" t="str">
        <f t="shared" si="2"/>
        <v/>
      </c>
      <c r="M64" s="66"/>
    </row>
    <row r="65" spans="1:13" ht="13.8" x14ac:dyDescent="0.3">
      <c r="A65" s="65"/>
      <c r="B65" s="122" t="str">
        <f>""&amp;Deflatores!B60</f>
        <v/>
      </c>
      <c r="C65" s="122"/>
      <c r="D65" s="22" t="str">
        <f>""&amp;Deflatores!G60</f>
        <v xml:space="preserve">           .</v>
      </c>
      <c r="E65" s="23" t="e">
        <f>Deflatores!J60</f>
        <v>#REF!</v>
      </c>
      <c r="H65" s="24" t="str">
        <f>IF(ISBLANK(Deflatores!H60),"",Deflatores!H60)</f>
        <v/>
      </c>
      <c r="I65" s="24" t="str">
        <f t="shared" si="1"/>
        <v/>
      </c>
      <c r="J65" s="25" t="str">
        <f t="shared" si="2"/>
        <v/>
      </c>
      <c r="M65" s="66"/>
    </row>
    <row r="66" spans="1:13" ht="13.8" x14ac:dyDescent="0.3">
      <c r="A66" s="65"/>
      <c r="B66" s="122" t="str">
        <f>""&amp;Deflatores!B61</f>
        <v/>
      </c>
      <c r="C66" s="122"/>
      <c r="D66" s="22" t="str">
        <f>""&amp;Deflatores!G61</f>
        <v xml:space="preserve">           .</v>
      </c>
      <c r="E66" s="23" t="e">
        <f>Deflatores!J61</f>
        <v>#REF!</v>
      </c>
      <c r="H66" s="24" t="str">
        <f>IF(ISBLANK(Deflatores!H61),"",Deflatores!H61)</f>
        <v/>
      </c>
      <c r="I66" s="24" t="str">
        <f t="shared" si="1"/>
        <v/>
      </c>
      <c r="J66" s="25" t="str">
        <f t="shared" si="2"/>
        <v/>
      </c>
      <c r="M66" s="66"/>
    </row>
    <row r="67" spans="1:13" ht="13.8" x14ac:dyDescent="0.3">
      <c r="A67" s="65"/>
      <c r="B67" s="122" t="str">
        <f>""&amp;Deflatores!B62</f>
        <v/>
      </c>
      <c r="C67" s="122"/>
      <c r="D67" s="22" t="str">
        <f>""&amp;Deflatores!G62</f>
        <v xml:space="preserve">           .</v>
      </c>
      <c r="E67" s="23" t="e">
        <f>Deflatores!J62</f>
        <v>#REF!</v>
      </c>
      <c r="H67" s="24" t="str">
        <f>IF(ISBLANK(Deflatores!H62),"",Deflatores!H62)</f>
        <v/>
      </c>
      <c r="I67" s="24" t="str">
        <f t="shared" si="1"/>
        <v/>
      </c>
      <c r="J67" s="25" t="str">
        <f t="shared" si="2"/>
        <v/>
      </c>
      <c r="M67" s="66"/>
    </row>
    <row r="68" spans="1:13" ht="13.8" x14ac:dyDescent="0.3">
      <c r="A68" s="65"/>
      <c r="B68" s="122" t="str">
        <f>""&amp;Deflatores!B63</f>
        <v/>
      </c>
      <c r="C68" s="122"/>
      <c r="D68" s="22" t="str">
        <f>""&amp;Deflatores!G63</f>
        <v xml:space="preserve">           .</v>
      </c>
      <c r="E68" s="23" t="e">
        <f>Deflatores!J63</f>
        <v>#REF!</v>
      </c>
      <c r="H68" s="24" t="str">
        <f>IF(ISBLANK(Deflatores!H63),"",Deflatores!H63)</f>
        <v/>
      </c>
      <c r="I68" s="24" t="str">
        <f t="shared" si="1"/>
        <v/>
      </c>
      <c r="J68" s="25" t="str">
        <f t="shared" si="2"/>
        <v/>
      </c>
      <c r="M68" s="66"/>
    </row>
    <row r="69" spans="1:13" ht="13.8" x14ac:dyDescent="0.3">
      <c r="A69" s="65"/>
      <c r="B69" s="122" t="str">
        <f>""&amp;Deflatores!B64</f>
        <v/>
      </c>
      <c r="C69" s="122"/>
      <c r="D69" s="22" t="str">
        <f>""&amp;Deflatores!G64</f>
        <v xml:space="preserve">           .</v>
      </c>
      <c r="E69" s="23" t="e">
        <f>Deflatores!J64</f>
        <v>#REF!</v>
      </c>
      <c r="F69" s="28"/>
      <c r="G69" s="28"/>
      <c r="H69" s="24" t="str">
        <f>IF(ISBLANK(Deflatores!H64),"",Deflatores!H64)</f>
        <v/>
      </c>
      <c r="I69" s="24" t="str">
        <f t="shared" si="1"/>
        <v/>
      </c>
      <c r="J69" s="25" t="str">
        <f t="shared" si="2"/>
        <v/>
      </c>
      <c r="M69" s="66"/>
    </row>
    <row r="70" spans="1:13" ht="13.8" x14ac:dyDescent="0.3">
      <c r="A70" s="68"/>
      <c r="B70" s="69"/>
      <c r="C70" s="70"/>
      <c r="D70" s="71"/>
      <c r="E70" s="72"/>
      <c r="F70" s="73"/>
      <c r="G70" s="73"/>
      <c r="H70" s="74"/>
      <c r="I70" s="75"/>
      <c r="J70" s="70"/>
      <c r="K70" s="70"/>
      <c r="L70" s="70"/>
      <c r="M70" s="76"/>
    </row>
  </sheetData>
  <sheetProtection selectLockedCells="1" selectUnlockedCells="1"/>
  <mergeCells count="68">
    <mergeCell ref="B67:C67"/>
    <mergeCell ref="B68:C68"/>
    <mergeCell ref="B69:C69"/>
    <mergeCell ref="B61:C61"/>
    <mergeCell ref="B62:C62"/>
    <mergeCell ref="B63:C63"/>
    <mergeCell ref="B64:C64"/>
    <mergeCell ref="B65:C65"/>
    <mergeCell ref="B66:C66"/>
    <mergeCell ref="B60:C60"/>
    <mergeCell ref="B49:C49"/>
    <mergeCell ref="B50:C50"/>
    <mergeCell ref="B51:C51"/>
    <mergeCell ref="B52:C52"/>
    <mergeCell ref="B53:C53"/>
    <mergeCell ref="B54:C54"/>
    <mergeCell ref="B55:C55"/>
    <mergeCell ref="B56:C56"/>
    <mergeCell ref="B57:C57"/>
    <mergeCell ref="B58:C58"/>
    <mergeCell ref="B59:C59"/>
    <mergeCell ref="B47:C47"/>
    <mergeCell ref="B48:C48"/>
    <mergeCell ref="B36:C36"/>
    <mergeCell ref="B37:C37"/>
    <mergeCell ref="B42:C42"/>
    <mergeCell ref="B43:C43"/>
    <mergeCell ref="B44:C44"/>
    <mergeCell ref="B46:D46"/>
    <mergeCell ref="B38:C38"/>
    <mergeCell ref="B39:C39"/>
    <mergeCell ref="B40:C40"/>
    <mergeCell ref="B41:C41"/>
    <mergeCell ref="B35:C35"/>
    <mergeCell ref="B23:C23"/>
    <mergeCell ref="B24:C24"/>
    <mergeCell ref="B25:C25"/>
    <mergeCell ref="B26:C26"/>
    <mergeCell ref="B27:C27"/>
    <mergeCell ref="B28:C28"/>
    <mergeCell ref="B30:C30"/>
    <mergeCell ref="B31:C31"/>
    <mergeCell ref="B32:C32"/>
    <mergeCell ref="B33:C33"/>
    <mergeCell ref="B34:C34"/>
    <mergeCell ref="B16:C16"/>
    <mergeCell ref="B18:C18"/>
    <mergeCell ref="B19:C19"/>
    <mergeCell ref="B22:C22"/>
    <mergeCell ref="B17:C17"/>
    <mergeCell ref="B21:C21"/>
    <mergeCell ref="B20:C20"/>
    <mergeCell ref="B15:C15"/>
    <mergeCell ref="B29:C29"/>
    <mergeCell ref="A1:M3"/>
    <mergeCell ref="A4:E4"/>
    <mergeCell ref="F4:M4"/>
    <mergeCell ref="A5:E5"/>
    <mergeCell ref="F5:M5"/>
    <mergeCell ref="A6:E6"/>
    <mergeCell ref="F6:M6"/>
    <mergeCell ref="B8:I8"/>
    <mergeCell ref="B9:D9"/>
    <mergeCell ref="B10:C10"/>
    <mergeCell ref="B11:C11"/>
    <mergeCell ref="B12:C12"/>
    <mergeCell ref="B13:C13"/>
    <mergeCell ref="B14:C14"/>
  </mergeCells>
  <pageMargins left="0.78749999999999998" right="0.78749999999999998" top="1.023611111111111" bottom="1.023611111111111" header="0.51180555555555551" footer="0.78749999999999998"/>
  <pageSetup paperSize="9" scale="47" firstPageNumber="0" orientation="portrait" horizontalDpi="300" verticalDpi="300" r:id="rId1"/>
  <headerFooter alignWithMargins="0">
    <oddFooter>&amp;CPágina &amp;P de &amp;N</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27C0D4111719644891596213049875BE" ma:contentTypeVersion="5" ma:contentTypeDescription="Criar um novo documento." ma:contentTypeScope="" ma:versionID="49478be65ce4462d95bf00cad88d990c">
  <xsd:schema xmlns:xsd="http://www.w3.org/2001/XMLSchema" xmlns:xs="http://www.w3.org/2001/XMLSchema" xmlns:p="http://schemas.microsoft.com/office/2006/metadata/properties" xmlns:ns2="bf2ea990-2ca1-4135-a1c9-283655b9ad19" targetNamespace="http://schemas.microsoft.com/office/2006/metadata/properties" ma:root="true" ma:fieldsID="63587bcd5ae3267b146b2b19e5e0ca8b" ns2:_="">
    <xsd:import namespace="bf2ea990-2ca1-4135-a1c9-283655b9ad1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2ea990-2ca1-4135-a1c9-283655b9ad1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AAB7C91-D01C-4D07-B9F7-88670943BBD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DE8EA20-719C-46C5-828E-FF20CFC80081}">
  <ds:schemaRefs>
    <ds:schemaRef ds:uri="http://schemas.microsoft.com/sharepoint/v3/contenttype/forms"/>
  </ds:schemaRefs>
</ds:datastoreItem>
</file>

<file path=customXml/itemProps3.xml><?xml version="1.0" encoding="utf-8"?>
<ds:datastoreItem xmlns:ds="http://schemas.openxmlformats.org/officeDocument/2006/customXml" ds:itemID="{9728B011-3A81-4D42-9249-A11996E6FC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2ea990-2ca1-4135-a1c9-283655b9ad1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4</vt:i4>
      </vt:variant>
    </vt:vector>
  </HeadingPairs>
  <TitlesOfParts>
    <vt:vector size="9" baseType="lpstr">
      <vt:lpstr>Contagem</vt:lpstr>
      <vt:lpstr>Funções</vt:lpstr>
      <vt:lpstr>Deflatores</vt:lpstr>
      <vt:lpstr>Sumário 1</vt:lpstr>
      <vt:lpstr>Sumário 2</vt:lpstr>
      <vt:lpstr>Contagem!Area_de_impressao</vt:lpstr>
      <vt:lpstr>Funções!TiposDeFuncao</vt:lpstr>
      <vt:lpstr>Funções!TiposDeManutencao</vt:lpstr>
      <vt:lpstr>Funções!Titulos_de_impressao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Fatto Consultoria e Sistemas;Jonathas Gomes Marques</dc:creator>
  <cp:keywords/>
  <dc:description/>
  <cp:lastModifiedBy>Luana Alves de Araújo Passos Aguiar</cp:lastModifiedBy>
  <cp:revision/>
  <dcterms:created xsi:type="dcterms:W3CDTF">2015-06-26T19:24:40Z</dcterms:created>
  <dcterms:modified xsi:type="dcterms:W3CDTF">2023-12-07T01:27:34Z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0x01010027C0D4111719644891596213049875BE</vt:lpwstr>
  </property>
</Properties>
</file>